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7F67D195-CC33-4BDD-904C-43241EB4F515}"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'G020'!$A$1:$G$27</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C185" i="15"/>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R314" i="10"/>
  <c r="N314" i="10"/>
  <c r="B314" i="10"/>
  <c r="L314" i="10" s="1"/>
  <c r="N313" i="10"/>
  <c r="R313" i="10" s="1"/>
  <c r="B313" i="10"/>
  <c r="L313" i="10" s="1"/>
  <c r="N312" i="10"/>
  <c r="B312" i="10"/>
  <c r="L312" i="10" s="1"/>
  <c r="N311" i="10"/>
  <c r="R311" i="10" s="1"/>
  <c r="B311" i="10"/>
  <c r="L311" i="10" s="1"/>
  <c r="N310" i="10"/>
  <c r="R310" i="10" s="1"/>
  <c r="B310" i="10"/>
  <c r="L310" i="10" s="1"/>
  <c r="N309" i="10"/>
  <c r="R309" i="10" s="1"/>
  <c r="B309" i="10"/>
  <c r="L309" i="10" s="1"/>
  <c r="N308" i="10"/>
  <c r="R308" i="10" s="1"/>
  <c r="B308" i="10"/>
  <c r="L308" i="10" s="1"/>
  <c r="N307" i="10"/>
  <c r="B307" i="10"/>
  <c r="L307" i="10" s="1"/>
  <c r="R306" i="10"/>
  <c r="N306" i="10"/>
  <c r="B306" i="10"/>
  <c r="L306" i="10" s="1"/>
  <c r="N305" i="10"/>
  <c r="R305" i="10" s="1"/>
  <c r="B305" i="10"/>
  <c r="L305" i="10" s="1"/>
  <c r="N304" i="10"/>
  <c r="R304" i="10" s="1"/>
  <c r="B304" i="10"/>
  <c r="L304" i="10" s="1"/>
  <c r="N303" i="10"/>
  <c r="R303" i="10" s="1"/>
  <c r="B303" i="10"/>
  <c r="L303" i="10" s="1"/>
  <c r="N302" i="10"/>
  <c r="R302" i="10" s="1"/>
  <c r="B302" i="10"/>
  <c r="L302" i="10" s="1"/>
  <c r="N301" i="10"/>
  <c r="R301" i="10" s="1"/>
  <c r="B301" i="10"/>
  <c r="L301" i="10" s="1"/>
  <c r="N300" i="10"/>
  <c r="R300" i="10" s="1"/>
  <c r="B300" i="10"/>
  <c r="L300" i="10" s="1"/>
  <c r="N299" i="10"/>
  <c r="R299" i="10" s="1"/>
  <c r="B299" i="10"/>
  <c r="L299" i="10" s="1"/>
  <c r="R298" i="10"/>
  <c r="N298" i="10"/>
  <c r="B298" i="10"/>
  <c r="L298" i="10" s="1"/>
  <c r="R297" i="10"/>
  <c r="N297" i="10"/>
  <c r="L297" i="10"/>
  <c r="B297" i="10"/>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N279" i="10"/>
  <c r="R279" i="10" s="1"/>
  <c r="L279" i="10"/>
  <c r="B279" i="10"/>
  <c r="N278" i="10"/>
  <c r="B278" i="10"/>
  <c r="L278" i="10" s="1"/>
  <c r="N277" i="10"/>
  <c r="R277" i="10" s="1"/>
  <c r="L277" i="10"/>
  <c r="B277" i="10"/>
  <c r="R276" i="10"/>
  <c r="N276" i="10"/>
  <c r="B276" i="10"/>
  <c r="L276" i="10" s="1"/>
  <c r="R275" i="10"/>
  <c r="N275" i="10"/>
  <c r="B275" i="10"/>
  <c r="L275" i="10" s="1"/>
  <c r="R274" i="10"/>
  <c r="N274" i="10"/>
  <c r="B274" i="10"/>
  <c r="L274" i="10" s="1"/>
  <c r="N273" i="10"/>
  <c r="R273" i="10" s="1"/>
  <c r="L273" i="10"/>
  <c r="B273" i="10"/>
  <c r="R272" i="10"/>
  <c r="N272" i="10"/>
  <c r="B272" i="10"/>
  <c r="L272" i="10" s="1"/>
  <c r="R271" i="10"/>
  <c r="N271" i="10"/>
  <c r="B271" i="10"/>
  <c r="L271" i="10" s="1"/>
  <c r="R270" i="10"/>
  <c r="N270" i="10"/>
  <c r="B270" i="10"/>
  <c r="L270" i="10" s="1"/>
  <c r="N269" i="10"/>
  <c r="R269" i="10" s="1"/>
  <c r="L269" i="10"/>
  <c r="B269" i="10"/>
  <c r="R268" i="10"/>
  <c r="N268" i="10"/>
  <c r="B268" i="10"/>
  <c r="L268" i="10" s="1"/>
  <c r="R267" i="10"/>
  <c r="N267" i="10"/>
  <c r="L267" i="10"/>
  <c r="B267" i="10"/>
  <c r="R266" i="10"/>
  <c r="N266" i="10"/>
  <c r="B266" i="10"/>
  <c r="L266" i="10" s="1"/>
  <c r="N265" i="10"/>
  <c r="B265" i="10"/>
  <c r="L265" i="10" s="1"/>
  <c r="N264" i="10"/>
  <c r="B264" i="10"/>
  <c r="L264" i="10" s="1"/>
  <c r="B261" i="10"/>
  <c r="B260" i="10"/>
  <c r="F255" i="10"/>
  <c r="U251" i="10"/>
  <c r="R251" i="10"/>
  <c r="N251" i="10"/>
  <c r="B251" i="10"/>
  <c r="L251" i="10" s="1"/>
  <c r="N250" i="10"/>
  <c r="R250" i="10" s="1"/>
  <c r="B250" i="10"/>
  <c r="L250" i="10" s="1"/>
  <c r="N249" i="10"/>
  <c r="R249" i="10" s="1"/>
  <c r="B249" i="10"/>
  <c r="L249" i="10" s="1"/>
  <c r="R248" i="10"/>
  <c r="N248" i="10"/>
  <c r="B248" i="10"/>
  <c r="L248" i="10" s="1"/>
  <c r="R247" i="10"/>
  <c r="N247" i="10"/>
  <c r="L247" i="10"/>
  <c r="B247" i="10"/>
  <c r="N246" i="10"/>
  <c r="R246" i="10" s="1"/>
  <c r="B246" i="10"/>
  <c r="L246" i="10" s="1"/>
  <c r="N245" i="10"/>
  <c r="R245" i="10" s="1"/>
  <c r="L245" i="10"/>
  <c r="B245" i="10"/>
  <c r="N244" i="10"/>
  <c r="R244" i="10" s="1"/>
  <c r="B244" i="10"/>
  <c r="L244" i="10" s="1"/>
  <c r="R243" i="10"/>
  <c r="N243" i="10"/>
  <c r="B243" i="10"/>
  <c r="L243" i="10" s="1"/>
  <c r="N242" i="10"/>
  <c r="R242" i="10" s="1"/>
  <c r="B242" i="10"/>
  <c r="L242" i="10" s="1"/>
  <c r="N241" i="10"/>
  <c r="R241" i="10" s="1"/>
  <c r="B241" i="10"/>
  <c r="L241" i="10" s="1"/>
  <c r="R240" i="10"/>
  <c r="N240" i="10"/>
  <c r="B240" i="10"/>
  <c r="L240" i="10" s="1"/>
  <c r="R239" i="10"/>
  <c r="N239" i="10"/>
  <c r="L239" i="10"/>
  <c r="B239" i="10"/>
  <c r="N238" i="10"/>
  <c r="B238" i="10"/>
  <c r="L238" i="10" s="1"/>
  <c r="N237" i="10"/>
  <c r="R237" i="10" s="1"/>
  <c r="L237" i="10"/>
  <c r="B237" i="10"/>
  <c r="N236" i="10"/>
  <c r="B236" i="10"/>
  <c r="L236" i="10" s="1"/>
  <c r="N235" i="10"/>
  <c r="R235" i="10" s="1"/>
  <c r="B235" i="10"/>
  <c r="L235" i="10" s="1"/>
  <c r="N234" i="10"/>
  <c r="B234" i="10"/>
  <c r="L234" i="10" s="1"/>
  <c r="N233" i="10"/>
  <c r="R233" i="10" s="1"/>
  <c r="B233" i="10"/>
  <c r="L233" i="10" s="1"/>
  <c r="N232" i="10"/>
  <c r="B232" i="10"/>
  <c r="L232" i="10" s="1"/>
  <c r="B229" i="10"/>
  <c r="B228" i="10"/>
  <c r="F223" i="10"/>
  <c r="U219" i="10"/>
  <c r="N219" i="10"/>
  <c r="R219" i="10" s="1"/>
  <c r="B219" i="10"/>
  <c r="L219" i="10" s="1"/>
  <c r="N218" i="10"/>
  <c r="R218" i="10" s="1"/>
  <c r="B218" i="10"/>
  <c r="L218" i="10" s="1"/>
  <c r="N217" i="10"/>
  <c r="R217" i="10" s="1"/>
  <c r="B217" i="10"/>
  <c r="L217" i="10" s="1"/>
  <c r="R216" i="10"/>
  <c r="N216" i="10"/>
  <c r="B216" i="10"/>
  <c r="L216" i="10" s="1"/>
  <c r="N215" i="10"/>
  <c r="R215" i="10" s="1"/>
  <c r="B215" i="10"/>
  <c r="L215" i="10" s="1"/>
  <c r="N214" i="10"/>
  <c r="B214" i="10"/>
  <c r="L214" i="10" s="1"/>
  <c r="N213" i="10"/>
  <c r="R213" i="10" s="1"/>
  <c r="B213" i="10"/>
  <c r="L213" i="10" s="1"/>
  <c r="N212" i="10"/>
  <c r="B212" i="10"/>
  <c r="L212" i="10" s="1"/>
  <c r="R211" i="10"/>
  <c r="N211" i="10"/>
  <c r="L211" i="10"/>
  <c r="B211" i="10"/>
  <c r="N210" i="10"/>
  <c r="B210" i="10"/>
  <c r="L210" i="10" s="1"/>
  <c r="N209" i="10"/>
  <c r="R209" i="10" s="1"/>
  <c r="L209" i="10"/>
  <c r="B209" i="10"/>
  <c r="N208" i="10"/>
  <c r="B208" i="10"/>
  <c r="L208" i="10" s="1"/>
  <c r="N207" i="10"/>
  <c r="R207" i="10" s="1"/>
  <c r="B207" i="10"/>
  <c r="L207" i="10" s="1"/>
  <c r="N206" i="10"/>
  <c r="B206" i="10"/>
  <c r="L206" i="10" s="1"/>
  <c r="N205" i="10"/>
  <c r="R205" i="10" s="1"/>
  <c r="B205" i="10"/>
  <c r="L205" i="10" s="1"/>
  <c r="N204" i="10"/>
  <c r="B204" i="10"/>
  <c r="L204" i="10" s="1"/>
  <c r="N203" i="10"/>
  <c r="R203" i="10" s="1"/>
  <c r="B203" i="10"/>
  <c r="L203" i="10" s="1"/>
  <c r="N202" i="10"/>
  <c r="B202" i="10"/>
  <c r="L202" i="10" s="1"/>
  <c r="N201" i="10"/>
  <c r="R201" i="10" s="1"/>
  <c r="B201" i="10"/>
  <c r="L201" i="10" s="1"/>
  <c r="N200" i="10"/>
  <c r="B200" i="10"/>
  <c r="L200" i="10" s="1"/>
  <c r="B197" i="10"/>
  <c r="B196" i="10"/>
  <c r="F191" i="10"/>
  <c r="U187" i="10"/>
  <c r="N187" i="10"/>
  <c r="R187" i="10" s="1"/>
  <c r="B187" i="10"/>
  <c r="L187" i="10" s="1"/>
  <c r="N186" i="10"/>
  <c r="L186" i="10"/>
  <c r="B186" i="10"/>
  <c r="N185" i="10"/>
  <c r="R185" i="10" s="1"/>
  <c r="B185" i="10"/>
  <c r="L185" i="10" s="1"/>
  <c r="N184" i="10"/>
  <c r="R184" i="10" s="1"/>
  <c r="B184" i="10"/>
  <c r="L184" i="10" s="1"/>
  <c r="R183" i="10"/>
  <c r="N183" i="10"/>
  <c r="B183" i="10"/>
  <c r="L183" i="10" s="1"/>
  <c r="N182" i="10"/>
  <c r="L182" i="10"/>
  <c r="B182" i="10"/>
  <c r="N181" i="10"/>
  <c r="R181" i="10" s="1"/>
  <c r="B181" i="10"/>
  <c r="L181" i="10" s="1"/>
  <c r="R180" i="10"/>
  <c r="N180" i="10"/>
  <c r="B180" i="10"/>
  <c r="L180" i="10" s="1"/>
  <c r="R179" i="10"/>
  <c r="N179" i="10"/>
  <c r="B179" i="10"/>
  <c r="L179" i="10" s="1"/>
  <c r="N178" i="10"/>
  <c r="R178" i="10" s="1"/>
  <c r="L178" i="10"/>
  <c r="B178" i="10"/>
  <c r="R177" i="10"/>
  <c r="N177" i="10"/>
  <c r="B177" i="10"/>
  <c r="L177" i="10" s="1"/>
  <c r="N176" i="10"/>
  <c r="B176" i="10"/>
  <c r="L176" i="10" s="1"/>
  <c r="R175" i="10"/>
  <c r="N175" i="10"/>
  <c r="L175" i="10"/>
  <c r="B175" i="10"/>
  <c r="N174" i="10"/>
  <c r="B174" i="10"/>
  <c r="L174" i="10" s="1"/>
  <c r="N173" i="10"/>
  <c r="B173" i="10"/>
  <c r="L173" i="10" s="1"/>
  <c r="N172" i="10"/>
  <c r="R172" i="10" s="1"/>
  <c r="B172" i="10"/>
  <c r="L172" i="10" s="1"/>
  <c r="N171" i="10"/>
  <c r="B171" i="10"/>
  <c r="L171" i="10" s="1"/>
  <c r="N170" i="10"/>
  <c r="B170" i="10"/>
  <c r="L170" i="10" s="1"/>
  <c r="N169" i="10"/>
  <c r="B169" i="10"/>
  <c r="L169" i="10" s="1"/>
  <c r="R168" i="10"/>
  <c r="N168" i="10"/>
  <c r="L168" i="10"/>
  <c r="B168" i="10"/>
  <c r="B165" i="10"/>
  <c r="B164" i="10"/>
  <c r="F159" i="10"/>
  <c r="U155" i="10"/>
  <c r="N155" i="10"/>
  <c r="R155" i="10" s="1"/>
  <c r="L155" i="10"/>
  <c r="B155" i="10"/>
  <c r="N154" i="10"/>
  <c r="R154" i="10" s="1"/>
  <c r="B154" i="10"/>
  <c r="L154" i="10" s="1"/>
  <c r="N153" i="10"/>
  <c r="B153" i="10"/>
  <c r="L153" i="10" s="1"/>
  <c r="R152" i="10"/>
  <c r="N152" i="10"/>
  <c r="B152" i="10"/>
  <c r="L152" i="10" s="1"/>
  <c r="N151" i="10"/>
  <c r="R151" i="10" s="1"/>
  <c r="B151" i="10"/>
  <c r="L151" i="10" s="1"/>
  <c r="N150" i="10"/>
  <c r="L150" i="10"/>
  <c r="B150" i="10"/>
  <c r="N149" i="10"/>
  <c r="B149" i="10"/>
  <c r="L149" i="10" s="1"/>
  <c r="R148" i="10"/>
  <c r="N148" i="10"/>
  <c r="L148" i="10"/>
  <c r="B148" i="10"/>
  <c r="N147" i="10"/>
  <c r="R147" i="10" s="1"/>
  <c r="B147" i="10"/>
  <c r="L147" i="10" s="1"/>
  <c r="N146" i="10"/>
  <c r="L146" i="10"/>
  <c r="B146" i="10"/>
  <c r="N145" i="10"/>
  <c r="B145" i="10"/>
  <c r="L145" i="10" s="1"/>
  <c r="R144" i="10"/>
  <c r="N144" i="10"/>
  <c r="L144" i="10"/>
  <c r="B144" i="10"/>
  <c r="N143" i="10"/>
  <c r="R143" i="10" s="1"/>
  <c r="B143" i="10"/>
  <c r="L143" i="10" s="1"/>
  <c r="N142" i="10"/>
  <c r="B142" i="10"/>
  <c r="L142" i="10" s="1"/>
  <c r="N141" i="10"/>
  <c r="B141" i="10"/>
  <c r="L141" i="10" s="1"/>
  <c r="N140" i="10"/>
  <c r="R140" i="10" s="1"/>
  <c r="B140" i="10"/>
  <c r="L140" i="10" s="1"/>
  <c r="N139" i="10"/>
  <c r="R139" i="10" s="1"/>
  <c r="B139" i="10"/>
  <c r="L139" i="10" s="1"/>
  <c r="N138" i="10"/>
  <c r="L138" i="10"/>
  <c r="B138" i="10"/>
  <c r="R137" i="10"/>
  <c r="N137" i="10"/>
  <c r="B137" i="10"/>
  <c r="L137" i="10" s="1"/>
  <c r="N136" i="10"/>
  <c r="R136" i="10" s="1"/>
  <c r="L136" i="10"/>
  <c r="B136" i="10"/>
  <c r="B133" i="10"/>
  <c r="B132" i="10"/>
  <c r="F127" i="10"/>
  <c r="U123" i="10"/>
  <c r="N123" i="10"/>
  <c r="B123" i="10"/>
  <c r="L123" i="10" s="1"/>
  <c r="N122" i="10"/>
  <c r="R122" i="10" s="1"/>
  <c r="L122" i="10"/>
  <c r="B122" i="10"/>
  <c r="N121" i="10"/>
  <c r="R121" i="10" s="1"/>
  <c r="B121" i="10"/>
  <c r="L121" i="10" s="1"/>
  <c r="R120" i="10"/>
  <c r="N120" i="10"/>
  <c r="B120" i="10"/>
  <c r="L120" i="10" s="1"/>
  <c r="N119" i="10"/>
  <c r="R119" i="10" s="1"/>
  <c r="L119" i="10"/>
  <c r="B119" i="10"/>
  <c r="N118" i="10"/>
  <c r="R118" i="10" s="1"/>
  <c r="B118" i="10"/>
  <c r="L118" i="10" s="1"/>
  <c r="N117" i="10"/>
  <c r="R117" i="10" s="1"/>
  <c r="B117" i="10"/>
  <c r="L117" i="10" s="1"/>
  <c r="R116" i="10"/>
  <c r="N116" i="10"/>
  <c r="B116" i="10"/>
  <c r="L116" i="10" s="1"/>
  <c r="N115" i="10"/>
  <c r="B115" i="10"/>
  <c r="L115" i="10" s="1"/>
  <c r="N114" i="10"/>
  <c r="R114" i="10" s="1"/>
  <c r="B114" i="10"/>
  <c r="L114" i="10" s="1"/>
  <c r="N113" i="10"/>
  <c r="B113" i="10"/>
  <c r="L113" i="10" s="1"/>
  <c r="N112" i="10"/>
  <c r="L112" i="10"/>
  <c r="B112" i="10"/>
  <c r="N111" i="10"/>
  <c r="B111" i="10"/>
  <c r="L111" i="10" s="1"/>
  <c r="N110" i="10"/>
  <c r="R110" i="10" s="1"/>
  <c r="B110" i="10"/>
  <c r="L110" i="10" s="1"/>
  <c r="N109" i="10"/>
  <c r="B109" i="10"/>
  <c r="L109" i="10" s="1"/>
  <c r="N108" i="10"/>
  <c r="R108" i="10" s="1"/>
  <c r="B108" i="10"/>
  <c r="L108" i="10" s="1"/>
  <c r="N107" i="10"/>
  <c r="L107" i="10"/>
  <c r="B107" i="10"/>
  <c r="N106" i="10"/>
  <c r="R106" i="10" s="1"/>
  <c r="B106" i="10"/>
  <c r="L106" i="10" s="1"/>
  <c r="N105" i="10"/>
  <c r="B105" i="10"/>
  <c r="L105" i="10" s="1"/>
  <c r="R104" i="10"/>
  <c r="N104" i="10"/>
  <c r="B104" i="10"/>
  <c r="L104" i="10" s="1"/>
  <c r="B101" i="10"/>
  <c r="B100" i="10"/>
  <c r="F95" i="10"/>
  <c r="U91" i="10"/>
  <c r="N91" i="10"/>
  <c r="B91" i="10"/>
  <c r="L91" i="10" s="1"/>
  <c r="N90" i="10"/>
  <c r="R90" i="10" s="1"/>
  <c r="B90" i="10"/>
  <c r="L90" i="10" s="1"/>
  <c r="N89" i="10"/>
  <c r="B89" i="10"/>
  <c r="L89" i="10" s="1"/>
  <c r="R88" i="10"/>
  <c r="N88" i="10"/>
  <c r="B88" i="10"/>
  <c r="L88" i="10" s="1"/>
  <c r="N87" i="10"/>
  <c r="B87" i="10"/>
  <c r="L87" i="10" s="1"/>
  <c r="N86" i="10"/>
  <c r="R86" i="10" s="1"/>
  <c r="B86" i="10"/>
  <c r="L86" i="10" s="1"/>
  <c r="N85" i="10"/>
  <c r="B85" i="10"/>
  <c r="L85" i="10" s="1"/>
  <c r="R84" i="10"/>
  <c r="N84" i="10"/>
  <c r="B84" i="10"/>
  <c r="L84" i="10" s="1"/>
  <c r="N83" i="10"/>
  <c r="R83" i="10" s="1"/>
  <c r="B83" i="10"/>
  <c r="L83" i="10" s="1"/>
  <c r="N82" i="10"/>
  <c r="R82" i="10" s="1"/>
  <c r="B82" i="10"/>
  <c r="L82" i="10" s="1"/>
  <c r="N81" i="10"/>
  <c r="B81" i="10"/>
  <c r="L81" i="10" s="1"/>
  <c r="R80" i="10"/>
  <c r="N80" i="10"/>
  <c r="L80" i="10"/>
  <c r="B80" i="10"/>
  <c r="N79" i="10"/>
  <c r="R79" i="10" s="1"/>
  <c r="L79" i="10"/>
  <c r="B79" i="10"/>
  <c r="N78" i="10"/>
  <c r="R78" i="10" s="1"/>
  <c r="L78" i="10"/>
  <c r="B78" i="10"/>
  <c r="N77" i="10"/>
  <c r="R77" i="10" s="1"/>
  <c r="B77" i="10"/>
  <c r="L77" i="10" s="1"/>
  <c r="N76" i="10"/>
  <c r="R76" i="10" s="1"/>
  <c r="B76" i="10"/>
  <c r="L76" i="10" s="1"/>
  <c r="N75" i="10"/>
  <c r="B75" i="10"/>
  <c r="L75" i="10" s="1"/>
  <c r="N74" i="10"/>
  <c r="R74" i="10" s="1"/>
  <c r="B74" i="10"/>
  <c r="L74" i="10" s="1"/>
  <c r="N73" i="10"/>
  <c r="B73" i="10"/>
  <c r="L73" i="10" s="1"/>
  <c r="N72" i="10"/>
  <c r="R72" i="10" s="1"/>
  <c r="L72" i="10"/>
  <c r="B72" i="10"/>
  <c r="B69" i="10"/>
  <c r="B68" i="10"/>
  <c r="F63" i="10"/>
  <c r="U59" i="10"/>
  <c r="R59" i="10"/>
  <c r="N59" i="10"/>
  <c r="B59" i="10"/>
  <c r="L59" i="10" s="1"/>
  <c r="N58" i="10"/>
  <c r="R58" i="10" s="1"/>
  <c r="B58" i="10"/>
  <c r="L58" i="10" s="1"/>
  <c r="N57" i="10"/>
  <c r="B57" i="10"/>
  <c r="L57" i="10" s="1"/>
  <c r="N56" i="10"/>
  <c r="R56" i="10" s="1"/>
  <c r="B56" i="10"/>
  <c r="L56" i="10" s="1"/>
  <c r="N55" i="10"/>
  <c r="L55" i="10"/>
  <c r="B55" i="10"/>
  <c r="N54" i="10"/>
  <c r="R54" i="10" s="1"/>
  <c r="B54" i="10"/>
  <c r="L54" i="10" s="1"/>
  <c r="N53" i="10"/>
  <c r="R53" i="10" s="1"/>
  <c r="B53" i="10"/>
  <c r="L53" i="10" s="1"/>
  <c r="N52" i="10"/>
  <c r="L52" i="10"/>
  <c r="B52" i="10"/>
  <c r="N51" i="10"/>
  <c r="B51" i="10"/>
  <c r="L51" i="10" s="1"/>
  <c r="N50" i="10"/>
  <c r="L50" i="10"/>
  <c r="B50" i="10"/>
  <c r="N49" i="10"/>
  <c r="R49" i="10" s="1"/>
  <c r="B49" i="10"/>
  <c r="L49" i="10" s="1"/>
  <c r="N48" i="10"/>
  <c r="R48" i="10" s="1"/>
  <c r="B48" i="10"/>
  <c r="L48" i="10" s="1"/>
  <c r="R47" i="10"/>
  <c r="N47" i="10"/>
  <c r="B47" i="10"/>
  <c r="L47" i="10" s="1"/>
  <c r="N46" i="10"/>
  <c r="R46" i="10" s="1"/>
  <c r="B46" i="10"/>
  <c r="L46" i="10" s="1"/>
  <c r="N45" i="10"/>
  <c r="R45" i="10" s="1"/>
  <c r="B45" i="10"/>
  <c r="L45" i="10" s="1"/>
  <c r="N44" i="10"/>
  <c r="R44" i="10" s="1"/>
  <c r="B44" i="10"/>
  <c r="L44" i="10" s="1"/>
  <c r="N43" i="10"/>
  <c r="B43" i="10"/>
  <c r="L43" i="10" s="1"/>
  <c r="R42" i="10"/>
  <c r="N42" i="10"/>
  <c r="B42" i="10"/>
  <c r="L42" i="10" s="1"/>
  <c r="N41" i="10"/>
  <c r="R41" i="10" s="1"/>
  <c r="B41" i="10"/>
  <c r="L41" i="10" s="1"/>
  <c r="N40" i="10"/>
  <c r="R40" i="10" s="1"/>
  <c r="B40" i="10"/>
  <c r="L40" i="10" s="1"/>
  <c r="B37" i="10"/>
  <c r="B36" i="10"/>
  <c r="F31" i="10"/>
  <c r="R27" i="10"/>
  <c r="N27" i="10"/>
  <c r="B27" i="10"/>
  <c r="L27" i="10" s="1"/>
  <c r="N26" i="10"/>
  <c r="R26" i="10" s="1"/>
  <c r="B26" i="10"/>
  <c r="L26" i="10" s="1"/>
  <c r="N25" i="10"/>
  <c r="R25" i="10" s="1"/>
  <c r="B25" i="10"/>
  <c r="L25" i="10" s="1"/>
  <c r="N24" i="10"/>
  <c r="R24" i="10" s="1"/>
  <c r="B24" i="10"/>
  <c r="L24" i="10" s="1"/>
  <c r="N23" i="10"/>
  <c r="B23" i="10"/>
  <c r="L23" i="10" s="1"/>
  <c r="R22" i="10"/>
  <c r="N22" i="10"/>
  <c r="B22" i="10"/>
  <c r="L22" i="10" s="1"/>
  <c r="N21" i="10"/>
  <c r="R21" i="10" s="1"/>
  <c r="B21" i="10"/>
  <c r="L21" i="10" s="1"/>
  <c r="N20" i="10"/>
  <c r="R20" i="10" s="1"/>
  <c r="L20" i="10"/>
  <c r="B20" i="10"/>
  <c r="N19" i="10"/>
  <c r="B19" i="10"/>
  <c r="L19" i="10" s="1"/>
  <c r="N18" i="10"/>
  <c r="R18" i="10" s="1"/>
  <c r="L18" i="10"/>
  <c r="B18" i="10"/>
  <c r="N17" i="10"/>
  <c r="R17" i="10" s="1"/>
  <c r="B17" i="10"/>
  <c r="L17" i="10" s="1"/>
  <c r="N16" i="10"/>
  <c r="R16" i="10" s="1"/>
  <c r="B16" i="10"/>
  <c r="L16" i="10" s="1"/>
  <c r="R15" i="10"/>
  <c r="N15" i="10"/>
  <c r="B15" i="10"/>
  <c r="L15" i="10" s="1"/>
  <c r="N14" i="10"/>
  <c r="R14" i="10" s="1"/>
  <c r="L14" i="10"/>
  <c r="B14" i="10"/>
  <c r="N13" i="10"/>
  <c r="R13" i="10" s="1"/>
  <c r="B13" i="10"/>
  <c r="L13" i="10" s="1"/>
  <c r="N12" i="10"/>
  <c r="R12" i="10" s="1"/>
  <c r="B12" i="10"/>
  <c r="L12" i="10" s="1"/>
  <c r="R11" i="10"/>
  <c r="N11" i="10"/>
  <c r="B11" i="10"/>
  <c r="L11" i="10" s="1"/>
  <c r="N10" i="10"/>
  <c r="R10" i="10" s="1"/>
  <c r="B10" i="10"/>
  <c r="L10" i="10" s="1"/>
  <c r="N9" i="10"/>
  <c r="R9" i="10" s="1"/>
  <c r="B9" i="10"/>
  <c r="L9" i="10" s="1"/>
  <c r="N8" i="10"/>
  <c r="R8" i="10" s="1"/>
  <c r="B8" i="10"/>
  <c r="L8" i="10" s="1"/>
  <c r="B5" i="10"/>
  <c r="B4" i="10"/>
  <c r="V1" i="10"/>
  <c r="F319" i="9"/>
  <c r="U315" i="9"/>
  <c r="R315" i="9"/>
  <c r="N315" i="9"/>
  <c r="B315" i="9"/>
  <c r="L315" i="9" s="1"/>
  <c r="N314" i="9"/>
  <c r="L314" i="9"/>
  <c r="B314" i="9"/>
  <c r="N313" i="9"/>
  <c r="B313" i="9"/>
  <c r="L313" i="9" s="1"/>
  <c r="N312" i="9"/>
  <c r="R312" i="9" s="1"/>
  <c r="B312" i="9"/>
  <c r="L312" i="9" s="1"/>
  <c r="N311" i="9"/>
  <c r="R311" i="9" s="1"/>
  <c r="B311" i="9"/>
  <c r="L311" i="9" s="1"/>
  <c r="R310" i="9"/>
  <c r="N310" i="9"/>
  <c r="L310" i="9"/>
  <c r="B310" i="9"/>
  <c r="N309" i="9"/>
  <c r="B309" i="9"/>
  <c r="L309" i="9" s="1"/>
  <c r="N308" i="9"/>
  <c r="R308" i="9" s="1"/>
  <c r="B308" i="9"/>
  <c r="L308" i="9" s="1"/>
  <c r="N307" i="9"/>
  <c r="R307" i="9" s="1"/>
  <c r="B307" i="9"/>
  <c r="L307" i="9" s="1"/>
  <c r="N306" i="9"/>
  <c r="L306" i="9"/>
  <c r="B306" i="9"/>
  <c r="N305" i="9"/>
  <c r="B305" i="9"/>
  <c r="L305" i="9" s="1"/>
  <c r="N304" i="9"/>
  <c r="R304" i="9" s="1"/>
  <c r="B304" i="9"/>
  <c r="L304" i="9" s="1"/>
  <c r="N303" i="9"/>
  <c r="R303" i="9" s="1"/>
  <c r="B303" i="9"/>
  <c r="L303" i="9" s="1"/>
  <c r="R302" i="9"/>
  <c r="N302" i="9"/>
  <c r="B302" i="9"/>
  <c r="L302" i="9" s="1"/>
  <c r="N301" i="9"/>
  <c r="B301" i="9"/>
  <c r="L301" i="9" s="1"/>
  <c r="N300" i="9"/>
  <c r="R300" i="9" s="1"/>
  <c r="B300" i="9"/>
  <c r="L300" i="9" s="1"/>
  <c r="N299" i="9"/>
  <c r="R299" i="9" s="1"/>
  <c r="B299" i="9"/>
  <c r="L299" i="9" s="1"/>
  <c r="N298" i="9"/>
  <c r="L298" i="9"/>
  <c r="B298" i="9"/>
  <c r="N297" i="9"/>
  <c r="B297" i="9"/>
  <c r="L297" i="9" s="1"/>
  <c r="N296" i="9"/>
  <c r="R296" i="9" s="1"/>
  <c r="B296" i="9"/>
  <c r="L296" i="9" s="1"/>
  <c r="B293" i="9"/>
  <c r="B292" i="9"/>
  <c r="F287" i="9"/>
  <c r="U283" i="9"/>
  <c r="N283" i="9"/>
  <c r="R283" i="9" s="1"/>
  <c r="B283" i="9"/>
  <c r="L283" i="9" s="1"/>
  <c r="N282" i="9"/>
  <c r="R282" i="9" s="1"/>
  <c r="L282" i="9"/>
  <c r="B282" i="9"/>
  <c r="N281" i="9"/>
  <c r="B281" i="9"/>
  <c r="L281" i="9" s="1"/>
  <c r="N280" i="9"/>
  <c r="R280" i="9" s="1"/>
  <c r="B280" i="9"/>
  <c r="L280" i="9" s="1"/>
  <c r="R279" i="9"/>
  <c r="N279" i="9"/>
  <c r="B279" i="9"/>
  <c r="L279" i="9" s="1"/>
  <c r="N278" i="9"/>
  <c r="R278" i="9" s="1"/>
  <c r="L278" i="9"/>
  <c r="B278" i="9"/>
  <c r="N277" i="9"/>
  <c r="B277" i="9"/>
  <c r="L277" i="9" s="1"/>
  <c r="N276" i="9"/>
  <c r="R276" i="9" s="1"/>
  <c r="B276" i="9"/>
  <c r="L276" i="9" s="1"/>
  <c r="N275" i="9"/>
  <c r="R275" i="9" s="1"/>
  <c r="L275" i="9"/>
  <c r="B275" i="9"/>
  <c r="N274" i="9"/>
  <c r="R274" i="9" s="1"/>
  <c r="B274" i="9"/>
  <c r="L274" i="9" s="1"/>
  <c r="R273" i="9"/>
  <c r="N273" i="9"/>
  <c r="B273" i="9"/>
  <c r="L273" i="9" s="1"/>
  <c r="N272" i="9"/>
  <c r="R272" i="9" s="1"/>
  <c r="B272" i="9"/>
  <c r="L272" i="9" s="1"/>
  <c r="N271" i="9"/>
  <c r="R271" i="9" s="1"/>
  <c r="L271" i="9"/>
  <c r="B271" i="9"/>
  <c r="R270" i="9"/>
  <c r="N270" i="9"/>
  <c r="B270" i="9"/>
  <c r="L270" i="9" s="1"/>
  <c r="N269" i="9"/>
  <c r="B269" i="9"/>
  <c r="L269" i="9" s="1"/>
  <c r="N268" i="9"/>
  <c r="R268" i="9" s="1"/>
  <c r="B268" i="9"/>
  <c r="L268" i="9" s="1"/>
  <c r="N267" i="9"/>
  <c r="B267" i="9"/>
  <c r="L267" i="9" s="1"/>
  <c r="N266" i="9"/>
  <c r="R266" i="9" s="1"/>
  <c r="L266" i="9"/>
  <c r="B266" i="9"/>
  <c r="N265" i="9"/>
  <c r="B265" i="9"/>
  <c r="L265" i="9" s="1"/>
  <c r="N264" i="9"/>
  <c r="R264" i="9" s="1"/>
  <c r="L264" i="9"/>
  <c r="B264" i="9"/>
  <c r="B261" i="9"/>
  <c r="B260" i="9"/>
  <c r="F255" i="9"/>
  <c r="U251" i="9"/>
  <c r="N251" i="9"/>
  <c r="R251" i="9" s="1"/>
  <c r="B251" i="9"/>
  <c r="L251" i="9" s="1"/>
  <c r="R250" i="9"/>
  <c r="N250" i="9"/>
  <c r="B250" i="9"/>
  <c r="L250" i="9" s="1"/>
  <c r="N249" i="9"/>
  <c r="B249" i="9"/>
  <c r="L249" i="9" s="1"/>
  <c r="N248" i="9"/>
  <c r="R248" i="9" s="1"/>
  <c r="B248" i="9"/>
  <c r="L248" i="9" s="1"/>
  <c r="N247" i="9"/>
  <c r="B247" i="9"/>
  <c r="L247" i="9" s="1"/>
  <c r="N246" i="9"/>
  <c r="R246" i="9" s="1"/>
  <c r="L246" i="9"/>
  <c r="B246" i="9"/>
  <c r="N245" i="9"/>
  <c r="B245" i="9"/>
  <c r="L245" i="9" s="1"/>
  <c r="N244" i="9"/>
  <c r="R244" i="9" s="1"/>
  <c r="B244" i="9"/>
  <c r="L244" i="9" s="1"/>
  <c r="N243" i="9"/>
  <c r="L243" i="9"/>
  <c r="B243" i="9"/>
  <c r="N242" i="9"/>
  <c r="R242" i="9" s="1"/>
  <c r="B242" i="9"/>
  <c r="L242" i="9" s="1"/>
  <c r="N241" i="9"/>
  <c r="B241" i="9"/>
  <c r="L241" i="9" s="1"/>
  <c r="N240" i="9"/>
  <c r="B240" i="9"/>
  <c r="L240" i="9" s="1"/>
  <c r="N239" i="9"/>
  <c r="L239" i="9"/>
  <c r="B239" i="9"/>
  <c r="N238" i="9"/>
  <c r="R238" i="9" s="1"/>
  <c r="B238" i="9"/>
  <c r="L238" i="9" s="1"/>
  <c r="N237" i="9"/>
  <c r="B237" i="9"/>
  <c r="L237" i="9" s="1"/>
  <c r="N236" i="9"/>
  <c r="B236" i="9"/>
  <c r="L236" i="9" s="1"/>
  <c r="N235" i="9"/>
  <c r="L235" i="9"/>
  <c r="B235" i="9"/>
  <c r="R234" i="9"/>
  <c r="N234" i="9"/>
  <c r="B234" i="9"/>
  <c r="L234" i="9" s="1"/>
  <c r="N233" i="9"/>
  <c r="R233" i="9" s="1"/>
  <c r="L233" i="9"/>
  <c r="B233" i="9"/>
  <c r="N232" i="9"/>
  <c r="B232" i="9"/>
  <c r="L232" i="9" s="1"/>
  <c r="B229" i="9"/>
  <c r="B228" i="9"/>
  <c r="F223" i="9"/>
  <c r="U219" i="9"/>
  <c r="R219" i="9"/>
  <c r="N219" i="9"/>
  <c r="B219" i="9"/>
  <c r="L219" i="9" s="1"/>
  <c r="N218" i="9"/>
  <c r="L218" i="9"/>
  <c r="B218" i="9"/>
  <c r="N217" i="9"/>
  <c r="R217" i="9" s="1"/>
  <c r="B217" i="9"/>
  <c r="L217" i="9" s="1"/>
  <c r="N216" i="9"/>
  <c r="B216" i="9"/>
  <c r="L216" i="9" s="1"/>
  <c r="N215" i="9"/>
  <c r="B215" i="9"/>
  <c r="L215" i="9" s="1"/>
  <c r="N214" i="9"/>
  <c r="R214" i="9" s="1"/>
  <c r="L214" i="9"/>
  <c r="B214" i="9"/>
  <c r="R213" i="9"/>
  <c r="N213" i="9"/>
  <c r="B213" i="9"/>
  <c r="L213" i="9" s="1"/>
  <c r="N212" i="9"/>
  <c r="B212" i="9"/>
  <c r="L212" i="9" s="1"/>
  <c r="R211" i="9"/>
  <c r="N211" i="9"/>
  <c r="B211" i="9"/>
  <c r="L211" i="9" s="1"/>
  <c r="N210" i="9"/>
  <c r="R210" i="9" s="1"/>
  <c r="B210" i="9"/>
  <c r="L210" i="9" s="1"/>
  <c r="N209" i="9"/>
  <c r="R209" i="9" s="1"/>
  <c r="B209" i="9"/>
  <c r="L209" i="9" s="1"/>
  <c r="N208" i="9"/>
  <c r="B208" i="9"/>
  <c r="L208" i="9" s="1"/>
  <c r="R207" i="9"/>
  <c r="N207" i="9"/>
  <c r="L207" i="9"/>
  <c r="B207" i="9"/>
  <c r="N206" i="9"/>
  <c r="R206" i="9" s="1"/>
  <c r="L206" i="9"/>
  <c r="B206" i="9"/>
  <c r="N205" i="9"/>
  <c r="B205" i="9"/>
  <c r="L205" i="9" s="1"/>
  <c r="R204" i="9"/>
  <c r="N204" i="9"/>
  <c r="B204" i="9"/>
  <c r="L204" i="9" s="1"/>
  <c r="R203" i="9"/>
  <c r="N203" i="9"/>
  <c r="B203" i="9"/>
  <c r="L203" i="9" s="1"/>
  <c r="N202" i="9"/>
  <c r="R202" i="9" s="1"/>
  <c r="L202" i="9"/>
  <c r="B202" i="9"/>
  <c r="N201" i="9"/>
  <c r="B201" i="9"/>
  <c r="L201" i="9" s="1"/>
  <c r="N200" i="9"/>
  <c r="R200" i="9" s="1"/>
  <c r="B200" i="9"/>
  <c r="L200" i="9" s="1"/>
  <c r="B197" i="9"/>
  <c r="B196" i="9"/>
  <c r="F191" i="9"/>
  <c r="U187" i="9"/>
  <c r="N187" i="9"/>
  <c r="B187" i="9"/>
  <c r="L187" i="9" s="1"/>
  <c r="N186" i="9"/>
  <c r="R186" i="9" s="1"/>
  <c r="B186" i="9"/>
  <c r="L186" i="9" s="1"/>
  <c r="N185" i="9"/>
  <c r="B185" i="9"/>
  <c r="L185" i="9" s="1"/>
  <c r="R184" i="9"/>
  <c r="N184" i="9"/>
  <c r="B184" i="9"/>
  <c r="L184" i="9" s="1"/>
  <c r="N183" i="9"/>
  <c r="R183" i="9" s="1"/>
  <c r="B183" i="9"/>
  <c r="L183" i="9" s="1"/>
  <c r="N182" i="9"/>
  <c r="R182" i="9" s="1"/>
  <c r="B182" i="9"/>
  <c r="L182" i="9" s="1"/>
  <c r="N181" i="9"/>
  <c r="B181" i="9"/>
  <c r="L181" i="9" s="1"/>
  <c r="R180" i="9"/>
  <c r="N180" i="9"/>
  <c r="B180" i="9"/>
  <c r="L180" i="9" s="1"/>
  <c r="N179" i="9"/>
  <c r="R179" i="9" s="1"/>
  <c r="B179" i="9"/>
  <c r="L179" i="9" s="1"/>
  <c r="N178" i="9"/>
  <c r="L178" i="9"/>
  <c r="B178" i="9"/>
  <c r="N177" i="9"/>
  <c r="B177" i="9"/>
  <c r="L177" i="9" s="1"/>
  <c r="N176" i="9"/>
  <c r="R176" i="9" s="1"/>
  <c r="B176" i="9"/>
  <c r="L176" i="9" s="1"/>
  <c r="N175" i="9"/>
  <c r="R175" i="9" s="1"/>
  <c r="B175" i="9"/>
  <c r="L175" i="9" s="1"/>
  <c r="N174" i="9"/>
  <c r="L174" i="9"/>
  <c r="B174" i="9"/>
  <c r="N173" i="9"/>
  <c r="B173" i="9"/>
  <c r="L173" i="9" s="1"/>
  <c r="N172" i="9"/>
  <c r="B172" i="9"/>
  <c r="L172" i="9" s="1"/>
  <c r="R171" i="9"/>
  <c r="N171" i="9"/>
  <c r="B171" i="9"/>
  <c r="L171" i="9" s="1"/>
  <c r="N170" i="9"/>
  <c r="R170" i="9" s="1"/>
  <c r="B170" i="9"/>
  <c r="L170" i="9" s="1"/>
  <c r="N169" i="9"/>
  <c r="B169" i="9"/>
  <c r="L169" i="9" s="1"/>
  <c r="N168" i="9"/>
  <c r="R168" i="9" s="1"/>
  <c r="B168" i="9"/>
  <c r="L168" i="9" s="1"/>
  <c r="B165" i="9"/>
  <c r="B164" i="9"/>
  <c r="F159" i="9"/>
  <c r="U155" i="9"/>
  <c r="N155" i="9"/>
  <c r="R155" i="9" s="1"/>
  <c r="B155" i="9"/>
  <c r="L155" i="9" s="1"/>
  <c r="N154" i="9"/>
  <c r="R154" i="9" s="1"/>
  <c r="B154" i="9"/>
  <c r="L154" i="9" s="1"/>
  <c r="N153" i="9"/>
  <c r="B153" i="9"/>
  <c r="L153" i="9" s="1"/>
  <c r="R152" i="9"/>
  <c r="N152" i="9"/>
  <c r="B152" i="9"/>
  <c r="L152" i="9" s="1"/>
  <c r="R151" i="9"/>
  <c r="N151" i="9"/>
  <c r="B151" i="9"/>
  <c r="L151" i="9" s="1"/>
  <c r="N150" i="9"/>
  <c r="R150" i="9" s="1"/>
  <c r="L150" i="9"/>
  <c r="B150" i="9"/>
  <c r="N149" i="9"/>
  <c r="B149" i="9"/>
  <c r="L149" i="9" s="1"/>
  <c r="N148" i="9"/>
  <c r="R148" i="9" s="1"/>
  <c r="B148" i="9"/>
  <c r="L148" i="9" s="1"/>
  <c r="N147" i="9"/>
  <c r="R147" i="9" s="1"/>
  <c r="B147" i="9"/>
  <c r="L147" i="9" s="1"/>
  <c r="N146" i="9"/>
  <c r="L146" i="9"/>
  <c r="B146" i="9"/>
  <c r="N145" i="9"/>
  <c r="B145" i="9"/>
  <c r="L145" i="9" s="1"/>
  <c r="N144" i="9"/>
  <c r="B144" i="9"/>
  <c r="L144" i="9" s="1"/>
  <c r="R143" i="9"/>
  <c r="N143" i="9"/>
  <c r="B143" i="9"/>
  <c r="L143" i="9" s="1"/>
  <c r="N142" i="9"/>
  <c r="R142" i="9" s="1"/>
  <c r="L142" i="9"/>
  <c r="B142" i="9"/>
  <c r="N141" i="9"/>
  <c r="B141" i="9"/>
  <c r="L141" i="9" s="1"/>
  <c r="N140" i="9"/>
  <c r="R140" i="9" s="1"/>
  <c r="B140" i="9"/>
  <c r="L140" i="9" s="1"/>
  <c r="N139" i="9"/>
  <c r="R139" i="9" s="1"/>
  <c r="B139" i="9"/>
  <c r="L139" i="9" s="1"/>
  <c r="N138" i="9"/>
  <c r="R138" i="9" s="1"/>
  <c r="B138" i="9"/>
  <c r="L138" i="9" s="1"/>
  <c r="N137" i="9"/>
  <c r="B137" i="9"/>
  <c r="L137" i="9" s="1"/>
  <c r="R136" i="9"/>
  <c r="N136" i="9"/>
  <c r="B136" i="9"/>
  <c r="L136" i="9" s="1"/>
  <c r="B133" i="9"/>
  <c r="B132" i="9"/>
  <c r="F127" i="9"/>
  <c r="U123" i="9"/>
  <c r="V1" i="9" s="1"/>
  <c r="R123" i="9"/>
  <c r="N123" i="9"/>
  <c r="B123" i="9"/>
  <c r="L123" i="9" s="1"/>
  <c r="N122" i="9"/>
  <c r="R122" i="9" s="1"/>
  <c r="B122" i="9"/>
  <c r="L122" i="9" s="1"/>
  <c r="N121" i="9"/>
  <c r="B121" i="9"/>
  <c r="L121" i="9" s="1"/>
  <c r="N120" i="9"/>
  <c r="R120" i="9" s="1"/>
  <c r="B120" i="9"/>
  <c r="L120" i="9" s="1"/>
  <c r="R119" i="9"/>
  <c r="N119" i="9"/>
  <c r="B119" i="9"/>
  <c r="L119" i="9" s="1"/>
  <c r="N118" i="9"/>
  <c r="R118" i="9" s="1"/>
  <c r="B118" i="9"/>
  <c r="L118" i="9" s="1"/>
  <c r="N117" i="9"/>
  <c r="B117" i="9"/>
  <c r="L117" i="9" s="1"/>
  <c r="N116" i="9"/>
  <c r="R116" i="9" s="1"/>
  <c r="B116" i="9"/>
  <c r="L116" i="9" s="1"/>
  <c r="N115" i="9"/>
  <c r="R115" i="9" s="1"/>
  <c r="B115" i="9"/>
  <c r="L115" i="9" s="1"/>
  <c r="N114" i="9"/>
  <c r="R114" i="9" s="1"/>
  <c r="B114" i="9"/>
  <c r="L114" i="9" s="1"/>
  <c r="N113" i="9"/>
  <c r="B113" i="9"/>
  <c r="L113" i="9" s="1"/>
  <c r="R112" i="9"/>
  <c r="N112" i="9"/>
  <c r="B112" i="9"/>
  <c r="L112" i="9" s="1"/>
  <c r="N111" i="9"/>
  <c r="R111" i="9" s="1"/>
  <c r="B111" i="9"/>
  <c r="L111" i="9" s="1"/>
  <c r="N110" i="9"/>
  <c r="R110" i="9" s="1"/>
  <c r="B110" i="9"/>
  <c r="L110" i="9" s="1"/>
  <c r="N109" i="9"/>
  <c r="B109" i="9"/>
  <c r="L109" i="9" s="1"/>
  <c r="N108" i="9"/>
  <c r="B108" i="9"/>
  <c r="L108" i="9" s="1"/>
  <c r="R107" i="9"/>
  <c r="N107" i="9"/>
  <c r="B107" i="9"/>
  <c r="L107" i="9" s="1"/>
  <c r="N106" i="9"/>
  <c r="R106" i="9" s="1"/>
  <c r="B106" i="9"/>
  <c r="L106" i="9" s="1"/>
  <c r="N105" i="9"/>
  <c r="B105" i="9"/>
  <c r="L105" i="9" s="1"/>
  <c r="N104" i="9"/>
  <c r="R104" i="9" s="1"/>
  <c r="B104" i="9"/>
  <c r="L104" i="9" s="1"/>
  <c r="B101" i="9"/>
  <c r="B100" i="9"/>
  <c r="F95" i="9"/>
  <c r="U91" i="9"/>
  <c r="N91" i="9"/>
  <c r="R91" i="9" s="1"/>
  <c r="B91" i="9"/>
  <c r="L91" i="9" s="1"/>
  <c r="N90" i="9"/>
  <c r="R90" i="9" s="1"/>
  <c r="B90" i="9"/>
  <c r="L90" i="9" s="1"/>
  <c r="N89" i="9"/>
  <c r="B89" i="9"/>
  <c r="L89" i="9" s="1"/>
  <c r="N88" i="9"/>
  <c r="B88" i="9"/>
  <c r="L88" i="9" s="1"/>
  <c r="R87" i="9"/>
  <c r="N87" i="9"/>
  <c r="B87" i="9"/>
  <c r="L87" i="9" s="1"/>
  <c r="N86" i="9"/>
  <c r="R86" i="9" s="1"/>
  <c r="L86" i="9"/>
  <c r="B86" i="9"/>
  <c r="N85" i="9"/>
  <c r="B85" i="9"/>
  <c r="L85" i="9" s="1"/>
  <c r="N84" i="9"/>
  <c r="R84" i="9" s="1"/>
  <c r="B84" i="9"/>
  <c r="L84" i="9" s="1"/>
  <c r="R83" i="9"/>
  <c r="N83" i="9"/>
  <c r="B83" i="9"/>
  <c r="L83" i="9" s="1"/>
  <c r="N82" i="9"/>
  <c r="R82" i="9" s="1"/>
  <c r="B82" i="9"/>
  <c r="L82" i="9" s="1"/>
  <c r="N81" i="9"/>
  <c r="B81" i="9"/>
  <c r="L81" i="9" s="1"/>
  <c r="N80" i="9"/>
  <c r="R80" i="9" s="1"/>
  <c r="B80" i="9"/>
  <c r="L80" i="9" s="1"/>
  <c r="N79" i="9"/>
  <c r="R79" i="9" s="1"/>
  <c r="B79" i="9"/>
  <c r="L79" i="9" s="1"/>
  <c r="N78" i="9"/>
  <c r="L78" i="9"/>
  <c r="B78" i="9"/>
  <c r="N77" i="9"/>
  <c r="R77" i="9" s="1"/>
  <c r="B77" i="9"/>
  <c r="L77" i="9" s="1"/>
  <c r="R76" i="9"/>
  <c r="N76" i="9"/>
  <c r="B76" i="9"/>
  <c r="L76" i="9" s="1"/>
  <c r="N75" i="9"/>
  <c r="R75" i="9" s="1"/>
  <c r="B75" i="9"/>
  <c r="L75" i="9" s="1"/>
  <c r="N74" i="9"/>
  <c r="B74" i="9"/>
  <c r="L74" i="9" s="1"/>
  <c r="N73" i="9"/>
  <c r="R73" i="9" s="1"/>
  <c r="B73" i="9"/>
  <c r="L73" i="9" s="1"/>
  <c r="N72" i="9"/>
  <c r="B72" i="9"/>
  <c r="L72" i="9" s="1"/>
  <c r="B69" i="9"/>
  <c r="B68" i="9"/>
  <c r="F63" i="9"/>
  <c r="U59" i="9"/>
  <c r="N59" i="9"/>
  <c r="L59" i="9"/>
  <c r="B59" i="9"/>
  <c r="N58" i="9"/>
  <c r="B58" i="9"/>
  <c r="L58" i="9" s="1"/>
  <c r="N57" i="9"/>
  <c r="R57" i="9" s="1"/>
  <c r="B57" i="9"/>
  <c r="L57" i="9" s="1"/>
  <c r="R56" i="9"/>
  <c r="N56" i="9"/>
  <c r="B56" i="9"/>
  <c r="L56" i="9" s="1"/>
  <c r="N55" i="9"/>
  <c r="R55" i="9" s="1"/>
  <c r="L55" i="9"/>
  <c r="B55" i="9"/>
  <c r="N54" i="9"/>
  <c r="B54" i="9"/>
  <c r="L54" i="9" s="1"/>
  <c r="N53" i="9"/>
  <c r="R53" i="9" s="1"/>
  <c r="B53" i="9"/>
  <c r="L53" i="9" s="1"/>
  <c r="R52" i="9"/>
  <c r="N52" i="9"/>
  <c r="B52" i="9"/>
  <c r="L52" i="9" s="1"/>
  <c r="R51" i="9"/>
  <c r="N51" i="9"/>
  <c r="B51" i="9"/>
  <c r="L51" i="9" s="1"/>
  <c r="N50" i="9"/>
  <c r="B50" i="9"/>
  <c r="L50" i="9" s="1"/>
  <c r="N49" i="9"/>
  <c r="R49" i="9" s="1"/>
  <c r="B49" i="9"/>
  <c r="L49" i="9" s="1"/>
  <c r="N48" i="9"/>
  <c r="R48" i="9" s="1"/>
  <c r="B48" i="9"/>
  <c r="L48" i="9" s="1"/>
  <c r="R47" i="9"/>
  <c r="N47" i="9"/>
  <c r="B47" i="9"/>
  <c r="L47" i="9" s="1"/>
  <c r="N46" i="9"/>
  <c r="L46" i="9"/>
  <c r="B46" i="9"/>
  <c r="N45" i="9"/>
  <c r="R45" i="9" s="1"/>
  <c r="B45" i="9"/>
  <c r="L45" i="9" s="1"/>
  <c r="N44" i="9"/>
  <c r="R44" i="9" s="1"/>
  <c r="B44" i="9"/>
  <c r="L44" i="9" s="1"/>
  <c r="R43" i="9"/>
  <c r="N43" i="9"/>
  <c r="B43" i="9"/>
  <c r="L43" i="9" s="1"/>
  <c r="N42" i="9"/>
  <c r="B42" i="9"/>
  <c r="L42" i="9" s="1"/>
  <c r="N41" i="9"/>
  <c r="B41" i="9"/>
  <c r="L41" i="9" s="1"/>
  <c r="N40" i="9"/>
  <c r="R40" i="9" s="1"/>
  <c r="B40" i="9"/>
  <c r="L40" i="9" s="1"/>
  <c r="B37" i="9"/>
  <c r="B36" i="9"/>
  <c r="F31" i="9"/>
  <c r="R27" i="9"/>
  <c r="N27" i="9"/>
  <c r="B27" i="9"/>
  <c r="L27" i="9" s="1"/>
  <c r="N26" i="9"/>
  <c r="B26" i="9"/>
  <c r="L26" i="9" s="1"/>
  <c r="N25" i="9"/>
  <c r="R25" i="9" s="1"/>
  <c r="B25" i="9"/>
  <c r="L25" i="9" s="1"/>
  <c r="N24" i="9"/>
  <c r="R24" i="9" s="1"/>
  <c r="B24" i="9"/>
  <c r="L24" i="9" s="1"/>
  <c r="N23" i="9"/>
  <c r="R23" i="9" s="1"/>
  <c r="L23" i="9"/>
  <c r="B23" i="9"/>
  <c r="N22" i="9"/>
  <c r="R22" i="9" s="1"/>
  <c r="B22" i="9"/>
  <c r="L22" i="9" s="1"/>
  <c r="N21" i="9"/>
  <c r="R21" i="9" s="1"/>
  <c r="L21" i="9"/>
  <c r="B21" i="9"/>
  <c r="N20" i="9"/>
  <c r="R20" i="9" s="1"/>
  <c r="B20" i="9"/>
  <c r="L20" i="9" s="1"/>
  <c r="R19" i="9"/>
  <c r="N19" i="9"/>
  <c r="B19" i="9"/>
  <c r="L19" i="9" s="1"/>
  <c r="N18" i="9"/>
  <c r="R18" i="9" s="1"/>
  <c r="B18" i="9"/>
  <c r="L18" i="9" s="1"/>
  <c r="N17" i="9"/>
  <c r="R17" i="9" s="1"/>
  <c r="B17" i="9"/>
  <c r="L17" i="9" s="1"/>
  <c r="N16" i="9"/>
  <c r="B16" i="9"/>
  <c r="L16" i="9" s="1"/>
  <c r="N15" i="9"/>
  <c r="L15" i="9"/>
  <c r="B15" i="9"/>
  <c r="N14" i="9"/>
  <c r="R14" i="9" s="1"/>
  <c r="B14" i="9"/>
  <c r="L14" i="9" s="1"/>
  <c r="N13" i="9"/>
  <c r="B13" i="9"/>
  <c r="L13" i="9" s="1"/>
  <c r="N12" i="9"/>
  <c r="R12" i="9" s="1"/>
  <c r="B12" i="9"/>
  <c r="L12" i="9" s="1"/>
  <c r="N11" i="9"/>
  <c r="R11" i="9" s="1"/>
  <c r="B11" i="9"/>
  <c r="L11" i="9" s="1"/>
  <c r="N10" i="9"/>
  <c r="R10" i="9" s="1"/>
  <c r="B10" i="9"/>
  <c r="L10" i="9" s="1"/>
  <c r="N9" i="9"/>
  <c r="R9" i="9" s="1"/>
  <c r="B9" i="9"/>
  <c r="L9" i="9" s="1"/>
  <c r="N8" i="9"/>
  <c r="B8" i="9"/>
  <c r="L8" i="9" s="1"/>
  <c r="B5" i="9"/>
  <c r="B4" i="9"/>
  <c r="F319" i="8"/>
  <c r="U315" i="8"/>
  <c r="R315" i="8"/>
  <c r="N315" i="8"/>
  <c r="B315" i="8"/>
  <c r="L315" i="8" s="1"/>
  <c r="N314" i="8"/>
  <c r="L314" i="8"/>
  <c r="B314" i="8"/>
  <c r="N313" i="8"/>
  <c r="L313" i="8"/>
  <c r="B313" i="8"/>
  <c r="N312" i="8"/>
  <c r="R312" i="8" s="1"/>
  <c r="B312" i="8"/>
  <c r="L312" i="8" s="1"/>
  <c r="N311" i="8"/>
  <c r="R311" i="8" s="1"/>
  <c r="B311" i="8"/>
  <c r="L311" i="8" s="1"/>
  <c r="N310" i="8"/>
  <c r="R310" i="8" s="1"/>
  <c r="B310" i="8"/>
  <c r="L310" i="8" s="1"/>
  <c r="N309" i="8"/>
  <c r="L309" i="8"/>
  <c r="B309" i="8"/>
  <c r="N308" i="8"/>
  <c r="R308" i="8" s="1"/>
  <c r="B308" i="8"/>
  <c r="L308" i="8" s="1"/>
  <c r="N307" i="8"/>
  <c r="R307" i="8" s="1"/>
  <c r="B307" i="8"/>
  <c r="L307" i="8" s="1"/>
  <c r="R306" i="8"/>
  <c r="N306" i="8"/>
  <c r="L306" i="8"/>
  <c r="B306" i="8"/>
  <c r="N305" i="8"/>
  <c r="B305" i="8"/>
  <c r="L305" i="8" s="1"/>
  <c r="N304" i="8"/>
  <c r="R304" i="8" s="1"/>
  <c r="B304" i="8"/>
  <c r="L304" i="8" s="1"/>
  <c r="N303" i="8"/>
  <c r="R303" i="8" s="1"/>
  <c r="B303" i="8"/>
  <c r="L303" i="8" s="1"/>
  <c r="N302" i="8"/>
  <c r="R302" i="8" s="1"/>
  <c r="L302" i="8"/>
  <c r="B302" i="8"/>
  <c r="N301" i="8"/>
  <c r="B301" i="8"/>
  <c r="L301" i="8" s="1"/>
  <c r="N300" i="8"/>
  <c r="R300" i="8" s="1"/>
  <c r="B300" i="8"/>
  <c r="L300" i="8" s="1"/>
  <c r="R299" i="8"/>
  <c r="N299" i="8"/>
  <c r="B299" i="8"/>
  <c r="L299" i="8" s="1"/>
  <c r="N298" i="8"/>
  <c r="B298" i="8"/>
  <c r="L298" i="8" s="1"/>
  <c r="N297" i="8"/>
  <c r="B297" i="8"/>
  <c r="L297" i="8" s="1"/>
  <c r="N296" i="8"/>
  <c r="R296" i="8" s="1"/>
  <c r="B296" i="8"/>
  <c r="L296" i="8" s="1"/>
  <c r="B293" i="8"/>
  <c r="B292" i="8"/>
  <c r="F287" i="8"/>
  <c r="U283" i="8"/>
  <c r="R283" i="8"/>
  <c r="N283" i="8"/>
  <c r="B283" i="8"/>
  <c r="L283" i="8" s="1"/>
  <c r="R282" i="8"/>
  <c r="N282" i="8"/>
  <c r="L282" i="8"/>
  <c r="B282" i="8"/>
  <c r="N281" i="8"/>
  <c r="B281" i="8"/>
  <c r="L281" i="8" s="1"/>
  <c r="N280" i="8"/>
  <c r="B280" i="8"/>
  <c r="L280" i="8" s="1"/>
  <c r="R279" i="8"/>
  <c r="N279" i="8"/>
  <c r="B279" i="8"/>
  <c r="L279" i="8" s="1"/>
  <c r="N278" i="8"/>
  <c r="L278" i="8"/>
  <c r="B278" i="8"/>
  <c r="N277" i="8"/>
  <c r="B277" i="8"/>
  <c r="L277" i="8" s="1"/>
  <c r="N276" i="8"/>
  <c r="B276" i="8"/>
  <c r="L276" i="8" s="1"/>
  <c r="N275" i="8"/>
  <c r="R275" i="8" s="1"/>
  <c r="B275" i="8"/>
  <c r="L275" i="8" s="1"/>
  <c r="R274" i="8"/>
  <c r="N274" i="8"/>
  <c r="B274" i="8"/>
  <c r="L274" i="8" s="1"/>
  <c r="N273" i="8"/>
  <c r="B273" i="8"/>
  <c r="L273" i="8" s="1"/>
  <c r="N272" i="8"/>
  <c r="B272" i="8"/>
  <c r="L272" i="8" s="1"/>
  <c r="N271" i="8"/>
  <c r="B271" i="8"/>
  <c r="L271" i="8" s="1"/>
  <c r="R270" i="8"/>
  <c r="N270" i="8"/>
  <c r="L270" i="8"/>
  <c r="B270" i="8"/>
  <c r="N269" i="8"/>
  <c r="B269" i="8"/>
  <c r="L269" i="8" s="1"/>
  <c r="N268" i="8"/>
  <c r="B268" i="8"/>
  <c r="L268" i="8" s="1"/>
  <c r="R267" i="8"/>
  <c r="N267" i="8"/>
  <c r="B267" i="8"/>
  <c r="L267" i="8" s="1"/>
  <c r="R266" i="8"/>
  <c r="N266" i="8"/>
  <c r="L266" i="8"/>
  <c r="B266" i="8"/>
  <c r="N265" i="8"/>
  <c r="B265" i="8"/>
  <c r="L265" i="8" s="1"/>
  <c r="N264" i="8"/>
  <c r="B264" i="8"/>
  <c r="L264" i="8" s="1"/>
  <c r="B261" i="8"/>
  <c r="B260" i="8"/>
  <c r="F255" i="8"/>
  <c r="U251" i="8"/>
  <c r="N251" i="8"/>
  <c r="B251" i="8"/>
  <c r="L251" i="8" s="1"/>
  <c r="R250" i="8"/>
  <c r="N250" i="8"/>
  <c r="L250" i="8"/>
  <c r="B250" i="8"/>
  <c r="N249" i="8"/>
  <c r="B249" i="8"/>
  <c r="L249" i="8" s="1"/>
  <c r="N248" i="8"/>
  <c r="B248" i="8"/>
  <c r="L248" i="8" s="1"/>
  <c r="N247" i="8"/>
  <c r="R247" i="8" s="1"/>
  <c r="B247" i="8"/>
  <c r="L247" i="8" s="1"/>
  <c r="R246" i="8"/>
  <c r="N246" i="8"/>
  <c r="L246" i="8"/>
  <c r="B246" i="8"/>
  <c r="N245" i="8"/>
  <c r="B245" i="8"/>
  <c r="L245" i="8" s="1"/>
  <c r="N244" i="8"/>
  <c r="B244" i="8"/>
  <c r="L244" i="8" s="1"/>
  <c r="R243" i="8"/>
  <c r="N243" i="8"/>
  <c r="B243" i="8"/>
  <c r="L243" i="8" s="1"/>
  <c r="N242" i="8"/>
  <c r="L242" i="8"/>
  <c r="B242" i="8"/>
  <c r="N241" i="8"/>
  <c r="L241" i="8"/>
  <c r="B241" i="8"/>
  <c r="N240" i="8"/>
  <c r="B240" i="8"/>
  <c r="L240" i="8" s="1"/>
  <c r="R239" i="8"/>
  <c r="N239" i="8"/>
  <c r="B239" i="8"/>
  <c r="L239" i="8" s="1"/>
  <c r="N238" i="8"/>
  <c r="R238" i="8" s="1"/>
  <c r="B238" i="8"/>
  <c r="L238" i="8" s="1"/>
  <c r="N237" i="8"/>
  <c r="L237" i="8"/>
  <c r="B237" i="8"/>
  <c r="N236" i="8"/>
  <c r="B236" i="8"/>
  <c r="L236" i="8" s="1"/>
  <c r="N235" i="8"/>
  <c r="R235" i="8" s="1"/>
  <c r="B235" i="8"/>
  <c r="L235" i="8" s="1"/>
  <c r="N234" i="8"/>
  <c r="R234" i="8" s="1"/>
  <c r="L234" i="8"/>
  <c r="B234" i="8"/>
  <c r="N233" i="8"/>
  <c r="B233" i="8"/>
  <c r="L233" i="8" s="1"/>
  <c r="N232" i="8"/>
  <c r="B232" i="8"/>
  <c r="L232" i="8" s="1"/>
  <c r="B229" i="8"/>
  <c r="B228" i="8"/>
  <c r="F223" i="8"/>
  <c r="U219" i="8"/>
  <c r="R219" i="8"/>
  <c r="N219" i="8"/>
  <c r="B219" i="8"/>
  <c r="L219" i="8" s="1"/>
  <c r="N218" i="8"/>
  <c r="R218" i="8" s="1"/>
  <c r="B218" i="8"/>
  <c r="L218" i="8" s="1"/>
  <c r="N217" i="8"/>
  <c r="B217" i="8"/>
  <c r="L217" i="8" s="1"/>
  <c r="N216" i="8"/>
  <c r="R216" i="8" s="1"/>
  <c r="B216" i="8"/>
  <c r="L216" i="8" s="1"/>
  <c r="N215" i="8"/>
  <c r="R215" i="8" s="1"/>
  <c r="B215" i="8"/>
  <c r="L215" i="8" s="1"/>
  <c r="N214" i="8"/>
  <c r="R214" i="8" s="1"/>
  <c r="L214" i="8"/>
  <c r="B214" i="8"/>
  <c r="N213" i="8"/>
  <c r="L213" i="8"/>
  <c r="B213" i="8"/>
  <c r="N212" i="8"/>
  <c r="R212" i="8" s="1"/>
  <c r="B212" i="8"/>
  <c r="L212" i="8" s="1"/>
  <c r="N211" i="8"/>
  <c r="B211" i="8"/>
  <c r="L211" i="8" s="1"/>
  <c r="R210" i="8"/>
  <c r="N210" i="8"/>
  <c r="L210" i="8"/>
  <c r="B210" i="8"/>
  <c r="N209" i="8"/>
  <c r="R209" i="8" s="1"/>
  <c r="B209" i="8"/>
  <c r="L209" i="8" s="1"/>
  <c r="N208" i="8"/>
  <c r="B208" i="8"/>
  <c r="L208" i="8" s="1"/>
  <c r="N207" i="8"/>
  <c r="R207" i="8" s="1"/>
  <c r="B207" i="8"/>
  <c r="L207" i="8" s="1"/>
  <c r="N206" i="8"/>
  <c r="B206" i="8"/>
  <c r="L206" i="8" s="1"/>
  <c r="N205" i="8"/>
  <c r="L205" i="8"/>
  <c r="B205" i="8"/>
  <c r="R204" i="8"/>
  <c r="N204" i="8"/>
  <c r="B204" i="8"/>
  <c r="L204" i="8" s="1"/>
  <c r="N203" i="8"/>
  <c r="R203" i="8" s="1"/>
  <c r="B203" i="8"/>
  <c r="L203" i="8" s="1"/>
  <c r="R202" i="8"/>
  <c r="N202" i="8"/>
  <c r="B202" i="8"/>
  <c r="L202" i="8" s="1"/>
  <c r="N201" i="8"/>
  <c r="B201" i="8"/>
  <c r="L201" i="8" s="1"/>
  <c r="R200" i="8"/>
  <c r="N200" i="8"/>
  <c r="B200" i="8"/>
  <c r="L200" i="8" s="1"/>
  <c r="B197" i="8"/>
  <c r="B196" i="8"/>
  <c r="F191" i="8"/>
  <c r="U187" i="8"/>
  <c r="R187" i="8"/>
  <c r="N187" i="8"/>
  <c r="L187" i="8"/>
  <c r="B187" i="8"/>
  <c r="N186" i="8"/>
  <c r="B186" i="8"/>
  <c r="L186" i="8" s="1"/>
  <c r="N185" i="8"/>
  <c r="B185" i="8"/>
  <c r="L185" i="8" s="1"/>
  <c r="R184" i="8"/>
  <c r="N184" i="8"/>
  <c r="B184" i="8"/>
  <c r="L184" i="8" s="1"/>
  <c r="N183" i="8"/>
  <c r="R183" i="8" s="1"/>
  <c r="L183" i="8"/>
  <c r="B183" i="8"/>
  <c r="N182" i="8"/>
  <c r="B182" i="8"/>
  <c r="L182" i="8" s="1"/>
  <c r="N181" i="8"/>
  <c r="B181" i="8"/>
  <c r="L181" i="8" s="1"/>
  <c r="N180" i="8"/>
  <c r="B180" i="8"/>
  <c r="L180" i="8" s="1"/>
  <c r="R179" i="8"/>
  <c r="N179" i="8"/>
  <c r="L179" i="8"/>
  <c r="B179" i="8"/>
  <c r="N178" i="8"/>
  <c r="L178" i="8"/>
  <c r="B178" i="8"/>
  <c r="N177" i="8"/>
  <c r="B177" i="8"/>
  <c r="L177" i="8" s="1"/>
  <c r="R176" i="8"/>
  <c r="N176" i="8"/>
  <c r="B176" i="8"/>
  <c r="L176" i="8" s="1"/>
  <c r="R175" i="8"/>
  <c r="N175" i="8"/>
  <c r="L175" i="8"/>
  <c r="B175" i="8"/>
  <c r="N174" i="8"/>
  <c r="L174" i="8"/>
  <c r="B174" i="8"/>
  <c r="N173" i="8"/>
  <c r="B173" i="8"/>
  <c r="L173" i="8" s="1"/>
  <c r="N172" i="8"/>
  <c r="B172" i="8"/>
  <c r="L172" i="8" s="1"/>
  <c r="R171" i="8"/>
  <c r="N171" i="8"/>
  <c r="L171" i="8"/>
  <c r="B171" i="8"/>
  <c r="N170" i="8"/>
  <c r="B170" i="8"/>
  <c r="L170" i="8" s="1"/>
  <c r="N169" i="8"/>
  <c r="B169" i="8"/>
  <c r="L169" i="8" s="1"/>
  <c r="R168" i="8"/>
  <c r="N168" i="8"/>
  <c r="B168" i="8"/>
  <c r="L168" i="8" s="1"/>
  <c r="B165" i="8"/>
  <c r="B164" i="8"/>
  <c r="F159" i="8"/>
  <c r="U155" i="8"/>
  <c r="N155" i="8"/>
  <c r="R155" i="8" s="1"/>
  <c r="B155" i="8"/>
  <c r="L155" i="8" s="1"/>
  <c r="N154" i="8"/>
  <c r="L154" i="8"/>
  <c r="B154" i="8"/>
  <c r="N153" i="8"/>
  <c r="L153" i="8"/>
  <c r="B153" i="8"/>
  <c r="N152" i="8"/>
  <c r="B152" i="8"/>
  <c r="L152" i="8" s="1"/>
  <c r="N151" i="8"/>
  <c r="R151" i="8" s="1"/>
  <c r="B151" i="8"/>
  <c r="L151" i="8" s="1"/>
  <c r="N150" i="8"/>
  <c r="B150" i="8"/>
  <c r="L150" i="8" s="1"/>
  <c r="N149" i="8"/>
  <c r="L149" i="8"/>
  <c r="B149" i="8"/>
  <c r="N148" i="8"/>
  <c r="R148" i="8" s="1"/>
  <c r="B148" i="8"/>
  <c r="L148" i="8" s="1"/>
  <c r="R147" i="8"/>
  <c r="N147" i="8"/>
  <c r="L147" i="8"/>
  <c r="B147" i="8"/>
  <c r="N146" i="8"/>
  <c r="R146" i="8" s="1"/>
  <c r="B146" i="8"/>
  <c r="L146" i="8" s="1"/>
  <c r="N145" i="8"/>
  <c r="B145" i="8"/>
  <c r="L145" i="8" s="1"/>
  <c r="N144" i="8"/>
  <c r="B144" i="8"/>
  <c r="L144" i="8" s="1"/>
  <c r="N143" i="8"/>
  <c r="R143" i="8" s="1"/>
  <c r="B143" i="8"/>
  <c r="L143" i="8" s="1"/>
  <c r="N142" i="8"/>
  <c r="B142" i="8"/>
  <c r="L142" i="8" s="1"/>
  <c r="N141" i="8"/>
  <c r="B141" i="8"/>
  <c r="L141" i="8" s="1"/>
  <c r="N140" i="8"/>
  <c r="B140" i="8"/>
  <c r="L140" i="8" s="1"/>
  <c r="N139" i="8"/>
  <c r="L139" i="8"/>
  <c r="B139" i="8"/>
  <c r="N138" i="8"/>
  <c r="B138" i="8"/>
  <c r="L138" i="8" s="1"/>
  <c r="N137" i="8"/>
  <c r="L137" i="8"/>
  <c r="B137" i="8"/>
  <c r="N136" i="8"/>
  <c r="R136" i="8" s="1"/>
  <c r="B136" i="8"/>
  <c r="L136" i="8" s="1"/>
  <c r="B133" i="8"/>
  <c r="B132" i="8"/>
  <c r="F127" i="8"/>
  <c r="U123" i="8"/>
  <c r="V1" i="8" s="1"/>
  <c r="N123" i="8"/>
  <c r="R123" i="8" s="1"/>
  <c r="B123" i="8"/>
  <c r="L123" i="8" s="1"/>
  <c r="N122" i="8"/>
  <c r="B122" i="8"/>
  <c r="L122" i="8" s="1"/>
  <c r="N121" i="8"/>
  <c r="L121" i="8"/>
  <c r="B121" i="8"/>
  <c r="N120" i="8"/>
  <c r="B120" i="8"/>
  <c r="L120" i="8" s="1"/>
  <c r="N119" i="8"/>
  <c r="R119" i="8" s="1"/>
  <c r="B119" i="8"/>
  <c r="L119" i="8" s="1"/>
  <c r="N118" i="8"/>
  <c r="B118" i="8"/>
  <c r="L118" i="8" s="1"/>
  <c r="N117" i="8"/>
  <c r="R117" i="8" s="1"/>
  <c r="B117" i="8"/>
  <c r="L117" i="8" s="1"/>
  <c r="R116" i="8"/>
  <c r="N116" i="8"/>
  <c r="B116" i="8"/>
  <c r="L116" i="8" s="1"/>
  <c r="N115" i="8"/>
  <c r="R115" i="8" s="1"/>
  <c r="B115" i="8"/>
  <c r="L115" i="8" s="1"/>
  <c r="N114" i="8"/>
  <c r="B114" i="8"/>
  <c r="L114" i="8" s="1"/>
  <c r="N113" i="8"/>
  <c r="R113" i="8" s="1"/>
  <c r="B113" i="8"/>
  <c r="L113" i="8" s="1"/>
  <c r="N112" i="8"/>
  <c r="R112" i="8" s="1"/>
  <c r="B112" i="8"/>
  <c r="L112" i="8" s="1"/>
  <c r="R111" i="8"/>
  <c r="N111" i="8"/>
  <c r="L111" i="8"/>
  <c r="B111" i="8"/>
  <c r="N110" i="8"/>
  <c r="B110" i="8"/>
  <c r="L110" i="8" s="1"/>
  <c r="N109" i="8"/>
  <c r="R109" i="8" s="1"/>
  <c r="B109" i="8"/>
  <c r="L109" i="8" s="1"/>
  <c r="N108" i="8"/>
  <c r="R108" i="8" s="1"/>
  <c r="B108" i="8"/>
  <c r="L108" i="8" s="1"/>
  <c r="R107" i="8"/>
  <c r="N107" i="8"/>
  <c r="L107" i="8"/>
  <c r="B107" i="8"/>
  <c r="N106" i="8"/>
  <c r="B106" i="8"/>
  <c r="L106" i="8" s="1"/>
  <c r="N105" i="8"/>
  <c r="B105" i="8"/>
  <c r="L105" i="8" s="1"/>
  <c r="N104" i="8"/>
  <c r="R104" i="8" s="1"/>
  <c r="B104" i="8"/>
  <c r="L104" i="8" s="1"/>
  <c r="B101" i="8"/>
  <c r="B100" i="8"/>
  <c r="F95" i="8"/>
  <c r="U91" i="8"/>
  <c r="N91" i="8"/>
  <c r="R91" i="8" s="1"/>
  <c r="B91" i="8"/>
  <c r="L91" i="8" s="1"/>
  <c r="N90" i="8"/>
  <c r="L90" i="8"/>
  <c r="B90" i="8"/>
  <c r="N89" i="8"/>
  <c r="L89" i="8"/>
  <c r="B89" i="8"/>
  <c r="N88" i="8"/>
  <c r="R88" i="8" s="1"/>
  <c r="B88" i="8"/>
  <c r="L88" i="8" s="1"/>
  <c r="R87" i="8"/>
  <c r="N87" i="8"/>
  <c r="L87" i="8"/>
  <c r="B87" i="8"/>
  <c r="N86" i="8"/>
  <c r="R86" i="8" s="1"/>
  <c r="L86" i="8"/>
  <c r="B86" i="8"/>
  <c r="N85" i="8"/>
  <c r="L85" i="8"/>
  <c r="B85" i="8"/>
  <c r="R84" i="8"/>
  <c r="N84" i="8"/>
  <c r="B84" i="8"/>
  <c r="L84" i="8" s="1"/>
  <c r="R83" i="8"/>
  <c r="N83" i="8"/>
  <c r="L83" i="8"/>
  <c r="B83" i="8"/>
  <c r="N82" i="8"/>
  <c r="B82" i="8"/>
  <c r="L82" i="8" s="1"/>
  <c r="N81" i="8"/>
  <c r="L81" i="8"/>
  <c r="B81" i="8"/>
  <c r="R80" i="8"/>
  <c r="N80" i="8"/>
  <c r="B80" i="8"/>
  <c r="L80" i="8" s="1"/>
  <c r="R79" i="8"/>
  <c r="N79" i="8"/>
  <c r="L79" i="8"/>
  <c r="B79" i="8"/>
  <c r="N78" i="8"/>
  <c r="B78" i="8"/>
  <c r="L78" i="8" s="1"/>
  <c r="N77" i="8"/>
  <c r="L77" i="8"/>
  <c r="B77" i="8"/>
  <c r="R76" i="8"/>
  <c r="N76" i="8"/>
  <c r="B76" i="8"/>
  <c r="L76" i="8" s="1"/>
  <c r="N75" i="8"/>
  <c r="L75" i="8"/>
  <c r="B75" i="8"/>
  <c r="N74" i="8"/>
  <c r="B74" i="8"/>
  <c r="L74" i="8" s="1"/>
  <c r="N73" i="8"/>
  <c r="L73" i="8"/>
  <c r="B73" i="8"/>
  <c r="R72" i="8"/>
  <c r="N72" i="8"/>
  <c r="B72" i="8"/>
  <c r="L72" i="8" s="1"/>
  <c r="B69" i="8"/>
  <c r="B68" i="8"/>
  <c r="F63" i="8"/>
  <c r="U59" i="8"/>
  <c r="N59" i="8"/>
  <c r="R59" i="8" s="1"/>
  <c r="B59" i="8"/>
  <c r="L59" i="8" s="1"/>
  <c r="N58" i="8"/>
  <c r="B58" i="8"/>
  <c r="L58" i="8" s="1"/>
  <c r="N57" i="8"/>
  <c r="B57" i="8"/>
  <c r="L57" i="8" s="1"/>
  <c r="R56" i="8"/>
  <c r="N56" i="8"/>
  <c r="B56" i="8"/>
  <c r="L56" i="8" s="1"/>
  <c r="N55" i="8"/>
  <c r="R55" i="8" s="1"/>
  <c r="B55" i="8"/>
  <c r="L55" i="8" s="1"/>
  <c r="R54" i="8"/>
  <c r="N54" i="8"/>
  <c r="B54" i="8"/>
  <c r="L54" i="8" s="1"/>
  <c r="N53" i="8"/>
  <c r="L53" i="8"/>
  <c r="B53" i="8"/>
  <c r="N52" i="8"/>
  <c r="B52" i="8"/>
  <c r="L52" i="8" s="1"/>
  <c r="N51" i="8"/>
  <c r="B51" i="8"/>
  <c r="L51" i="8" s="1"/>
  <c r="N50" i="8"/>
  <c r="R50" i="8" s="1"/>
  <c r="B50" i="8"/>
  <c r="L50" i="8" s="1"/>
  <c r="N49" i="8"/>
  <c r="B49" i="8"/>
  <c r="L49" i="8" s="1"/>
  <c r="N48" i="8"/>
  <c r="B48" i="8"/>
  <c r="L48" i="8" s="1"/>
  <c r="N47" i="8"/>
  <c r="L47" i="8"/>
  <c r="B47" i="8"/>
  <c r="N46" i="8"/>
  <c r="B46" i="8"/>
  <c r="L46" i="8" s="1"/>
  <c r="N45" i="8"/>
  <c r="L45" i="8"/>
  <c r="B45" i="8"/>
  <c r="N44" i="8"/>
  <c r="B44" i="8"/>
  <c r="L44" i="8" s="1"/>
  <c r="R43" i="8"/>
  <c r="N43" i="8"/>
  <c r="L43" i="8"/>
  <c r="B43" i="8"/>
  <c r="N42" i="8"/>
  <c r="R42" i="8" s="1"/>
  <c r="B42" i="8"/>
  <c r="L42" i="8" s="1"/>
  <c r="N41" i="8"/>
  <c r="L41" i="8"/>
  <c r="B41" i="8"/>
  <c r="R40" i="8"/>
  <c r="N40" i="8"/>
  <c r="B40" i="8"/>
  <c r="L40" i="8" s="1"/>
  <c r="B37" i="8"/>
  <c r="B36" i="8"/>
  <c r="F31" i="8"/>
  <c r="N27" i="8"/>
  <c r="L27" i="8"/>
  <c r="B27" i="8"/>
  <c r="R26" i="8"/>
  <c r="N26" i="8"/>
  <c r="B26" i="8"/>
  <c r="L26" i="8" s="1"/>
  <c r="N25" i="8"/>
  <c r="B25" i="8"/>
  <c r="L25" i="8" s="1"/>
  <c r="R24" i="8"/>
  <c r="N24" i="8"/>
  <c r="B24" i="8"/>
  <c r="L24" i="8" s="1"/>
  <c r="R23" i="8"/>
  <c r="N23" i="8"/>
  <c r="B23" i="8"/>
  <c r="L23" i="8" s="1"/>
  <c r="R22" i="8"/>
  <c r="N22" i="8"/>
  <c r="B22" i="8"/>
  <c r="L22" i="8" s="1"/>
  <c r="N21" i="8"/>
  <c r="L21" i="8"/>
  <c r="B21" i="8"/>
  <c r="N20" i="8"/>
  <c r="B20" i="8"/>
  <c r="L20" i="8" s="1"/>
  <c r="N19" i="8"/>
  <c r="B19" i="8"/>
  <c r="L19" i="8" s="1"/>
  <c r="N18" i="8"/>
  <c r="B18" i="8"/>
  <c r="L18" i="8" s="1"/>
  <c r="N17" i="8"/>
  <c r="L17" i="8"/>
  <c r="B17" i="8"/>
  <c r="N16" i="8"/>
  <c r="B16" i="8"/>
  <c r="L16" i="8" s="1"/>
  <c r="N15" i="8"/>
  <c r="R15" i="8" s="1"/>
  <c r="B15" i="8"/>
  <c r="L15" i="8" s="1"/>
  <c r="N14" i="8"/>
  <c r="B14" i="8"/>
  <c r="L14" i="8" s="1"/>
  <c r="N13" i="8"/>
  <c r="L13" i="8"/>
  <c r="B13" i="8"/>
  <c r="N12" i="8"/>
  <c r="B12" i="8"/>
  <c r="L12" i="8" s="1"/>
  <c r="R11" i="8"/>
  <c r="N11" i="8"/>
  <c r="L11" i="8"/>
  <c r="B11" i="8"/>
  <c r="N10" i="8"/>
  <c r="R10" i="8" s="1"/>
  <c r="B10" i="8"/>
  <c r="L10" i="8" s="1"/>
  <c r="N9" i="8"/>
  <c r="B9" i="8"/>
  <c r="L9" i="8" s="1"/>
  <c r="N8" i="8"/>
  <c r="B8" i="8"/>
  <c r="L8" i="8" s="1"/>
  <c r="B5" i="8"/>
  <c r="B4" i="8"/>
  <c r="F319" i="7"/>
  <c r="U315" i="7"/>
  <c r="R315" i="7"/>
  <c r="N315" i="7"/>
  <c r="B315" i="7"/>
  <c r="L315" i="7" s="1"/>
  <c r="N314" i="7"/>
  <c r="R314" i="7" s="1"/>
  <c r="B314" i="7"/>
  <c r="L314" i="7" s="1"/>
  <c r="N313" i="7"/>
  <c r="B313" i="7"/>
  <c r="L313" i="7" s="1"/>
  <c r="N312" i="7"/>
  <c r="B312" i="7"/>
  <c r="L312" i="7" s="1"/>
  <c r="R311" i="7"/>
  <c r="N311" i="7"/>
  <c r="L311" i="7"/>
  <c r="B311" i="7"/>
  <c r="N310" i="7"/>
  <c r="B310" i="7"/>
  <c r="L310" i="7" s="1"/>
  <c r="N309" i="7"/>
  <c r="B309" i="7"/>
  <c r="L309" i="7" s="1"/>
  <c r="N308" i="7"/>
  <c r="R308" i="7" s="1"/>
  <c r="B308" i="7"/>
  <c r="L308" i="7" s="1"/>
  <c r="N307" i="7"/>
  <c r="R307" i="7" s="1"/>
  <c r="L307" i="7"/>
  <c r="B307" i="7"/>
  <c r="N306" i="7"/>
  <c r="R306" i="7" s="1"/>
  <c r="B306" i="7"/>
  <c r="L306" i="7" s="1"/>
  <c r="N305" i="7"/>
  <c r="B305" i="7"/>
  <c r="L305" i="7" s="1"/>
  <c r="N304" i="7"/>
  <c r="R304" i="7" s="1"/>
  <c r="B304" i="7"/>
  <c r="L304" i="7" s="1"/>
  <c r="R303" i="7"/>
  <c r="N303" i="7"/>
  <c r="L303" i="7"/>
  <c r="B303" i="7"/>
  <c r="R302" i="7"/>
  <c r="N302" i="7"/>
  <c r="L302" i="7"/>
  <c r="B302" i="7"/>
  <c r="N301" i="7"/>
  <c r="B301" i="7"/>
  <c r="L301" i="7" s="1"/>
  <c r="N300" i="7"/>
  <c r="R300" i="7" s="1"/>
  <c r="B300" i="7"/>
  <c r="L300" i="7" s="1"/>
  <c r="N299" i="7"/>
  <c r="L299" i="7"/>
  <c r="B299" i="7"/>
  <c r="R298" i="7"/>
  <c r="N298" i="7"/>
  <c r="B298" i="7"/>
  <c r="L298" i="7" s="1"/>
  <c r="N297" i="7"/>
  <c r="B297" i="7"/>
  <c r="L297" i="7" s="1"/>
  <c r="N296" i="7"/>
  <c r="R296" i="7" s="1"/>
  <c r="B296" i="7"/>
  <c r="L296" i="7" s="1"/>
  <c r="B293" i="7"/>
  <c r="B292" i="7"/>
  <c r="F287" i="7"/>
  <c r="U283" i="7"/>
  <c r="R283" i="7"/>
  <c r="N283" i="7"/>
  <c r="L283" i="7"/>
  <c r="B283" i="7"/>
  <c r="R282" i="7"/>
  <c r="N282" i="7"/>
  <c r="L282" i="7"/>
  <c r="B282" i="7"/>
  <c r="N281" i="7"/>
  <c r="B281" i="7"/>
  <c r="L281" i="7" s="1"/>
  <c r="N280" i="7"/>
  <c r="B280" i="7"/>
  <c r="L280" i="7" s="1"/>
  <c r="N279" i="7"/>
  <c r="L279" i="7"/>
  <c r="B279" i="7"/>
  <c r="R278" i="7"/>
  <c r="N278" i="7"/>
  <c r="B278" i="7"/>
  <c r="L278" i="7" s="1"/>
  <c r="N277" i="7"/>
  <c r="B277" i="7"/>
  <c r="L277" i="7" s="1"/>
  <c r="N276" i="7"/>
  <c r="B276" i="7"/>
  <c r="L276" i="7" s="1"/>
  <c r="R275" i="7"/>
  <c r="N275" i="7"/>
  <c r="B275" i="7"/>
  <c r="L275" i="7" s="1"/>
  <c r="N274" i="7"/>
  <c r="B274" i="7"/>
  <c r="L274" i="7" s="1"/>
  <c r="N273" i="7"/>
  <c r="B273" i="7"/>
  <c r="L273" i="7" s="1"/>
  <c r="N272" i="7"/>
  <c r="R272" i="7" s="1"/>
  <c r="B272" i="7"/>
  <c r="L272" i="7" s="1"/>
  <c r="N271" i="7"/>
  <c r="B271" i="7"/>
  <c r="L271" i="7" s="1"/>
  <c r="N270" i="7"/>
  <c r="B270" i="7"/>
  <c r="L270" i="7" s="1"/>
  <c r="N269" i="7"/>
  <c r="B269" i="7"/>
  <c r="L269" i="7" s="1"/>
  <c r="R268" i="7"/>
  <c r="N268" i="7"/>
  <c r="B268" i="7"/>
  <c r="L268" i="7" s="1"/>
  <c r="N267" i="7"/>
  <c r="L267" i="7"/>
  <c r="B267" i="7"/>
  <c r="R266" i="7"/>
  <c r="N266" i="7"/>
  <c r="B266" i="7"/>
  <c r="L266" i="7" s="1"/>
  <c r="N265" i="7"/>
  <c r="L265" i="7"/>
  <c r="B265" i="7"/>
  <c r="R264" i="7"/>
  <c r="N264" i="7"/>
  <c r="B264" i="7"/>
  <c r="L264" i="7" s="1"/>
  <c r="B261" i="7"/>
  <c r="B260" i="7"/>
  <c r="F255" i="7"/>
  <c r="U251" i="7"/>
  <c r="N251" i="7"/>
  <c r="R251" i="7" s="1"/>
  <c r="L251" i="7"/>
  <c r="B251" i="7"/>
  <c r="N250" i="7"/>
  <c r="R250" i="7" s="1"/>
  <c r="B250" i="7"/>
  <c r="L250" i="7" s="1"/>
  <c r="N249" i="7"/>
  <c r="L249" i="7"/>
  <c r="B249" i="7"/>
  <c r="N248" i="7"/>
  <c r="B248" i="7"/>
  <c r="L248" i="7" s="1"/>
  <c r="N247" i="7"/>
  <c r="B247" i="7"/>
  <c r="L247" i="7" s="1"/>
  <c r="N246" i="7"/>
  <c r="R246" i="7" s="1"/>
  <c r="L246" i="7"/>
  <c r="B246" i="7"/>
  <c r="N245" i="7"/>
  <c r="B245" i="7"/>
  <c r="L245" i="7" s="1"/>
  <c r="N244" i="7"/>
  <c r="R244" i="7" s="1"/>
  <c r="B244" i="7"/>
  <c r="L244" i="7" s="1"/>
  <c r="N243" i="7"/>
  <c r="R243" i="7" s="1"/>
  <c r="B243" i="7"/>
  <c r="L243" i="7" s="1"/>
  <c r="N242" i="7"/>
  <c r="L242" i="7"/>
  <c r="B242" i="7"/>
  <c r="N241" i="7"/>
  <c r="B241" i="7"/>
  <c r="L241" i="7" s="1"/>
  <c r="R240" i="7"/>
  <c r="N240" i="7"/>
  <c r="B240" i="7"/>
  <c r="L240" i="7" s="1"/>
  <c r="R239" i="7"/>
  <c r="N239" i="7"/>
  <c r="B239" i="7"/>
  <c r="L239" i="7" s="1"/>
  <c r="N238" i="7"/>
  <c r="B238" i="7"/>
  <c r="L238" i="7" s="1"/>
  <c r="N237" i="7"/>
  <c r="R237" i="7" s="1"/>
  <c r="B237" i="7"/>
  <c r="L237" i="7" s="1"/>
  <c r="R236" i="7"/>
  <c r="N236" i="7"/>
  <c r="B236" i="7"/>
  <c r="L236" i="7" s="1"/>
  <c r="R235" i="7"/>
  <c r="N235" i="7"/>
  <c r="B235" i="7"/>
  <c r="L235" i="7" s="1"/>
  <c r="N234" i="7"/>
  <c r="B234" i="7"/>
  <c r="L234" i="7" s="1"/>
  <c r="N233" i="7"/>
  <c r="R233" i="7" s="1"/>
  <c r="B233" i="7"/>
  <c r="L233" i="7" s="1"/>
  <c r="N232" i="7"/>
  <c r="B232" i="7"/>
  <c r="L232" i="7" s="1"/>
  <c r="B229" i="7"/>
  <c r="B228" i="7"/>
  <c r="F223" i="7"/>
  <c r="U219" i="7"/>
  <c r="R219" i="7"/>
  <c r="N219" i="7"/>
  <c r="B219" i="7"/>
  <c r="L219" i="7" s="1"/>
  <c r="N218" i="7"/>
  <c r="L218" i="7"/>
  <c r="B218" i="7"/>
  <c r="N217" i="7"/>
  <c r="R217" i="7" s="1"/>
  <c r="B217" i="7"/>
  <c r="L217" i="7" s="1"/>
  <c r="N216" i="7"/>
  <c r="R216" i="7" s="1"/>
  <c r="B216" i="7"/>
  <c r="L216" i="7" s="1"/>
  <c r="R215" i="7"/>
  <c r="N215" i="7"/>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N204" i="7"/>
  <c r="B204" i="7"/>
  <c r="L204" i="7" s="1"/>
  <c r="R203" i="7"/>
  <c r="N203" i="7"/>
  <c r="B203" i="7"/>
  <c r="L203" i="7" s="1"/>
  <c r="N202" i="7"/>
  <c r="B202" i="7"/>
  <c r="L202" i="7" s="1"/>
  <c r="N201" i="7"/>
  <c r="L201" i="7"/>
  <c r="B201" i="7"/>
  <c r="N200" i="7"/>
  <c r="R200" i="7" s="1"/>
  <c r="B200" i="7"/>
  <c r="L200" i="7" s="1"/>
  <c r="B197" i="7"/>
  <c r="B196" i="7"/>
  <c r="F191" i="7"/>
  <c r="U187" i="7"/>
  <c r="N187" i="7"/>
  <c r="L187" i="7"/>
  <c r="B187" i="7"/>
  <c r="N186" i="7"/>
  <c r="L186" i="7"/>
  <c r="B186" i="7"/>
  <c r="N185" i="7"/>
  <c r="B185" i="7"/>
  <c r="L185" i="7" s="1"/>
  <c r="N184" i="7"/>
  <c r="B184" i="7"/>
  <c r="L184" i="7" s="1"/>
  <c r="N183" i="7"/>
  <c r="B183" i="7"/>
  <c r="L183" i="7" s="1"/>
  <c r="N182" i="7"/>
  <c r="B182" i="7"/>
  <c r="L182" i="7" s="1"/>
  <c r="N181" i="7"/>
  <c r="B181" i="7"/>
  <c r="L181" i="7" s="1"/>
  <c r="N180" i="7"/>
  <c r="R180" i="7" s="1"/>
  <c r="B180" i="7"/>
  <c r="L180" i="7" s="1"/>
  <c r="N179" i="7"/>
  <c r="L179" i="7"/>
  <c r="B179" i="7"/>
  <c r="N178" i="7"/>
  <c r="B178" i="7"/>
  <c r="L178" i="7" s="1"/>
  <c r="N177" i="7"/>
  <c r="B177" i="7"/>
  <c r="L177" i="7" s="1"/>
  <c r="R176" i="7"/>
  <c r="N176" i="7"/>
  <c r="B176" i="7"/>
  <c r="L176" i="7" s="1"/>
  <c r="N175" i="7"/>
  <c r="B175" i="7"/>
  <c r="L175" i="7" s="1"/>
  <c r="N174" i="7"/>
  <c r="L174" i="7"/>
  <c r="B174" i="7"/>
  <c r="N173" i="7"/>
  <c r="B173" i="7"/>
  <c r="L173" i="7" s="1"/>
  <c r="N172" i="7"/>
  <c r="R172" i="7" s="1"/>
  <c r="B172" i="7"/>
  <c r="L172" i="7" s="1"/>
  <c r="R171" i="7"/>
  <c r="N171" i="7"/>
  <c r="L171" i="7"/>
  <c r="B171" i="7"/>
  <c r="N170" i="7"/>
  <c r="B170" i="7"/>
  <c r="L170" i="7" s="1"/>
  <c r="N169" i="7"/>
  <c r="L169" i="7"/>
  <c r="B169" i="7"/>
  <c r="R168" i="7"/>
  <c r="N168" i="7"/>
  <c r="B168" i="7"/>
  <c r="L168" i="7" s="1"/>
  <c r="B165" i="7"/>
  <c r="B164" i="7"/>
  <c r="F159" i="7"/>
  <c r="U155" i="7"/>
  <c r="N155" i="7"/>
  <c r="B155" i="7"/>
  <c r="L155" i="7" s="1"/>
  <c r="N154" i="7"/>
  <c r="R154" i="7" s="1"/>
  <c r="B154" i="7"/>
  <c r="L154" i="7" s="1"/>
  <c r="N153" i="7"/>
  <c r="L153" i="7"/>
  <c r="B153" i="7"/>
  <c r="N152" i="7"/>
  <c r="B152" i="7"/>
  <c r="L152" i="7" s="1"/>
  <c r="N151" i="7"/>
  <c r="L151" i="7"/>
  <c r="B151" i="7"/>
  <c r="R150" i="7"/>
  <c r="N150" i="7"/>
  <c r="L150" i="7"/>
  <c r="B150" i="7"/>
  <c r="N149" i="7"/>
  <c r="L149" i="7"/>
  <c r="B149" i="7"/>
  <c r="N148" i="7"/>
  <c r="B148" i="7"/>
  <c r="L148" i="7" s="1"/>
  <c r="N147" i="7"/>
  <c r="B147" i="7"/>
  <c r="L147" i="7" s="1"/>
  <c r="R146" i="7"/>
  <c r="N146" i="7"/>
  <c r="B146" i="7"/>
  <c r="L146" i="7" s="1"/>
  <c r="N145" i="7"/>
  <c r="R145" i="7" s="1"/>
  <c r="L145" i="7"/>
  <c r="B145" i="7"/>
  <c r="N144" i="7"/>
  <c r="R144" i="7" s="1"/>
  <c r="B144" i="7"/>
  <c r="L144" i="7" s="1"/>
  <c r="R143" i="7"/>
  <c r="N143" i="7"/>
  <c r="B143" i="7"/>
  <c r="L143" i="7" s="1"/>
  <c r="N142" i="7"/>
  <c r="B142" i="7"/>
  <c r="L142" i="7" s="1"/>
  <c r="N141" i="7"/>
  <c r="R141" i="7" s="1"/>
  <c r="L141" i="7"/>
  <c r="B141" i="7"/>
  <c r="R140" i="7"/>
  <c r="N140" i="7"/>
  <c r="B140" i="7"/>
  <c r="L140" i="7" s="1"/>
  <c r="N139" i="7"/>
  <c r="R139" i="7" s="1"/>
  <c r="B139" i="7"/>
  <c r="L139" i="7" s="1"/>
  <c r="N138" i="7"/>
  <c r="B138" i="7"/>
  <c r="L138" i="7" s="1"/>
  <c r="N137" i="7"/>
  <c r="B137" i="7"/>
  <c r="L137" i="7" s="1"/>
  <c r="N136" i="7"/>
  <c r="R136" i="7" s="1"/>
  <c r="B136" i="7"/>
  <c r="L136" i="7" s="1"/>
  <c r="B133" i="7"/>
  <c r="B132" i="7"/>
  <c r="F127" i="7"/>
  <c r="U123" i="7"/>
  <c r="N123" i="7"/>
  <c r="R123" i="7" s="1"/>
  <c r="B123" i="7"/>
  <c r="L123" i="7" s="1"/>
  <c r="N122" i="7"/>
  <c r="B122" i="7"/>
  <c r="L122" i="7" s="1"/>
  <c r="N121" i="7"/>
  <c r="B121" i="7"/>
  <c r="L121" i="7" s="1"/>
  <c r="N120" i="7"/>
  <c r="B120" i="7"/>
  <c r="L120" i="7" s="1"/>
  <c r="N119" i="7"/>
  <c r="R119" i="7" s="1"/>
  <c r="B119" i="7"/>
  <c r="L119" i="7" s="1"/>
  <c r="N118" i="7"/>
  <c r="B118" i="7"/>
  <c r="L118" i="7" s="1"/>
  <c r="R117" i="7"/>
  <c r="N117" i="7"/>
  <c r="B117" i="7"/>
  <c r="L117" i="7" s="1"/>
  <c r="N116" i="7"/>
  <c r="R116" i="7" s="1"/>
  <c r="B116" i="7"/>
  <c r="L116" i="7" s="1"/>
  <c r="N115" i="7"/>
  <c r="B115" i="7"/>
  <c r="L115" i="7" s="1"/>
  <c r="N114" i="7"/>
  <c r="B114" i="7"/>
  <c r="L114" i="7" s="1"/>
  <c r="R113" i="7"/>
  <c r="N113" i="7"/>
  <c r="L113" i="7"/>
  <c r="B113" i="7"/>
  <c r="R112" i="7"/>
  <c r="N112" i="7"/>
  <c r="B112" i="7"/>
  <c r="L112" i="7" s="1"/>
  <c r="N111" i="7"/>
  <c r="R111" i="7" s="1"/>
  <c r="B111" i="7"/>
  <c r="L111" i="7" s="1"/>
  <c r="R110" i="7"/>
  <c r="N110" i="7"/>
  <c r="B110" i="7"/>
  <c r="L110" i="7" s="1"/>
  <c r="R109" i="7"/>
  <c r="N109" i="7"/>
  <c r="L109" i="7"/>
  <c r="B109" i="7"/>
  <c r="N108" i="7"/>
  <c r="B108" i="7"/>
  <c r="L108" i="7" s="1"/>
  <c r="N107" i="7"/>
  <c r="L107" i="7"/>
  <c r="B107" i="7"/>
  <c r="N106" i="7"/>
  <c r="B106" i="7"/>
  <c r="L106" i="7" s="1"/>
  <c r="N105" i="7"/>
  <c r="B105" i="7"/>
  <c r="L105" i="7" s="1"/>
  <c r="N104" i="7"/>
  <c r="R104" i="7" s="1"/>
  <c r="B104" i="7"/>
  <c r="L104" i="7" s="1"/>
  <c r="B101" i="7"/>
  <c r="B100" i="7"/>
  <c r="F95" i="7"/>
  <c r="U91" i="7"/>
  <c r="N91" i="7"/>
  <c r="R91" i="7" s="1"/>
  <c r="B91" i="7"/>
  <c r="L91" i="7" s="1"/>
  <c r="N90" i="7"/>
  <c r="R90" i="7" s="1"/>
  <c r="B90" i="7"/>
  <c r="L90" i="7" s="1"/>
  <c r="N89" i="7"/>
  <c r="R89" i="7" s="1"/>
  <c r="B89" i="7"/>
  <c r="L89" i="7" s="1"/>
  <c r="N88" i="7"/>
  <c r="B88" i="7"/>
  <c r="L88" i="7" s="1"/>
  <c r="N87" i="7"/>
  <c r="R87" i="7" s="1"/>
  <c r="B87" i="7"/>
  <c r="L87" i="7" s="1"/>
  <c r="N86" i="7"/>
  <c r="B86" i="7"/>
  <c r="L86" i="7" s="1"/>
  <c r="R85" i="7"/>
  <c r="N85" i="7"/>
  <c r="B85" i="7"/>
  <c r="L85" i="7" s="1"/>
  <c r="N84" i="7"/>
  <c r="B84" i="7"/>
  <c r="L84" i="7" s="1"/>
  <c r="N83" i="7"/>
  <c r="R83" i="7" s="1"/>
  <c r="L83" i="7"/>
  <c r="B83" i="7"/>
  <c r="N82" i="7"/>
  <c r="B82" i="7"/>
  <c r="L82" i="7" s="1"/>
  <c r="R81" i="7"/>
  <c r="N81" i="7"/>
  <c r="B81" i="7"/>
  <c r="L81" i="7" s="1"/>
  <c r="N80" i="7"/>
  <c r="B80" i="7"/>
  <c r="L80" i="7" s="1"/>
  <c r="N79" i="7"/>
  <c r="R79" i="7" s="1"/>
  <c r="B79" i="7"/>
  <c r="L79" i="7" s="1"/>
  <c r="N78" i="7"/>
  <c r="R78" i="7" s="1"/>
  <c r="B78" i="7"/>
  <c r="L78" i="7" s="1"/>
  <c r="R77" i="7"/>
  <c r="N77" i="7"/>
  <c r="B77" i="7"/>
  <c r="L77" i="7" s="1"/>
  <c r="R76" i="7"/>
  <c r="N76" i="7"/>
  <c r="B76" i="7"/>
  <c r="L76" i="7" s="1"/>
  <c r="N75" i="7"/>
  <c r="B75" i="7"/>
  <c r="L75" i="7" s="1"/>
  <c r="N74" i="7"/>
  <c r="R74" i="7" s="1"/>
  <c r="B74" i="7"/>
  <c r="L74" i="7" s="1"/>
  <c r="R73" i="7"/>
  <c r="N73" i="7"/>
  <c r="B73" i="7"/>
  <c r="L73" i="7" s="1"/>
  <c r="N72" i="7"/>
  <c r="R72" i="7" s="1"/>
  <c r="B72" i="7"/>
  <c r="L72" i="7" s="1"/>
  <c r="B69" i="7"/>
  <c r="B68" i="7"/>
  <c r="F63" i="7"/>
  <c r="U59" i="7"/>
  <c r="V1" i="7" s="1"/>
  <c r="N59" i="7"/>
  <c r="R59" i="7" s="1"/>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R41" i="7" s="1"/>
  <c r="B41" i="7"/>
  <c r="L41" i="7" s="1"/>
  <c r="N40" i="7"/>
  <c r="B40" i="7"/>
  <c r="L40" i="7" s="1"/>
  <c r="B37" i="7"/>
  <c r="B36" i="7"/>
  <c r="F31" i="7"/>
  <c r="N27" i="7"/>
  <c r="R27" i="7" s="1"/>
  <c r="B27" i="7"/>
  <c r="L27" i="7" s="1"/>
  <c r="N26" i="7"/>
  <c r="B26" i="7"/>
  <c r="L26" i="7" s="1"/>
  <c r="N25" i="7"/>
  <c r="B25" i="7"/>
  <c r="L25" i="7" s="1"/>
  <c r="R24" i="7"/>
  <c r="N24" i="7"/>
  <c r="B24" i="7"/>
  <c r="L24" i="7" s="1"/>
  <c r="N23" i="7"/>
  <c r="R23" i="7" s="1"/>
  <c r="B23" i="7"/>
  <c r="L23" i="7" s="1"/>
  <c r="R22" i="7"/>
  <c r="N22" i="7"/>
  <c r="B22" i="7"/>
  <c r="L22" i="7" s="1"/>
  <c r="N21" i="7"/>
  <c r="R21" i="7" s="1"/>
  <c r="B21" i="7"/>
  <c r="L21" i="7" s="1"/>
  <c r="R20" i="7"/>
  <c r="N20" i="7"/>
  <c r="B20" i="7"/>
  <c r="L20" i="7" s="1"/>
  <c r="N19" i="7"/>
  <c r="B19" i="7"/>
  <c r="L19" i="7" s="1"/>
  <c r="R18" i="7"/>
  <c r="N18" i="7"/>
  <c r="B18" i="7"/>
  <c r="L18" i="7" s="1"/>
  <c r="N17" i="7"/>
  <c r="R17" i="7" s="1"/>
  <c r="B17" i="7"/>
  <c r="L17" i="7" s="1"/>
  <c r="N16" i="7"/>
  <c r="B16" i="7"/>
  <c r="L16" i="7" s="1"/>
  <c r="N15" i="7"/>
  <c r="R15" i="7" s="1"/>
  <c r="B15" i="7"/>
  <c r="L15" i="7" s="1"/>
  <c r="N14" i="7"/>
  <c r="B14" i="7"/>
  <c r="L14" i="7" s="1"/>
  <c r="R13" i="7"/>
  <c r="N13" i="7"/>
  <c r="B13" i="7"/>
  <c r="L13" i="7" s="1"/>
  <c r="N12" i="7"/>
  <c r="B12" i="7"/>
  <c r="L12" i="7" s="1"/>
  <c r="N11" i="7"/>
  <c r="B11" i="7"/>
  <c r="L11" i="7" s="1"/>
  <c r="R10" i="7"/>
  <c r="N10" i="7"/>
  <c r="B10" i="7"/>
  <c r="L10" i="7" s="1"/>
  <c r="N9" i="7"/>
  <c r="L9" i="7"/>
  <c r="B9" i="7"/>
  <c r="N8" i="7"/>
  <c r="B8" i="7"/>
  <c r="L8" i="7" s="1"/>
  <c r="B5" i="7"/>
  <c r="B4" i="7"/>
  <c r="F319" i="5"/>
  <c r="U315" i="5"/>
  <c r="N315" i="5"/>
  <c r="B315" i="5"/>
  <c r="L315" i="5" s="1"/>
  <c r="N314" i="5"/>
  <c r="L314" i="5"/>
  <c r="B314" i="5"/>
  <c r="N313" i="5"/>
  <c r="B313" i="5"/>
  <c r="L313" i="5" s="1"/>
  <c r="N312" i="5"/>
  <c r="R312" i="5" s="1"/>
  <c r="B312" i="5"/>
  <c r="L312" i="5" s="1"/>
  <c r="R311" i="5"/>
  <c r="N311" i="5"/>
  <c r="B311" i="5"/>
  <c r="L311" i="5" s="1"/>
  <c r="N310" i="5"/>
  <c r="R310" i="5" s="1"/>
  <c r="B310" i="5"/>
  <c r="L310" i="5" s="1"/>
  <c r="N309" i="5"/>
  <c r="B309" i="5"/>
  <c r="L309" i="5" s="1"/>
  <c r="N308" i="5"/>
  <c r="R308" i="5" s="1"/>
  <c r="B308" i="5"/>
  <c r="L308" i="5" s="1"/>
  <c r="N307" i="5"/>
  <c r="B307" i="5"/>
  <c r="L307" i="5" s="1"/>
  <c r="R306" i="5"/>
  <c r="N306" i="5"/>
  <c r="L306" i="5"/>
  <c r="B306" i="5"/>
  <c r="N305" i="5"/>
  <c r="L305" i="5"/>
  <c r="B305" i="5"/>
  <c r="N304" i="5"/>
  <c r="R304" i="5" s="1"/>
  <c r="B304" i="5"/>
  <c r="L304" i="5" s="1"/>
  <c r="N303" i="5"/>
  <c r="R303" i="5" s="1"/>
  <c r="B303" i="5"/>
  <c r="L303" i="5" s="1"/>
  <c r="R302" i="5"/>
  <c r="N302" i="5"/>
  <c r="L302" i="5"/>
  <c r="B302" i="5"/>
  <c r="N301" i="5"/>
  <c r="B301" i="5"/>
  <c r="L301" i="5" s="1"/>
  <c r="N300" i="5"/>
  <c r="R300" i="5" s="1"/>
  <c r="B300" i="5"/>
  <c r="L300" i="5" s="1"/>
  <c r="R299" i="5"/>
  <c r="N299" i="5"/>
  <c r="B299" i="5"/>
  <c r="L299" i="5" s="1"/>
  <c r="N298" i="5"/>
  <c r="L298" i="5"/>
  <c r="B298" i="5"/>
  <c r="N297" i="5"/>
  <c r="B297" i="5"/>
  <c r="L297" i="5" s="1"/>
  <c r="N296" i="5"/>
  <c r="R296" i="5" s="1"/>
  <c r="B296" i="5"/>
  <c r="L296" i="5" s="1"/>
  <c r="B293" i="5"/>
  <c r="B292" i="5"/>
  <c r="F287" i="5"/>
  <c r="U283" i="5"/>
  <c r="N283" i="5"/>
  <c r="R283" i="5" s="1"/>
  <c r="B283" i="5"/>
  <c r="L283" i="5" s="1"/>
  <c r="R282" i="5"/>
  <c r="N282" i="5"/>
  <c r="L282" i="5"/>
  <c r="B282" i="5"/>
  <c r="N281" i="5"/>
  <c r="B281" i="5"/>
  <c r="L281" i="5" s="1"/>
  <c r="N280" i="5"/>
  <c r="R280" i="5" s="1"/>
  <c r="B280" i="5"/>
  <c r="L280" i="5" s="1"/>
  <c r="R279" i="5"/>
  <c r="N279" i="5"/>
  <c r="B279" i="5"/>
  <c r="L279" i="5" s="1"/>
  <c r="N278" i="5"/>
  <c r="L278" i="5"/>
  <c r="B278" i="5"/>
  <c r="N277" i="5"/>
  <c r="B277" i="5"/>
  <c r="L277" i="5" s="1"/>
  <c r="N276" i="5"/>
  <c r="B276" i="5"/>
  <c r="L276" i="5" s="1"/>
  <c r="R275" i="5"/>
  <c r="N275" i="5"/>
  <c r="B275" i="5"/>
  <c r="L275" i="5" s="1"/>
  <c r="N274" i="5"/>
  <c r="R274" i="5" s="1"/>
  <c r="B274" i="5"/>
  <c r="L274" i="5" s="1"/>
  <c r="N273" i="5"/>
  <c r="B273" i="5"/>
  <c r="L273" i="5" s="1"/>
  <c r="N272" i="5"/>
  <c r="B272" i="5"/>
  <c r="L272" i="5" s="1"/>
  <c r="N271" i="5"/>
  <c r="B271" i="5"/>
  <c r="L271" i="5" s="1"/>
  <c r="R270" i="5"/>
  <c r="N270" i="5"/>
  <c r="L270" i="5"/>
  <c r="B270" i="5"/>
  <c r="N269" i="5"/>
  <c r="B269" i="5"/>
  <c r="L269" i="5" s="1"/>
  <c r="N268" i="5"/>
  <c r="B268" i="5"/>
  <c r="L268" i="5" s="1"/>
  <c r="N267" i="5"/>
  <c r="R267" i="5" s="1"/>
  <c r="B267" i="5"/>
  <c r="L267" i="5" s="1"/>
  <c r="R266" i="5"/>
  <c r="N266" i="5"/>
  <c r="B266" i="5"/>
  <c r="L266" i="5" s="1"/>
  <c r="N265" i="5"/>
  <c r="B265" i="5"/>
  <c r="L265" i="5" s="1"/>
  <c r="N264" i="5"/>
  <c r="B264" i="5"/>
  <c r="L264" i="5" s="1"/>
  <c r="B261" i="5"/>
  <c r="B260" i="5"/>
  <c r="F255" i="5"/>
  <c r="U251" i="5"/>
  <c r="N251" i="5"/>
  <c r="B251" i="5"/>
  <c r="L251" i="5" s="1"/>
  <c r="N250" i="5"/>
  <c r="R250" i="5" s="1"/>
  <c r="B250" i="5"/>
  <c r="L250" i="5" s="1"/>
  <c r="N249" i="5"/>
  <c r="L249" i="5"/>
  <c r="B249" i="5"/>
  <c r="N248" i="5"/>
  <c r="B248" i="5"/>
  <c r="L248" i="5" s="1"/>
  <c r="R247" i="5"/>
  <c r="N247" i="5"/>
  <c r="B247" i="5"/>
  <c r="L247" i="5" s="1"/>
  <c r="R246" i="5"/>
  <c r="N246" i="5"/>
  <c r="L246" i="5"/>
  <c r="B246" i="5"/>
  <c r="N245" i="5"/>
  <c r="B245" i="5"/>
  <c r="L245" i="5" s="1"/>
  <c r="N244" i="5"/>
  <c r="B244" i="5"/>
  <c r="L244" i="5" s="1"/>
  <c r="N243" i="5"/>
  <c r="B243" i="5"/>
  <c r="L243" i="5" s="1"/>
  <c r="R242" i="5"/>
  <c r="N242" i="5"/>
  <c r="B242" i="5"/>
  <c r="L242" i="5" s="1"/>
  <c r="N241" i="5"/>
  <c r="B241" i="5"/>
  <c r="L241" i="5" s="1"/>
  <c r="N240" i="5"/>
  <c r="B240" i="5"/>
  <c r="L240" i="5" s="1"/>
  <c r="N239" i="5"/>
  <c r="B239" i="5"/>
  <c r="L239" i="5" s="1"/>
  <c r="N238" i="5"/>
  <c r="R238" i="5" s="1"/>
  <c r="B238" i="5"/>
  <c r="L238" i="5" s="1"/>
  <c r="N237" i="5"/>
  <c r="B237" i="5"/>
  <c r="L237" i="5" s="1"/>
  <c r="N236" i="5"/>
  <c r="B236" i="5"/>
  <c r="L236" i="5" s="1"/>
  <c r="N235" i="5"/>
  <c r="R235" i="5" s="1"/>
  <c r="B235" i="5"/>
  <c r="L235" i="5" s="1"/>
  <c r="N234" i="5"/>
  <c r="B234" i="5"/>
  <c r="L234" i="5" s="1"/>
  <c r="N233" i="5"/>
  <c r="B233" i="5"/>
  <c r="L233" i="5" s="1"/>
  <c r="N232" i="5"/>
  <c r="B232" i="5"/>
  <c r="L232" i="5" s="1"/>
  <c r="B229" i="5"/>
  <c r="B228" i="5"/>
  <c r="F223" i="5"/>
  <c r="U219" i="5"/>
  <c r="N219" i="5"/>
  <c r="R219" i="5" s="1"/>
  <c r="B219" i="5"/>
  <c r="L219" i="5" s="1"/>
  <c r="N218" i="5"/>
  <c r="R218" i="5" s="1"/>
  <c r="B218" i="5"/>
  <c r="L218" i="5" s="1"/>
  <c r="N217" i="5"/>
  <c r="L217" i="5"/>
  <c r="B217" i="5"/>
  <c r="N216" i="5"/>
  <c r="B216" i="5"/>
  <c r="L216" i="5" s="1"/>
  <c r="R215" i="5"/>
  <c r="N215" i="5"/>
  <c r="B215" i="5"/>
  <c r="L215" i="5" s="1"/>
  <c r="R214" i="5"/>
  <c r="N214" i="5"/>
  <c r="B214" i="5"/>
  <c r="L214" i="5" s="1"/>
  <c r="N213" i="5"/>
  <c r="B213" i="5"/>
  <c r="L213" i="5" s="1"/>
  <c r="N212" i="5"/>
  <c r="B212" i="5"/>
  <c r="L212" i="5" s="1"/>
  <c r="R211" i="5"/>
  <c r="N211" i="5"/>
  <c r="B211" i="5"/>
  <c r="L211" i="5" s="1"/>
  <c r="R210" i="5"/>
  <c r="N210" i="5"/>
  <c r="B210" i="5"/>
  <c r="L210" i="5" s="1"/>
  <c r="N209" i="5"/>
  <c r="B209" i="5"/>
  <c r="L209" i="5" s="1"/>
  <c r="N208" i="5"/>
  <c r="B208" i="5"/>
  <c r="L208" i="5" s="1"/>
  <c r="N207" i="5"/>
  <c r="B207" i="5"/>
  <c r="L207" i="5" s="1"/>
  <c r="R206" i="5"/>
  <c r="N206" i="5"/>
  <c r="B206" i="5"/>
  <c r="L206" i="5" s="1"/>
  <c r="N205" i="5"/>
  <c r="B205" i="5"/>
  <c r="L205" i="5" s="1"/>
  <c r="N204" i="5"/>
  <c r="B204" i="5"/>
  <c r="L204" i="5" s="1"/>
  <c r="R203" i="5"/>
  <c r="N203" i="5"/>
  <c r="B203" i="5"/>
  <c r="L203" i="5" s="1"/>
  <c r="R202" i="5"/>
  <c r="N202" i="5"/>
  <c r="B202" i="5"/>
  <c r="L202" i="5" s="1"/>
  <c r="R201" i="5"/>
  <c r="N201" i="5"/>
  <c r="B201" i="5"/>
  <c r="L201" i="5" s="1"/>
  <c r="N200" i="5"/>
  <c r="B200" i="5"/>
  <c r="L200" i="5" s="1"/>
  <c r="B197" i="5"/>
  <c r="B196" i="5"/>
  <c r="F191" i="5"/>
  <c r="U187" i="5"/>
  <c r="N187" i="5"/>
  <c r="B187" i="5"/>
  <c r="L187" i="5" s="1"/>
  <c r="N186" i="5"/>
  <c r="L186" i="5"/>
  <c r="B186" i="5"/>
  <c r="R185" i="5"/>
  <c r="N185" i="5"/>
  <c r="B185" i="5"/>
  <c r="L185" i="5" s="1"/>
  <c r="R184" i="5"/>
  <c r="N184" i="5"/>
  <c r="B184" i="5"/>
  <c r="L184" i="5" s="1"/>
  <c r="N183" i="5"/>
  <c r="L183" i="5"/>
  <c r="B183" i="5"/>
  <c r="N182" i="5"/>
  <c r="B182" i="5"/>
  <c r="L182" i="5" s="1"/>
  <c r="N181" i="5"/>
  <c r="B181" i="5"/>
  <c r="L181" i="5" s="1"/>
  <c r="R180" i="5"/>
  <c r="N180" i="5"/>
  <c r="L180" i="5"/>
  <c r="B180" i="5"/>
  <c r="N179" i="5"/>
  <c r="B179" i="5"/>
  <c r="L179" i="5" s="1"/>
  <c r="N178" i="5"/>
  <c r="L178" i="5"/>
  <c r="B178" i="5"/>
  <c r="R177" i="5"/>
  <c r="N177" i="5"/>
  <c r="B177" i="5"/>
  <c r="L177" i="5" s="1"/>
  <c r="N176" i="5"/>
  <c r="R176" i="5" s="1"/>
  <c r="B176" i="5"/>
  <c r="L176" i="5" s="1"/>
  <c r="N175" i="5"/>
  <c r="R175" i="5" s="1"/>
  <c r="L175" i="5"/>
  <c r="B175" i="5"/>
  <c r="N174" i="5"/>
  <c r="B174" i="5"/>
  <c r="L174" i="5" s="1"/>
  <c r="N173" i="5"/>
  <c r="B173" i="5"/>
  <c r="L173" i="5" s="1"/>
  <c r="N172" i="5"/>
  <c r="R172" i="5" s="1"/>
  <c r="L172" i="5"/>
  <c r="B172" i="5"/>
  <c r="N171" i="5"/>
  <c r="B171" i="5"/>
  <c r="L171" i="5" s="1"/>
  <c r="N170" i="5"/>
  <c r="L170" i="5"/>
  <c r="B170" i="5"/>
  <c r="N169" i="5"/>
  <c r="R169" i="5" s="1"/>
  <c r="B169" i="5"/>
  <c r="L169" i="5" s="1"/>
  <c r="R168" i="5"/>
  <c r="N168" i="5"/>
  <c r="B168" i="5"/>
  <c r="L168" i="5" s="1"/>
  <c r="B165" i="5"/>
  <c r="B164" i="5"/>
  <c r="F159" i="5"/>
  <c r="U155" i="5"/>
  <c r="N155" i="5"/>
  <c r="B155" i="5"/>
  <c r="L155" i="5" s="1"/>
  <c r="N154" i="5"/>
  <c r="R154" i="5" s="1"/>
  <c r="L154" i="5"/>
  <c r="B154" i="5"/>
  <c r="R153" i="5"/>
  <c r="N153" i="5"/>
  <c r="B153" i="5"/>
  <c r="L153" i="5" s="1"/>
  <c r="N152" i="5"/>
  <c r="R152" i="5" s="1"/>
  <c r="L152" i="5"/>
  <c r="B152" i="5"/>
  <c r="N151" i="5"/>
  <c r="L151" i="5"/>
  <c r="B151" i="5"/>
  <c r="N150" i="5"/>
  <c r="B150" i="5"/>
  <c r="L150" i="5" s="1"/>
  <c r="N149" i="5"/>
  <c r="B149" i="5"/>
  <c r="L149" i="5" s="1"/>
  <c r="R148" i="5"/>
  <c r="N148" i="5"/>
  <c r="B148" i="5"/>
  <c r="L148" i="5" s="1"/>
  <c r="N147" i="5"/>
  <c r="B147" i="5"/>
  <c r="L147" i="5" s="1"/>
  <c r="N146" i="5"/>
  <c r="B146" i="5"/>
  <c r="L146" i="5" s="1"/>
  <c r="N145" i="5"/>
  <c r="B145" i="5"/>
  <c r="L145" i="5" s="1"/>
  <c r="N144" i="5"/>
  <c r="R144" i="5" s="1"/>
  <c r="L144" i="5"/>
  <c r="B144" i="5"/>
  <c r="N143" i="5"/>
  <c r="B143" i="5"/>
  <c r="L143" i="5" s="1"/>
  <c r="N142" i="5"/>
  <c r="R142" i="5" s="1"/>
  <c r="L142" i="5"/>
  <c r="B142" i="5"/>
  <c r="N141" i="5"/>
  <c r="B141" i="5"/>
  <c r="L141" i="5" s="1"/>
  <c r="R140" i="5"/>
  <c r="N140" i="5"/>
  <c r="B140" i="5"/>
  <c r="L140" i="5" s="1"/>
  <c r="N139" i="5"/>
  <c r="L139" i="5"/>
  <c r="B139" i="5"/>
  <c r="N138" i="5"/>
  <c r="R138" i="5" s="1"/>
  <c r="B138" i="5"/>
  <c r="L138" i="5" s="1"/>
  <c r="N137" i="5"/>
  <c r="B137" i="5"/>
  <c r="L137" i="5" s="1"/>
  <c r="R136" i="5"/>
  <c r="N136" i="5"/>
  <c r="B136" i="5"/>
  <c r="L136" i="5" s="1"/>
  <c r="B133" i="5"/>
  <c r="B132" i="5"/>
  <c r="F127" i="5"/>
  <c r="U123" i="5"/>
  <c r="N123" i="5"/>
  <c r="B123" i="5"/>
  <c r="L123" i="5" s="1"/>
  <c r="N122" i="5"/>
  <c r="R122" i="5" s="1"/>
  <c r="L122" i="5"/>
  <c r="B122" i="5"/>
  <c r="N121" i="5"/>
  <c r="B121" i="5"/>
  <c r="L121" i="5" s="1"/>
  <c r="R120" i="5"/>
  <c r="N120" i="5"/>
  <c r="B120" i="5"/>
  <c r="L120" i="5" s="1"/>
  <c r="N119" i="5"/>
  <c r="L119" i="5"/>
  <c r="B119" i="5"/>
  <c r="N118" i="5"/>
  <c r="R118" i="5" s="1"/>
  <c r="B118" i="5"/>
  <c r="L118" i="5" s="1"/>
  <c r="N117" i="5"/>
  <c r="B117" i="5"/>
  <c r="L117" i="5" s="1"/>
  <c r="R116" i="5"/>
  <c r="N116" i="5"/>
  <c r="B116" i="5"/>
  <c r="L116" i="5" s="1"/>
  <c r="N115" i="5"/>
  <c r="R115" i="5" s="1"/>
  <c r="B115" i="5"/>
  <c r="L115" i="5" s="1"/>
  <c r="N114" i="5"/>
  <c r="R114" i="5" s="1"/>
  <c r="B114" i="5"/>
  <c r="L114" i="5" s="1"/>
  <c r="N113" i="5"/>
  <c r="R113" i="5" s="1"/>
  <c r="B113" i="5"/>
  <c r="L113" i="5" s="1"/>
  <c r="R112" i="5"/>
  <c r="N112" i="5"/>
  <c r="B112" i="5"/>
  <c r="L112" i="5" s="1"/>
  <c r="N111" i="5"/>
  <c r="R111" i="5" s="1"/>
  <c r="L111" i="5"/>
  <c r="B111" i="5"/>
  <c r="N110" i="5"/>
  <c r="R110" i="5" s="1"/>
  <c r="L110" i="5"/>
  <c r="B110" i="5"/>
  <c r="N109" i="5"/>
  <c r="R109" i="5" s="1"/>
  <c r="B109" i="5"/>
  <c r="L109" i="5" s="1"/>
  <c r="R108" i="5"/>
  <c r="N108" i="5"/>
  <c r="B108" i="5"/>
  <c r="L108" i="5" s="1"/>
  <c r="N107" i="5"/>
  <c r="R107" i="5" s="1"/>
  <c r="B107" i="5"/>
  <c r="L107" i="5" s="1"/>
  <c r="N106" i="5"/>
  <c r="R106" i="5" s="1"/>
  <c r="B106" i="5"/>
  <c r="L106" i="5" s="1"/>
  <c r="N105" i="5"/>
  <c r="R105" i="5" s="1"/>
  <c r="B105" i="5"/>
  <c r="L105" i="5" s="1"/>
  <c r="R104" i="5"/>
  <c r="N104" i="5"/>
  <c r="B104" i="5"/>
  <c r="L104" i="5" s="1"/>
  <c r="B101" i="5"/>
  <c r="B100" i="5"/>
  <c r="F95" i="5"/>
  <c r="U91" i="5"/>
  <c r="R91" i="5"/>
  <c r="N91" i="5"/>
  <c r="B91" i="5"/>
  <c r="L91" i="5" s="1"/>
  <c r="N90" i="5"/>
  <c r="R90" i="5" s="1"/>
  <c r="B90" i="5"/>
  <c r="L90" i="5" s="1"/>
  <c r="N89" i="5"/>
  <c r="R89" i="5" s="1"/>
  <c r="B89" i="5"/>
  <c r="L89" i="5" s="1"/>
  <c r="N88" i="5"/>
  <c r="R88" i="5" s="1"/>
  <c r="B88" i="5"/>
  <c r="L88" i="5" s="1"/>
  <c r="N87" i="5"/>
  <c r="R87" i="5" s="1"/>
  <c r="L87" i="5"/>
  <c r="B87" i="5"/>
  <c r="N86" i="5"/>
  <c r="R86" i="5" s="1"/>
  <c r="B86" i="5"/>
  <c r="L86" i="5" s="1"/>
  <c r="N85" i="5"/>
  <c r="R85" i="5" s="1"/>
  <c r="B85" i="5"/>
  <c r="L85" i="5" s="1"/>
  <c r="N84" i="5"/>
  <c r="R84" i="5" s="1"/>
  <c r="B84" i="5"/>
  <c r="L84" i="5" s="1"/>
  <c r="N83" i="5"/>
  <c r="B83" i="5"/>
  <c r="L83" i="5" s="1"/>
  <c r="N82" i="5"/>
  <c r="L82" i="5"/>
  <c r="B82" i="5"/>
  <c r="N81" i="5"/>
  <c r="B81" i="5"/>
  <c r="L81" i="5" s="1"/>
  <c r="R80" i="5"/>
  <c r="N80" i="5"/>
  <c r="B80" i="5"/>
  <c r="L80" i="5" s="1"/>
  <c r="N79" i="5"/>
  <c r="R79" i="5" s="1"/>
  <c r="B79" i="5"/>
  <c r="L79" i="5" s="1"/>
  <c r="N78" i="5"/>
  <c r="L78" i="5"/>
  <c r="B78" i="5"/>
  <c r="N77" i="5"/>
  <c r="L77" i="5"/>
  <c r="B77" i="5"/>
  <c r="R76" i="5"/>
  <c r="N76" i="5"/>
  <c r="B76" i="5"/>
  <c r="L76" i="5" s="1"/>
  <c r="R75" i="5"/>
  <c r="N75" i="5"/>
  <c r="L75" i="5"/>
  <c r="B75" i="5"/>
  <c r="N74" i="5"/>
  <c r="B74" i="5"/>
  <c r="L74" i="5" s="1"/>
  <c r="N73" i="5"/>
  <c r="B73" i="5"/>
  <c r="L73" i="5" s="1"/>
  <c r="N72" i="5"/>
  <c r="B72" i="5"/>
  <c r="L72" i="5" s="1"/>
  <c r="B69" i="5"/>
  <c r="B68" i="5"/>
  <c r="F63" i="5"/>
  <c r="U59" i="5"/>
  <c r="R59" i="5"/>
  <c r="N59" i="5"/>
  <c r="B59" i="5"/>
  <c r="L59" i="5" s="1"/>
  <c r="N58" i="5"/>
  <c r="B58" i="5"/>
  <c r="L58" i="5" s="1"/>
  <c r="N57" i="5"/>
  <c r="B57" i="5"/>
  <c r="L57" i="5" s="1"/>
  <c r="N56" i="5"/>
  <c r="B56" i="5"/>
  <c r="L56" i="5" s="1"/>
  <c r="R55" i="5"/>
  <c r="N55" i="5"/>
  <c r="B55" i="5"/>
  <c r="L55" i="5" s="1"/>
  <c r="N54" i="5"/>
  <c r="B54" i="5"/>
  <c r="L54" i="5" s="1"/>
  <c r="N53" i="5"/>
  <c r="B53" i="5"/>
  <c r="L53" i="5" s="1"/>
  <c r="N52" i="5"/>
  <c r="B52" i="5"/>
  <c r="L52" i="5" s="1"/>
  <c r="R51" i="5"/>
  <c r="N51" i="5"/>
  <c r="B51" i="5"/>
  <c r="L51" i="5" s="1"/>
  <c r="N50" i="5"/>
  <c r="B50" i="5"/>
  <c r="L50" i="5" s="1"/>
  <c r="N49" i="5"/>
  <c r="R49" i="5" s="1"/>
  <c r="B49" i="5"/>
  <c r="L49" i="5" s="1"/>
  <c r="N48" i="5"/>
  <c r="R48" i="5" s="1"/>
  <c r="B48" i="5"/>
  <c r="L48" i="5" s="1"/>
  <c r="N47" i="5"/>
  <c r="R47" i="5" s="1"/>
  <c r="L47" i="5"/>
  <c r="B47" i="5"/>
  <c r="R46" i="5"/>
  <c r="N46" i="5"/>
  <c r="B46" i="5"/>
  <c r="L46" i="5" s="1"/>
  <c r="N45" i="5"/>
  <c r="R45" i="5" s="1"/>
  <c r="L45" i="5"/>
  <c r="B45" i="5"/>
  <c r="N44" i="5"/>
  <c r="R44" i="5" s="1"/>
  <c r="B44" i="5"/>
  <c r="L44" i="5" s="1"/>
  <c r="N43" i="5"/>
  <c r="R43" i="5" s="1"/>
  <c r="B43" i="5"/>
  <c r="L43" i="5" s="1"/>
  <c r="N42" i="5"/>
  <c r="R42" i="5" s="1"/>
  <c r="L42" i="5"/>
  <c r="B42" i="5"/>
  <c r="N41" i="5"/>
  <c r="R41" i="5" s="1"/>
  <c r="B41" i="5"/>
  <c r="L41" i="5" s="1"/>
  <c r="R40" i="5"/>
  <c r="N40" i="5"/>
  <c r="B40" i="5"/>
  <c r="L40" i="5" s="1"/>
  <c r="B37" i="5"/>
  <c r="B36" i="5"/>
  <c r="F31" i="5"/>
  <c r="R27" i="5"/>
  <c r="N27" i="5"/>
  <c r="B27" i="5"/>
  <c r="L27" i="5" s="1"/>
  <c r="N26" i="5"/>
  <c r="R26" i="5" s="1"/>
  <c r="B26" i="5"/>
  <c r="L26" i="5" s="1"/>
  <c r="N25" i="5"/>
  <c r="R25" i="5" s="1"/>
  <c r="B25" i="5"/>
  <c r="L25" i="5" s="1"/>
  <c r="N24" i="5"/>
  <c r="B24" i="5"/>
  <c r="L24" i="5" s="1"/>
  <c r="N23" i="5"/>
  <c r="R23" i="5" s="1"/>
  <c r="B23" i="5"/>
  <c r="L23" i="5" s="1"/>
  <c r="R22" i="5"/>
  <c r="N22" i="5"/>
  <c r="B22" i="5"/>
  <c r="L22" i="5" s="1"/>
  <c r="N21" i="5"/>
  <c r="R21" i="5" s="1"/>
  <c r="B21" i="5"/>
  <c r="L21" i="5" s="1"/>
  <c r="N20" i="5"/>
  <c r="B20" i="5"/>
  <c r="L20" i="5" s="1"/>
  <c r="N19" i="5"/>
  <c r="R19" i="5" s="1"/>
  <c r="B19" i="5"/>
  <c r="L19" i="5" s="1"/>
  <c r="N18" i="5"/>
  <c r="R18" i="5" s="1"/>
  <c r="B18" i="5"/>
  <c r="L18" i="5" s="1"/>
  <c r="R17" i="5"/>
  <c r="N17" i="5"/>
  <c r="B17" i="5"/>
  <c r="L17" i="5" s="1"/>
  <c r="N16" i="5"/>
  <c r="B16" i="5"/>
  <c r="L16" i="5" s="1"/>
  <c r="N15" i="5"/>
  <c r="R15" i="5" s="1"/>
  <c r="B15" i="5"/>
  <c r="L15" i="5" s="1"/>
  <c r="N14" i="5"/>
  <c r="R14" i="5" s="1"/>
  <c r="B14" i="5"/>
  <c r="L14" i="5" s="1"/>
  <c r="R13" i="5"/>
  <c r="N13" i="5"/>
  <c r="B13" i="5"/>
  <c r="L13" i="5" s="1"/>
  <c r="N12" i="5"/>
  <c r="B12" i="5"/>
  <c r="L12" i="5" s="1"/>
  <c r="N11" i="5"/>
  <c r="R11" i="5" s="1"/>
  <c r="B11" i="5"/>
  <c r="L11" i="5" s="1"/>
  <c r="R10" i="5"/>
  <c r="N10" i="5"/>
  <c r="B10" i="5"/>
  <c r="L10" i="5" s="1"/>
  <c r="N9" i="5"/>
  <c r="R9" i="5" s="1"/>
  <c r="B9" i="5"/>
  <c r="L9" i="5" s="1"/>
  <c r="N8" i="5"/>
  <c r="B8" i="5"/>
  <c r="L8" i="5" s="1"/>
  <c r="B5" i="5"/>
  <c r="B4" i="5"/>
  <c r="V1" i="5"/>
  <c r="R155" i="7" l="1"/>
  <c r="R212" i="7"/>
  <c r="R172" i="9"/>
  <c r="R178" i="9"/>
  <c r="R307" i="5"/>
  <c r="R9" i="7"/>
  <c r="R72" i="5"/>
  <c r="R278" i="5"/>
  <c r="R19" i="7"/>
  <c r="R107" i="7"/>
  <c r="R121" i="7"/>
  <c r="R175" i="7"/>
  <c r="R180" i="8"/>
  <c r="R41" i="9"/>
  <c r="R50" i="10"/>
  <c r="R57" i="10"/>
  <c r="R314" i="5"/>
  <c r="R312" i="7"/>
  <c r="R75" i="8"/>
  <c r="R25" i="7"/>
  <c r="R105" i="7"/>
  <c r="R115" i="7"/>
  <c r="R179" i="7"/>
  <c r="R183" i="7"/>
  <c r="R279" i="7"/>
  <c r="R27" i="8"/>
  <c r="R112" i="10"/>
  <c r="R239" i="5"/>
  <c r="R147" i="7"/>
  <c r="R238" i="7"/>
  <c r="R251" i="5"/>
  <c r="R298" i="5"/>
  <c r="R310" i="7"/>
  <c r="R19" i="8"/>
  <c r="R139" i="8"/>
  <c r="R237" i="9"/>
  <c r="R12" i="8"/>
  <c r="R269" i="9"/>
  <c r="R298" i="9"/>
  <c r="R52" i="5"/>
  <c r="R56" i="5"/>
  <c r="R200" i="5"/>
  <c r="R207" i="5"/>
  <c r="R243" i="5"/>
  <c r="R315" i="5"/>
  <c r="R26" i="7"/>
  <c r="R204" i="7"/>
  <c r="R44" i="8"/>
  <c r="R211" i="8"/>
  <c r="R108" i="9"/>
  <c r="R247" i="7"/>
  <c r="R234" i="5"/>
  <c r="R47" i="7"/>
  <c r="R51" i="7"/>
  <c r="R151" i="7"/>
  <c r="R267" i="7"/>
  <c r="R299" i="7"/>
  <c r="R47" i="8"/>
  <c r="R51" i="8"/>
  <c r="R49" i="7"/>
  <c r="R213" i="7"/>
  <c r="R271" i="5"/>
  <c r="R75" i="7"/>
  <c r="R120" i="7"/>
  <c r="R205" i="7"/>
  <c r="R271" i="7"/>
  <c r="R242" i="8"/>
  <c r="R218" i="9"/>
  <c r="R81" i="10"/>
  <c r="R202" i="10"/>
  <c r="R265" i="10"/>
  <c r="R307" i="10"/>
  <c r="R14" i="7"/>
  <c r="R187" i="7"/>
  <c r="R271" i="8"/>
  <c r="R298" i="8"/>
  <c r="R306" i="9"/>
  <c r="R146" i="9"/>
  <c r="R187" i="9"/>
  <c r="R90" i="8"/>
  <c r="R15" i="9"/>
  <c r="R72" i="9"/>
  <c r="R176" i="10"/>
  <c r="R200" i="10"/>
  <c r="R314" i="9"/>
  <c r="R52" i="10"/>
  <c r="R312" i="10"/>
  <c r="R106" i="8"/>
  <c r="R172" i="8"/>
  <c r="R251" i="8"/>
  <c r="R278" i="8"/>
  <c r="R59" i="9"/>
  <c r="R144" i="9"/>
  <c r="R174" i="9"/>
  <c r="R249" i="9"/>
  <c r="R174" i="10"/>
  <c r="R13" i="9"/>
  <c r="R88" i="9"/>
  <c r="R43" i="10"/>
  <c r="R123" i="10"/>
  <c r="R314" i="8"/>
  <c r="R235" i="9"/>
  <c r="R23" i="10"/>
  <c r="R245" i="9"/>
  <c r="R265" i="9"/>
  <c r="R19" i="10"/>
  <c r="R145" i="10"/>
  <c r="R51" i="10"/>
  <c r="L28"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L28"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L28"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L28" i="7"/>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L28" i="5"/>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C316" i="10" l="1"/>
  <c r="C284" i="10"/>
  <c r="C220" i="10"/>
  <c r="C188" i="10"/>
  <c r="C124" i="10"/>
  <c r="C156" i="10"/>
  <c r="H28" i="10"/>
  <c r="G28" i="10"/>
  <c r="F28" i="10"/>
  <c r="E28" i="10"/>
  <c r="D28" i="10"/>
  <c r="L60" i="10"/>
  <c r="K28" i="10"/>
  <c r="C28" i="10"/>
  <c r="J28" i="10"/>
  <c r="I28" i="10"/>
  <c r="C316" i="9"/>
  <c r="C284" i="9"/>
  <c r="C220" i="9"/>
  <c r="F28" i="9"/>
  <c r="C188" i="9"/>
  <c r="C156" i="9"/>
  <c r="C124" i="9"/>
  <c r="L60" i="9"/>
  <c r="D28" i="9"/>
  <c r="G28" i="9"/>
  <c r="I28" i="9"/>
  <c r="E28" i="9"/>
  <c r="C28" i="9"/>
  <c r="K28" i="9"/>
  <c r="J28" i="9"/>
  <c r="H28" i="9"/>
  <c r="C316" i="8"/>
  <c r="C284" i="8"/>
  <c r="C220" i="8"/>
  <c r="C188" i="8"/>
  <c r="C156" i="8"/>
  <c r="C124" i="8"/>
  <c r="E28" i="8"/>
  <c r="L60" i="8"/>
  <c r="D28" i="8"/>
  <c r="I28" i="8"/>
  <c r="K28" i="8"/>
  <c r="J28" i="8"/>
  <c r="H28" i="8"/>
  <c r="G28" i="8"/>
  <c r="F28" i="8"/>
  <c r="C28" i="8"/>
  <c r="C316" i="7"/>
  <c r="C284" i="7"/>
  <c r="C220" i="7"/>
  <c r="C188" i="7"/>
  <c r="C156" i="7"/>
  <c r="H28" i="7"/>
  <c r="C124" i="7"/>
  <c r="L60" i="7"/>
  <c r="D28" i="7"/>
  <c r="J28" i="7"/>
  <c r="I28" i="7"/>
  <c r="G28" i="7"/>
  <c r="F28" i="7"/>
  <c r="E28" i="7"/>
  <c r="C28" i="7"/>
  <c r="K28" i="7"/>
  <c r="C316" i="5"/>
  <c r="C284" i="5"/>
  <c r="C220" i="5"/>
  <c r="C188" i="5"/>
  <c r="C124" i="5"/>
  <c r="L60" i="5"/>
  <c r="D28" i="5"/>
  <c r="E28" i="5"/>
  <c r="C28" i="5"/>
  <c r="C156" i="5"/>
  <c r="K28" i="5"/>
  <c r="J28" i="5"/>
  <c r="G28" i="5"/>
  <c r="I28" i="5"/>
  <c r="H28" i="5"/>
  <c r="F28" i="5"/>
  <c r="H60" i="10" l="1"/>
  <c r="E60" i="10"/>
  <c r="K60" i="10"/>
  <c r="I60" i="10"/>
  <c r="G60" i="10"/>
  <c r="F60" i="10"/>
  <c r="L92" i="10"/>
  <c r="D60" i="10"/>
  <c r="C60" i="10"/>
  <c r="E60" i="9"/>
  <c r="L92" i="9"/>
  <c r="C60" i="9"/>
  <c r="K60" i="9"/>
  <c r="I60" i="9"/>
  <c r="F60" i="9"/>
  <c r="H60" i="9"/>
  <c r="G60" i="9"/>
  <c r="D60" i="9"/>
  <c r="D60" i="8"/>
  <c r="L92" i="8"/>
  <c r="C60" i="8"/>
  <c r="H60" i="8"/>
  <c r="E60" i="8"/>
  <c r="G60" i="8"/>
  <c r="K60" i="8"/>
  <c r="I60" i="8"/>
  <c r="F60" i="8"/>
  <c r="G60" i="7"/>
  <c r="L92" i="7"/>
  <c r="C60" i="7"/>
  <c r="E60" i="7"/>
  <c r="K60" i="7"/>
  <c r="I60" i="7"/>
  <c r="H60" i="7"/>
  <c r="F60" i="7"/>
  <c r="D60" i="7"/>
  <c r="C60" i="5"/>
  <c r="H60" i="5"/>
  <c r="D60" i="5"/>
  <c r="K60" i="5"/>
  <c r="I60" i="5"/>
  <c r="G60" i="5"/>
  <c r="L92" i="5"/>
  <c r="F60" i="5"/>
  <c r="E60" i="5"/>
  <c r="H92" i="10" l="1"/>
  <c r="E92" i="10"/>
  <c r="F92" i="10"/>
  <c r="D92" i="10"/>
  <c r="C92" i="10"/>
  <c r="L124" i="10"/>
  <c r="G92" i="10"/>
  <c r="K92" i="10"/>
  <c r="I92" i="10"/>
  <c r="I92" i="9"/>
  <c r="E92" i="9"/>
  <c r="L124" i="9"/>
  <c r="C92" i="9"/>
  <c r="D92" i="9"/>
  <c r="G92" i="9"/>
  <c r="K92" i="9"/>
  <c r="H92" i="9"/>
  <c r="F92" i="9"/>
  <c r="L124" i="8"/>
  <c r="E92" i="8"/>
  <c r="D92" i="8"/>
  <c r="C92" i="8"/>
  <c r="I92" i="8"/>
  <c r="H92" i="8"/>
  <c r="F92" i="8"/>
  <c r="K92" i="8"/>
  <c r="G92" i="8"/>
  <c r="L124" i="7"/>
  <c r="H92" i="7"/>
  <c r="G92" i="7"/>
  <c r="F92" i="7"/>
  <c r="C92" i="7"/>
  <c r="K92" i="7"/>
  <c r="I92" i="7"/>
  <c r="E92" i="7"/>
  <c r="D92" i="7"/>
  <c r="E92" i="5"/>
  <c r="H92" i="5"/>
  <c r="G92" i="5"/>
  <c r="F92" i="5"/>
  <c r="L124" i="5"/>
  <c r="D92" i="5"/>
  <c r="C92" i="5"/>
  <c r="I92" i="5"/>
  <c r="K92" i="5"/>
  <c r="E124" i="10" l="1"/>
  <c r="I124" i="10"/>
  <c r="D124" i="10"/>
  <c r="K124" i="10"/>
  <c r="H124" i="10"/>
  <c r="L156" i="10"/>
  <c r="G124" i="10"/>
  <c r="F124" i="10"/>
  <c r="I124" i="9"/>
  <c r="E124" i="9"/>
  <c r="L156" i="9"/>
  <c r="K124" i="9"/>
  <c r="H124" i="9"/>
  <c r="G124" i="9"/>
  <c r="D124" i="9"/>
  <c r="F124" i="9"/>
  <c r="L156" i="8"/>
  <c r="H124" i="8"/>
  <c r="K124" i="8"/>
  <c r="I124" i="8"/>
  <c r="F124" i="8"/>
  <c r="E124" i="8"/>
  <c r="G124" i="8"/>
  <c r="D124" i="8"/>
  <c r="D124" i="7"/>
  <c r="L156" i="7"/>
  <c r="I124" i="7"/>
  <c r="H124" i="7"/>
  <c r="G124" i="7"/>
  <c r="F124" i="7"/>
  <c r="E124" i="7"/>
  <c r="K124" i="7"/>
  <c r="E124" i="5"/>
  <c r="H124" i="5"/>
  <c r="L156" i="5"/>
  <c r="K124" i="5"/>
  <c r="I124" i="5"/>
  <c r="D124" i="5"/>
  <c r="G124" i="5"/>
  <c r="F124" i="5"/>
  <c r="L188" i="10" l="1"/>
  <c r="F156" i="10"/>
  <c r="E156" i="10"/>
  <c r="K156" i="10"/>
  <c r="I156" i="10"/>
  <c r="H156" i="10"/>
  <c r="G156" i="10"/>
  <c r="D156" i="10"/>
  <c r="K156" i="9"/>
  <c r="L188" i="9"/>
  <c r="I156" i="9"/>
  <c r="H156" i="9"/>
  <c r="G156" i="9"/>
  <c r="F156" i="9"/>
  <c r="E156" i="9"/>
  <c r="D156" i="9"/>
  <c r="L188" i="8"/>
  <c r="H156" i="8"/>
  <c r="F156" i="8"/>
  <c r="D156" i="8"/>
  <c r="K156" i="8"/>
  <c r="I156" i="8"/>
  <c r="G156" i="8"/>
  <c r="E156" i="8"/>
  <c r="F156" i="7"/>
  <c r="D156" i="7"/>
  <c r="L188" i="7"/>
  <c r="H156" i="7"/>
  <c r="K156" i="7"/>
  <c r="I156" i="7"/>
  <c r="G156" i="7"/>
  <c r="E156" i="7"/>
  <c r="E156" i="5"/>
  <c r="D156" i="5"/>
  <c r="L188" i="5"/>
  <c r="H156" i="5"/>
  <c r="K156" i="5"/>
  <c r="I156" i="5"/>
  <c r="G156" i="5"/>
  <c r="F156" i="5"/>
  <c r="L220" i="10" l="1"/>
  <c r="H188" i="10"/>
  <c r="G188" i="10"/>
  <c r="F188" i="10"/>
  <c r="E188" i="10"/>
  <c r="K188" i="10"/>
  <c r="I188" i="10"/>
  <c r="D188" i="10"/>
  <c r="H188" i="9"/>
  <c r="F188" i="9"/>
  <c r="K188" i="9"/>
  <c r="I188" i="9"/>
  <c r="G188" i="9"/>
  <c r="L220" i="9"/>
  <c r="E188" i="9"/>
  <c r="D188" i="9"/>
  <c r="L220" i="8"/>
  <c r="E188" i="8"/>
  <c r="I188" i="8"/>
  <c r="H188" i="8"/>
  <c r="F188" i="8"/>
  <c r="K188" i="8"/>
  <c r="G188" i="8"/>
  <c r="D188" i="8"/>
  <c r="L220" i="7"/>
  <c r="F188" i="7"/>
  <c r="E188" i="7"/>
  <c r="D188" i="7"/>
  <c r="K188" i="7"/>
  <c r="H188" i="7"/>
  <c r="I188" i="7"/>
  <c r="G188" i="7"/>
  <c r="L220" i="5"/>
  <c r="F188" i="5"/>
  <c r="E188" i="5"/>
  <c r="D188" i="5"/>
  <c r="H188" i="5"/>
  <c r="G188" i="5"/>
  <c r="K188" i="5"/>
  <c r="I188" i="5"/>
  <c r="L252" i="10" l="1"/>
  <c r="G220" i="10"/>
  <c r="K220" i="10"/>
  <c r="I220" i="10"/>
  <c r="H220" i="10"/>
  <c r="F220" i="10"/>
  <c r="E220" i="10"/>
  <c r="D220" i="10"/>
  <c r="I220" i="9"/>
  <c r="H220" i="9"/>
  <c r="F220" i="9"/>
  <c r="E220" i="9"/>
  <c r="D220" i="9"/>
  <c r="L252" i="9"/>
  <c r="G220" i="9"/>
  <c r="K220" i="9"/>
  <c r="L252" i="8"/>
  <c r="I220" i="8"/>
  <c r="H220" i="8"/>
  <c r="K220" i="8"/>
  <c r="G220" i="8"/>
  <c r="F220" i="8"/>
  <c r="D220" i="8"/>
  <c r="E220" i="8"/>
  <c r="L252" i="7"/>
  <c r="I220" i="7"/>
  <c r="H220" i="7"/>
  <c r="G220" i="7"/>
  <c r="F220" i="7"/>
  <c r="E220" i="7"/>
  <c r="D220" i="7"/>
  <c r="K220" i="7"/>
  <c r="L252" i="5"/>
  <c r="I220" i="5"/>
  <c r="H220" i="5"/>
  <c r="D220" i="5"/>
  <c r="K220" i="5"/>
  <c r="G220" i="5"/>
  <c r="E220" i="5"/>
  <c r="F220" i="5"/>
  <c r="L284" i="10" l="1"/>
  <c r="C252" i="10"/>
  <c r="K252" i="10"/>
  <c r="G252" i="10"/>
  <c r="I252" i="10"/>
  <c r="H252" i="10"/>
  <c r="F252" i="10"/>
  <c r="E252" i="10"/>
  <c r="D252" i="10"/>
  <c r="E252" i="9"/>
  <c r="D252" i="9"/>
  <c r="L284" i="9"/>
  <c r="I252" i="9"/>
  <c r="H252" i="9"/>
  <c r="F252" i="9"/>
  <c r="C252" i="9"/>
  <c r="G252" i="9"/>
  <c r="K252" i="9"/>
  <c r="L284" i="8"/>
  <c r="C252" i="8"/>
  <c r="I252" i="8"/>
  <c r="H252" i="8"/>
  <c r="F252" i="8"/>
  <c r="E252" i="8"/>
  <c r="D252" i="8"/>
  <c r="G252" i="8"/>
  <c r="K252" i="8"/>
  <c r="L284" i="7"/>
  <c r="C252" i="7"/>
  <c r="K252" i="7"/>
  <c r="H252" i="7"/>
  <c r="F252" i="7"/>
  <c r="I252" i="7"/>
  <c r="G252" i="7"/>
  <c r="E252" i="7"/>
  <c r="D252" i="7"/>
  <c r="L284" i="5"/>
  <c r="C252" i="5"/>
  <c r="I252" i="5"/>
  <c r="H252" i="5"/>
  <c r="D252" i="5"/>
  <c r="K252" i="5"/>
  <c r="G252" i="5"/>
  <c r="E252" i="5"/>
  <c r="F252" i="5"/>
  <c r="L316" i="10" l="1"/>
  <c r="K284" i="10"/>
  <c r="G284" i="10"/>
  <c r="H284" i="10"/>
  <c r="F284" i="10"/>
  <c r="E284" i="10"/>
  <c r="D284" i="10"/>
  <c r="I284" i="10"/>
  <c r="E284" i="9"/>
  <c r="D284" i="9"/>
  <c r="L316" i="9"/>
  <c r="I284" i="9"/>
  <c r="H284" i="9"/>
  <c r="F284" i="9"/>
  <c r="K284" i="9"/>
  <c r="G284" i="9"/>
  <c r="E284" i="8"/>
  <c r="D284" i="8"/>
  <c r="L316" i="8"/>
  <c r="K284" i="8"/>
  <c r="I284" i="8"/>
  <c r="H284" i="8"/>
  <c r="F284" i="8"/>
  <c r="G284" i="8"/>
  <c r="E284" i="7"/>
  <c r="L316" i="7"/>
  <c r="K284" i="7"/>
  <c r="I284" i="7"/>
  <c r="H284" i="7"/>
  <c r="F284" i="7"/>
  <c r="G284" i="7"/>
  <c r="D284" i="7"/>
  <c r="E284" i="5"/>
  <c r="D284" i="5"/>
  <c r="L316" i="5"/>
  <c r="K284" i="5"/>
  <c r="I284" i="5"/>
  <c r="H284" i="5"/>
  <c r="F284" i="5"/>
  <c r="G284" i="5"/>
  <c r="E316" i="10" l="1"/>
  <c r="D316" i="10"/>
  <c r="K316" i="10"/>
  <c r="I316" i="10"/>
  <c r="H316" i="10"/>
  <c r="G316" i="10"/>
  <c r="F316" i="10"/>
  <c r="E316" i="9"/>
  <c r="D316" i="9"/>
  <c r="K316" i="9"/>
  <c r="I316" i="9"/>
  <c r="H316" i="9"/>
  <c r="F316" i="9"/>
  <c r="G316" i="9"/>
  <c r="E316" i="8"/>
  <c r="D316" i="8"/>
  <c r="K316" i="8"/>
  <c r="I316" i="8"/>
  <c r="H316" i="8"/>
  <c r="F316" i="8"/>
  <c r="G316" i="8"/>
  <c r="E316" i="7"/>
  <c r="D316" i="7"/>
  <c r="K316" i="7"/>
  <c r="I316" i="7"/>
  <c r="H316" i="7"/>
  <c r="F316" i="7"/>
  <c r="G316" i="7"/>
  <c r="E316" i="5"/>
  <c r="D316" i="5"/>
  <c r="K316" i="5"/>
  <c r="I316" i="5"/>
  <c r="H316" i="5"/>
  <c r="F316" i="5"/>
  <c r="G316" i="5"/>
  <c r="O1" i="1" l="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D11" i="1"/>
  <c r="B319" i="10" l="1"/>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19" i="13" l="1"/>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s="1"/>
  <c r="G22" i="24" l="1"/>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1" i="15" s="1"/>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8" l="1"/>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I1609" i="22"/>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I1243" i="22"/>
  <c r="J1242" i="22"/>
  <c r="I1242" i="22" s="1"/>
  <c r="J1241" i="22"/>
  <c r="I1241" i="22" s="1"/>
  <c r="J1240" i="22"/>
  <c r="K1240" i="22" s="1"/>
  <c r="J1239" i="22"/>
  <c r="K1239" i="22" s="1"/>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I496" i="22"/>
  <c r="J495" i="22"/>
  <c r="K495" i="22" s="1"/>
  <c r="J494" i="22"/>
  <c r="K494" i="22" s="1"/>
  <c r="J493" i="22"/>
  <c r="I493" i="22" s="1"/>
  <c r="J492" i="22"/>
  <c r="K492" i="22" s="1"/>
  <c r="I492" i="22"/>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I431" i="22"/>
  <c r="J430" i="22"/>
  <c r="K430" i="22" s="1"/>
  <c r="J429" i="22"/>
  <c r="I429" i="22" s="1"/>
  <c r="J428" i="22"/>
  <c r="J427" i="22"/>
  <c r="J426" i="22"/>
  <c r="J425" i="22"/>
  <c r="I425" i="22" s="1"/>
  <c r="J424" i="22"/>
  <c r="K424" i="22" s="1"/>
  <c r="I424" i="22"/>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K60" i="22"/>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M129" i="2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M96" i="2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M92" i="21" l="1"/>
  <c r="I488" i="22"/>
  <c r="I1239" i="22"/>
  <c r="M150" i="21"/>
  <c r="I590" i="22"/>
  <c r="I597" i="22"/>
  <c r="I20" i="22"/>
  <c r="I534" i="22"/>
  <c r="I1100" i="22"/>
  <c r="I24" i="22"/>
  <c r="M42" i="21"/>
  <c r="K52"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L73" i="19"/>
  <c r="K73" i="19" s="1"/>
  <c r="L72" i="19"/>
  <c r="M72" i="19" s="1"/>
  <c r="M71" i="19"/>
  <c r="L71" i="19"/>
  <c r="K71" i="19"/>
  <c r="L70" i="19"/>
  <c r="K70" i="19" s="1"/>
  <c r="L69" i="19"/>
  <c r="M69" i="19" s="1"/>
  <c r="L68" i="19"/>
  <c r="M68" i="19" s="1"/>
  <c r="L67" i="19"/>
  <c r="M67" i="19" s="1"/>
  <c r="K67" i="19"/>
  <c r="L66" i="19"/>
  <c r="K66" i="19" s="1"/>
  <c r="L65" i="19"/>
  <c r="M65" i="19" s="1"/>
  <c r="K65" i="19"/>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K161" i="18"/>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L132" i="18"/>
  <c r="M132" i="18" s="1"/>
  <c r="K132" i="18"/>
  <c r="L131" i="18"/>
  <c r="M131" i="18" s="1"/>
  <c r="L130" i="18"/>
  <c r="K130" i="18" s="1"/>
  <c r="L129" i="18"/>
  <c r="M129" i="18" s="1"/>
  <c r="K129" i="18"/>
  <c r="L128" i="18"/>
  <c r="M128" i="18" s="1"/>
  <c r="L127" i="18"/>
  <c r="M127" i="18" s="1"/>
  <c r="L126" i="18"/>
  <c r="K126" i="18" s="1"/>
  <c r="L125" i="18"/>
  <c r="M125" i="18" s="1"/>
  <c r="K125" i="18"/>
  <c r="L124" i="18"/>
  <c r="M124" i="18" s="1"/>
  <c r="K124" i="18"/>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K99" i="18"/>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L48" i="18"/>
  <c r="M48" i="18" s="1"/>
  <c r="L47" i="18"/>
  <c r="K47" i="18" s="1"/>
  <c r="L46" i="18"/>
  <c r="K46" i="18" s="1"/>
  <c r="L45" i="18"/>
  <c r="M45" i="18" s="1"/>
  <c r="L44" i="18"/>
  <c r="M44" i="18" s="1"/>
  <c r="L43" i="18"/>
  <c r="K43" i="18" s="1"/>
  <c r="L42" i="18"/>
  <c r="K42" i="18" s="1"/>
  <c r="L41" i="18"/>
  <c r="M41" i="18" s="1"/>
  <c r="K41" i="18"/>
  <c r="L40" i="18"/>
  <c r="M40" i="18" s="1"/>
  <c r="L39" i="18"/>
  <c r="K39" i="18" s="1"/>
  <c r="L38" i="18"/>
  <c r="K38" i="18" s="1"/>
  <c r="L37" i="18"/>
  <c r="M37" i="18" s="1"/>
  <c r="K37" i="18"/>
  <c r="K24" i="18"/>
  <c r="I23" i="18"/>
  <c r="L22" i="18"/>
  <c r="K22" i="18" s="1"/>
  <c r="L21" i="18"/>
  <c r="M21" i="18" s="1"/>
  <c r="K21" i="18"/>
  <c r="L20" i="18"/>
  <c r="M20" i="18" s="1"/>
  <c r="L19" i="18"/>
  <c r="M19" i="18" s="1"/>
  <c r="K19" i="18"/>
  <c r="L18" i="18"/>
  <c r="K18" i="18" s="1"/>
  <c r="L17" i="18"/>
  <c r="M17" i="18" s="1"/>
  <c r="K17" i="18"/>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L165" i="16"/>
  <c r="K165" i="16" s="1"/>
  <c r="L164" i="16"/>
  <c r="M164" i="16" s="1"/>
  <c r="L163" i="16"/>
  <c r="M163" i="16" s="1"/>
  <c r="L162" i="16"/>
  <c r="M162" i="16" s="1"/>
  <c r="K162" i="16"/>
  <c r="L161" i="16"/>
  <c r="K161" i="16" s="1"/>
  <c r="L160" i="16"/>
  <c r="M160" i="16" s="1"/>
  <c r="L159" i="16"/>
  <c r="M159" i="16" s="1"/>
  <c r="L158" i="16"/>
  <c r="M158" i="16" s="1"/>
  <c r="L157" i="16"/>
  <c r="K157" i="16" s="1"/>
  <c r="L156" i="16"/>
  <c r="M156" i="16" s="1"/>
  <c r="L155" i="16"/>
  <c r="M155" i="16" s="1"/>
  <c r="L154" i="16"/>
  <c r="M154" i="16" s="1"/>
  <c r="K154" i="16"/>
  <c r="L153" i="16"/>
  <c r="K153" i="16" s="1"/>
  <c r="L138" i="16"/>
  <c r="M138" i="16" s="1"/>
  <c r="L137" i="16"/>
  <c r="M137" i="16" s="1"/>
  <c r="L136" i="16"/>
  <c r="M136" i="16" s="1"/>
  <c r="L135" i="16"/>
  <c r="M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L104" i="16"/>
  <c r="K104" i="16" s="1"/>
  <c r="L103" i="16"/>
  <c r="K103" i="16" s="1"/>
  <c r="L102" i="16"/>
  <c r="M102" i="16" s="1"/>
  <c r="L101" i="16"/>
  <c r="M101" i="16" s="1"/>
  <c r="L100" i="16"/>
  <c r="M100" i="16" s="1"/>
  <c r="K100" i="16"/>
  <c r="L99" i="16"/>
  <c r="K99" i="16" s="1"/>
  <c r="L98" i="16"/>
  <c r="M98" i="16" s="1"/>
  <c r="L97" i="16"/>
  <c r="M97" i="16" s="1"/>
  <c r="K97" i="16"/>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L15" i="16"/>
  <c r="M15" i="16" s="1"/>
  <c r="L16" i="16"/>
  <c r="K16" i="16" s="1"/>
  <c r="L17" i="16"/>
  <c r="K17" i="16" s="1"/>
  <c r="L18" i="16"/>
  <c r="M18" i="16" s="1"/>
  <c r="L19" i="16"/>
  <c r="M19" i="16" s="1"/>
  <c r="L20" i="16"/>
  <c r="K20" i="16" s="1"/>
  <c r="L21" i="16"/>
  <c r="K21" i="16" s="1"/>
  <c r="L22" i="16"/>
  <c r="M22" i="16" s="1"/>
  <c r="K131" i="16" l="1"/>
  <c r="K166" i="16"/>
  <c r="K109" i="18"/>
  <c r="K127" i="18"/>
  <c r="K165" i="18"/>
  <c r="M12" i="16"/>
  <c r="K105" i="16"/>
  <c r="K49" i="18"/>
  <c r="K133" i="18"/>
  <c r="M127" i="16"/>
  <c r="K45" i="18"/>
  <c r="M73" i="19"/>
  <c r="M154" i="19"/>
  <c r="M146" i="19"/>
  <c r="M14" i="16"/>
  <c r="M108" i="16"/>
  <c r="K9" i="18"/>
  <c r="K95" i="18"/>
  <c r="K101" i="18"/>
  <c r="K157" i="18"/>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N8"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L8" i="4" s="1"/>
  <c r="L8" i="11" l="1"/>
  <c r="J17" i="1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Z40" i="11" s="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D13" i="1" s="1"/>
  <c r="G4" i="1" l="1"/>
  <c r="G1" i="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S315" i="10"/>
  <c r="S311" i="10"/>
  <c r="S307" i="10"/>
  <c r="M307" i="10" s="1"/>
  <c r="S303" i="10"/>
  <c r="S299" i="10"/>
  <c r="S283" i="10"/>
  <c r="S279" i="10"/>
  <c r="S275" i="10"/>
  <c r="S271" i="10"/>
  <c r="S267" i="10"/>
  <c r="S251" i="10"/>
  <c r="M251" i="10" s="1"/>
  <c r="S247" i="10"/>
  <c r="S243" i="10"/>
  <c r="S239" i="10"/>
  <c r="S235" i="10"/>
  <c r="S219" i="10"/>
  <c r="S215" i="10"/>
  <c r="S211" i="10"/>
  <c r="S207" i="10"/>
  <c r="M207" i="10" s="1"/>
  <c r="S203" i="10"/>
  <c r="S187" i="10"/>
  <c r="S183" i="10"/>
  <c r="S179" i="10"/>
  <c r="S175" i="10"/>
  <c r="S171" i="10"/>
  <c r="S155" i="10"/>
  <c r="S151" i="10"/>
  <c r="M151" i="10" s="1"/>
  <c r="S147" i="10"/>
  <c r="S143" i="10"/>
  <c r="S139" i="10"/>
  <c r="S123" i="10"/>
  <c r="S119" i="10"/>
  <c r="S115" i="10"/>
  <c r="S111" i="10"/>
  <c r="S107" i="10"/>
  <c r="M107" i="10" s="1"/>
  <c r="S91" i="10"/>
  <c r="S87" i="10"/>
  <c r="S83" i="10"/>
  <c r="S79" i="10"/>
  <c r="S75" i="10"/>
  <c r="S59" i="10"/>
  <c r="S55" i="10"/>
  <c r="S51" i="10"/>
  <c r="M51" i="10" s="1"/>
  <c r="S47" i="10"/>
  <c r="S43" i="10"/>
  <c r="S27" i="10"/>
  <c r="S23" i="10"/>
  <c r="S19" i="10"/>
  <c r="S15" i="10"/>
  <c r="S11" i="10"/>
  <c r="S315" i="9"/>
  <c r="M315" i="9" s="1"/>
  <c r="S311" i="9"/>
  <c r="S307" i="9"/>
  <c r="S303" i="9"/>
  <c r="S299" i="9"/>
  <c r="S283" i="9"/>
  <c r="S279" i="9"/>
  <c r="S275" i="9"/>
  <c r="S271" i="9"/>
  <c r="S267" i="9"/>
  <c r="S251" i="9"/>
  <c r="S247" i="9"/>
  <c r="S243" i="9"/>
  <c r="S239" i="9"/>
  <c r="S235" i="9"/>
  <c r="S219" i="9"/>
  <c r="S215" i="9"/>
  <c r="S211" i="9"/>
  <c r="S207" i="9"/>
  <c r="S203" i="9"/>
  <c r="S187" i="9"/>
  <c r="S183" i="9"/>
  <c r="S179" i="9"/>
  <c r="S175" i="9"/>
  <c r="S171" i="9"/>
  <c r="S155" i="9"/>
  <c r="S151" i="9"/>
  <c r="S147" i="9"/>
  <c r="S143" i="9"/>
  <c r="S139" i="9"/>
  <c r="S123" i="9"/>
  <c r="S119" i="9"/>
  <c r="S115" i="9"/>
  <c r="S111" i="9"/>
  <c r="S107"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S274" i="10"/>
  <c r="S270" i="10"/>
  <c r="S266" i="10"/>
  <c r="S250" i="10"/>
  <c r="S246" i="10"/>
  <c r="S242" i="10"/>
  <c r="S238" i="10"/>
  <c r="S234" i="10"/>
  <c r="S218" i="10"/>
  <c r="S214" i="10"/>
  <c r="S210" i="10"/>
  <c r="S206" i="10"/>
  <c r="S202" i="10"/>
  <c r="S186" i="10"/>
  <c r="S182" i="10"/>
  <c r="S178" i="10"/>
  <c r="S174" i="10"/>
  <c r="S170" i="10"/>
  <c r="S154" i="10"/>
  <c r="S150" i="10"/>
  <c r="S146" i="10"/>
  <c r="S142" i="10"/>
  <c r="S138" i="10"/>
  <c r="S122" i="10"/>
  <c r="S118" i="10"/>
  <c r="S114" i="10"/>
  <c r="S110" i="10"/>
  <c r="S106" i="10"/>
  <c r="S90" i="10"/>
  <c r="S86" i="10"/>
  <c r="S82" i="10"/>
  <c r="S78" i="10"/>
  <c r="S74" i="10"/>
  <c r="S58" i="10"/>
  <c r="S54" i="10"/>
  <c r="S50" i="10"/>
  <c r="S46" i="10"/>
  <c r="S42" i="10"/>
  <c r="S26" i="10"/>
  <c r="S22" i="10"/>
  <c r="S18" i="10"/>
  <c r="S14" i="10"/>
  <c r="S10" i="10"/>
  <c r="S314" i="9"/>
  <c r="S310" i="9"/>
  <c r="S306" i="9"/>
  <c r="S302" i="9"/>
  <c r="S298" i="9"/>
  <c r="S282" i="9"/>
  <c r="S278" i="9"/>
  <c r="S274" i="9"/>
  <c r="S270" i="9"/>
  <c r="S266" i="9"/>
  <c r="S250" i="9"/>
  <c r="S246" i="9"/>
  <c r="S242" i="9"/>
  <c r="S238" i="9"/>
  <c r="S234" i="9"/>
  <c r="S218" i="9"/>
  <c r="S214" i="9"/>
  <c r="S210" i="9"/>
  <c r="S206" i="9"/>
  <c r="S202" i="9"/>
  <c r="S186" i="9"/>
  <c r="S182" i="9"/>
  <c r="S178" i="9"/>
  <c r="S174" i="9"/>
  <c r="S170" i="9"/>
  <c r="S154" i="9"/>
  <c r="S150" i="9"/>
  <c r="S146" i="9"/>
  <c r="S142" i="9"/>
  <c r="S138" i="9"/>
  <c r="S122" i="9"/>
  <c r="S118" i="9"/>
  <c r="S114" i="9"/>
  <c r="S110" i="9"/>
  <c r="S106"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173" i="9"/>
  <c r="T173" i="9" s="1"/>
  <c r="P169" i="9"/>
  <c r="T169" i="9" s="1"/>
  <c r="P153" i="9"/>
  <c r="T153" i="9" s="1"/>
  <c r="P149" i="9"/>
  <c r="T149" i="9" s="1"/>
  <c r="P145" i="9"/>
  <c r="T145" i="9" s="1"/>
  <c r="P141" i="9"/>
  <c r="T141" i="9" s="1"/>
  <c r="P137" i="9"/>
  <c r="T137" i="9" s="1"/>
  <c r="P121" i="9"/>
  <c r="T121"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308" i="10"/>
  <c r="S304" i="10"/>
  <c r="S300" i="10"/>
  <c r="S296" i="10"/>
  <c r="S280" i="10"/>
  <c r="S276" i="10"/>
  <c r="S272" i="10"/>
  <c r="S268" i="10"/>
  <c r="S264" i="10"/>
  <c r="S248" i="10"/>
  <c r="S244" i="10"/>
  <c r="S240" i="10"/>
  <c r="S236" i="10"/>
  <c r="S232" i="10"/>
  <c r="S216" i="10"/>
  <c r="S212" i="10"/>
  <c r="S208" i="10"/>
  <c r="S204" i="10"/>
  <c r="S200" i="10"/>
  <c r="S184" i="10"/>
  <c r="S180" i="10"/>
  <c r="S176" i="10"/>
  <c r="S172" i="10"/>
  <c r="S168" i="10"/>
  <c r="S152" i="10"/>
  <c r="S148" i="10"/>
  <c r="S144" i="10"/>
  <c r="S140" i="10"/>
  <c r="S136" i="10"/>
  <c r="S120" i="10"/>
  <c r="S116" i="10"/>
  <c r="S112" i="10"/>
  <c r="S108" i="10"/>
  <c r="S104" i="10"/>
  <c r="S88" i="10"/>
  <c r="S84" i="10"/>
  <c r="S80" i="10"/>
  <c r="S76" i="10"/>
  <c r="S72" i="10"/>
  <c r="S56" i="10"/>
  <c r="S52" i="10"/>
  <c r="S48" i="10"/>
  <c r="S44" i="10"/>
  <c r="S40" i="10"/>
  <c r="S24" i="10"/>
  <c r="S20" i="10"/>
  <c r="S16" i="10"/>
  <c r="S12" i="10"/>
  <c r="S8" i="10"/>
  <c r="S312" i="9"/>
  <c r="S308" i="9"/>
  <c r="S304" i="9"/>
  <c r="S300" i="9"/>
  <c r="S296" i="9"/>
  <c r="S280" i="9"/>
  <c r="S276" i="9"/>
  <c r="S272" i="9"/>
  <c r="S268" i="9"/>
  <c r="S264" i="9"/>
  <c r="S248" i="9"/>
  <c r="S244" i="9"/>
  <c r="S240" i="9"/>
  <c r="S236" i="9"/>
  <c r="S232" i="9"/>
  <c r="S216" i="9"/>
  <c r="S212" i="9"/>
  <c r="S208" i="9"/>
  <c r="S204" i="9"/>
  <c r="S200" i="9"/>
  <c r="S184" i="9"/>
  <c r="S180" i="9"/>
  <c r="S176" i="9"/>
  <c r="S172" i="9"/>
  <c r="S168" i="9"/>
  <c r="S152" i="9"/>
  <c r="S148" i="9"/>
  <c r="S144" i="9"/>
  <c r="S140" i="9"/>
  <c r="S136" i="9"/>
  <c r="S120" i="9"/>
  <c r="S116" i="9"/>
  <c r="S112" i="9"/>
  <c r="S108" i="9"/>
  <c r="S104" i="9"/>
  <c r="S313" i="10"/>
  <c r="S269" i="10"/>
  <c r="S213" i="10"/>
  <c r="S169" i="10"/>
  <c r="S113" i="10"/>
  <c r="S57" i="10"/>
  <c r="S13" i="10"/>
  <c r="S277" i="9"/>
  <c r="M277" i="9" s="1"/>
  <c r="S233" i="9"/>
  <c r="S177" i="9"/>
  <c r="S121" i="9"/>
  <c r="S105" i="9"/>
  <c r="S88" i="9"/>
  <c r="S84" i="9"/>
  <c r="S80" i="9"/>
  <c r="S76" i="9"/>
  <c r="S72" i="9"/>
  <c r="S56" i="9"/>
  <c r="S52" i="9"/>
  <c r="S48" i="9"/>
  <c r="S44" i="9"/>
  <c r="S40" i="9"/>
  <c r="S24" i="9"/>
  <c r="S20" i="9"/>
  <c r="S16" i="9"/>
  <c r="S12" i="9"/>
  <c r="S8" i="9"/>
  <c r="S312" i="8"/>
  <c r="S308" i="8"/>
  <c r="S304" i="8"/>
  <c r="S300" i="8"/>
  <c r="S296" i="8"/>
  <c r="S280" i="8"/>
  <c r="S276" i="8"/>
  <c r="S272" i="8"/>
  <c r="S268" i="8"/>
  <c r="S264" i="8"/>
  <c r="S248" i="8"/>
  <c r="S244" i="8"/>
  <c r="S240" i="8"/>
  <c r="S236" i="8"/>
  <c r="S232" i="8"/>
  <c r="S216" i="8"/>
  <c r="S212" i="8"/>
  <c r="S208" i="8"/>
  <c r="S204" i="8"/>
  <c r="S200" i="8"/>
  <c r="S184" i="8"/>
  <c r="S180" i="8"/>
  <c r="S176" i="8"/>
  <c r="S172" i="8"/>
  <c r="S168" i="8"/>
  <c r="S152" i="8"/>
  <c r="S148" i="8"/>
  <c r="S144" i="8"/>
  <c r="S140" i="8"/>
  <c r="S136" i="8"/>
  <c r="S120" i="8"/>
  <c r="S116" i="8"/>
  <c r="S112" i="8"/>
  <c r="S108" i="8"/>
  <c r="S104" i="8"/>
  <c r="S88" i="8"/>
  <c r="S84" i="8"/>
  <c r="S80" i="8"/>
  <c r="S76" i="8"/>
  <c r="S72" i="8"/>
  <c r="S56" i="8"/>
  <c r="S52" i="8"/>
  <c r="S48" i="8"/>
  <c r="S44" i="8"/>
  <c r="S40" i="8"/>
  <c r="S24" i="8"/>
  <c r="S20" i="8"/>
  <c r="S16" i="8"/>
  <c r="S12" i="8"/>
  <c r="S8" i="8"/>
  <c r="S312" i="7"/>
  <c r="S308" i="7"/>
  <c r="S304" i="7"/>
  <c r="S309" i="10"/>
  <c r="S265" i="10"/>
  <c r="S209" i="10"/>
  <c r="S153" i="10"/>
  <c r="S109" i="10"/>
  <c r="S53" i="10"/>
  <c r="S9" i="10"/>
  <c r="M9" i="10" s="1"/>
  <c r="S273" i="9"/>
  <c r="S217" i="9"/>
  <c r="S173" i="9"/>
  <c r="P117" i="9"/>
  <c r="T117" i="9" s="1"/>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5" i="7"/>
  <c r="T315" i="7" s="1"/>
  <c r="P311" i="7"/>
  <c r="T311" i="7" s="1"/>
  <c r="P307" i="7"/>
  <c r="T307" i="7" s="1"/>
  <c r="P303" i="7"/>
  <c r="T303" i="7" s="1"/>
  <c r="P299" i="7"/>
  <c r="T299" i="7" s="1"/>
  <c r="P283" i="7"/>
  <c r="T283" i="7" s="1"/>
  <c r="P279" i="7"/>
  <c r="T279" i="7" s="1"/>
  <c r="P275" i="7"/>
  <c r="T275" i="7" s="1"/>
  <c r="P271" i="7"/>
  <c r="T271" i="7" s="1"/>
  <c r="P267" i="7"/>
  <c r="T267" i="7" s="1"/>
  <c r="S305" i="10"/>
  <c r="S249" i="10"/>
  <c r="M249" i="10" s="1"/>
  <c r="S205" i="10"/>
  <c r="S149" i="10"/>
  <c r="S105" i="10"/>
  <c r="S49" i="10"/>
  <c r="S313" i="9"/>
  <c r="S269" i="9"/>
  <c r="S213" i="9"/>
  <c r="S169" i="9"/>
  <c r="S117" i="9"/>
  <c r="S91" i="9"/>
  <c r="S87" i="9"/>
  <c r="S83" i="9"/>
  <c r="S79" i="9"/>
  <c r="S75" i="9"/>
  <c r="S59" i="9"/>
  <c r="S55" i="9"/>
  <c r="S51" i="9"/>
  <c r="S47" i="9"/>
  <c r="S43" i="9"/>
  <c r="S27" i="9"/>
  <c r="S23" i="9"/>
  <c r="S19" i="9"/>
  <c r="S15" i="9"/>
  <c r="S11" i="9"/>
  <c r="S315" i="8"/>
  <c r="S311" i="8"/>
  <c r="S307" i="8"/>
  <c r="S303" i="8"/>
  <c r="S299" i="8"/>
  <c r="S283" i="8"/>
  <c r="S279" i="8"/>
  <c r="S275" i="8"/>
  <c r="S271" i="8"/>
  <c r="S267" i="8"/>
  <c r="S251" i="8"/>
  <c r="S247" i="8"/>
  <c r="S243" i="8"/>
  <c r="S239" i="8"/>
  <c r="S235" i="8"/>
  <c r="S219" i="8"/>
  <c r="S215" i="8"/>
  <c r="S211" i="8"/>
  <c r="S207" i="8"/>
  <c r="S203" i="8"/>
  <c r="S187" i="8"/>
  <c r="S183" i="8"/>
  <c r="S179" i="8"/>
  <c r="S175" i="8"/>
  <c r="S171" i="8"/>
  <c r="S155" i="8"/>
  <c r="S151" i="8"/>
  <c r="S147" i="8"/>
  <c r="S143" i="8"/>
  <c r="S139" i="8"/>
  <c r="S123" i="8"/>
  <c r="S119" i="8"/>
  <c r="S115" i="8"/>
  <c r="S111" i="8"/>
  <c r="S107" i="8"/>
  <c r="S91" i="8"/>
  <c r="S87" i="8"/>
  <c r="S83" i="8"/>
  <c r="S79" i="8"/>
  <c r="S75" i="8"/>
  <c r="S59" i="8"/>
  <c r="S55" i="8"/>
  <c r="S51" i="8"/>
  <c r="S47" i="8"/>
  <c r="S43" i="8"/>
  <c r="S27" i="8"/>
  <c r="S23" i="8"/>
  <c r="S19" i="8"/>
  <c r="S15" i="8"/>
  <c r="S11" i="8"/>
  <c r="S315" i="7"/>
  <c r="S311" i="7"/>
  <c r="S307" i="7"/>
  <c r="S303" i="7"/>
  <c r="S299" i="7"/>
  <c r="S283" i="7"/>
  <c r="S279" i="7"/>
  <c r="S275" i="7"/>
  <c r="S271" i="7"/>
  <c r="S301" i="10"/>
  <c r="S245" i="10"/>
  <c r="S201" i="10"/>
  <c r="S145" i="10"/>
  <c r="S89" i="10"/>
  <c r="S45" i="10"/>
  <c r="M45" i="10" s="1"/>
  <c r="S309" i="9"/>
  <c r="S265" i="9"/>
  <c r="S209" i="9"/>
  <c r="S153" i="9"/>
  <c r="P113" i="9"/>
  <c r="T113"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P18" i="8"/>
  <c r="T18" i="8" s="1"/>
  <c r="P14" i="8"/>
  <c r="T14" i="8" s="1"/>
  <c r="P10" i="8"/>
  <c r="T10" i="8" s="1"/>
  <c r="P314" i="7"/>
  <c r="T314" i="7" s="1"/>
  <c r="P310" i="7"/>
  <c r="T310" i="7" s="1"/>
  <c r="P306" i="7"/>
  <c r="T306" i="7" s="1"/>
  <c r="P302" i="7"/>
  <c r="T302" i="7" s="1"/>
  <c r="P298" i="7"/>
  <c r="T298" i="7" s="1"/>
  <c r="P282" i="7"/>
  <c r="T282" i="7" s="1"/>
  <c r="S297" i="10"/>
  <c r="M297" i="10" s="1"/>
  <c r="S241" i="10"/>
  <c r="M241" i="10" s="1"/>
  <c r="S185" i="10"/>
  <c r="M185" i="10" s="1"/>
  <c r="S141" i="10"/>
  <c r="M141" i="10" s="1"/>
  <c r="S85" i="10"/>
  <c r="S41" i="10"/>
  <c r="M41" i="10" s="1"/>
  <c r="S305" i="9"/>
  <c r="M305" i="9" s="1"/>
  <c r="S249" i="9"/>
  <c r="M249" i="9" s="1"/>
  <c r="S205" i="9"/>
  <c r="S149" i="9"/>
  <c r="S113"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178" i="8"/>
  <c r="S174" i="8"/>
  <c r="S170" i="8"/>
  <c r="S154" i="8"/>
  <c r="S150" i="8"/>
  <c r="S146" i="8"/>
  <c r="S142" i="8"/>
  <c r="S138" i="8"/>
  <c r="S122" i="8"/>
  <c r="S118" i="8"/>
  <c r="S114" i="8"/>
  <c r="S110" i="8"/>
  <c r="S106" i="8"/>
  <c r="S90" i="8"/>
  <c r="S86" i="8"/>
  <c r="S82" i="8"/>
  <c r="S78" i="8"/>
  <c r="S74" i="8"/>
  <c r="S58" i="8"/>
  <c r="S54" i="8"/>
  <c r="S50" i="8"/>
  <c r="S46" i="8"/>
  <c r="S42" i="8"/>
  <c r="S26" i="8"/>
  <c r="S22" i="8"/>
  <c r="S18" i="8"/>
  <c r="S14" i="8"/>
  <c r="S10" i="8"/>
  <c r="S314" i="7"/>
  <c r="S310" i="7"/>
  <c r="S306" i="7"/>
  <c r="S302" i="7"/>
  <c r="S298" i="7"/>
  <c r="S281" i="10"/>
  <c r="S237" i="10"/>
  <c r="S181" i="10"/>
  <c r="S137" i="10"/>
  <c r="S81" i="10"/>
  <c r="S25" i="10"/>
  <c r="S301" i="9"/>
  <c r="S245" i="9"/>
  <c r="S201" i="9"/>
  <c r="S145" i="9"/>
  <c r="P109" i="9"/>
  <c r="T109" i="9" s="1"/>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S277" i="10"/>
  <c r="S233" i="10"/>
  <c r="S177" i="10"/>
  <c r="S121" i="10"/>
  <c r="S77" i="10"/>
  <c r="S21" i="10"/>
  <c r="S297" i="9"/>
  <c r="S241" i="9"/>
  <c r="S185" i="9"/>
  <c r="S141" i="9"/>
  <c r="S109" i="9"/>
  <c r="S89" i="9"/>
  <c r="S85" i="9"/>
  <c r="S81" i="9"/>
  <c r="S77" i="9"/>
  <c r="S73" i="9"/>
  <c r="S57" i="9"/>
  <c r="S53" i="9"/>
  <c r="S49" i="9"/>
  <c r="S45" i="9"/>
  <c r="S41" i="9"/>
  <c r="S25" i="9"/>
  <c r="S21" i="9"/>
  <c r="S17" i="9"/>
  <c r="S13" i="9"/>
  <c r="S9" i="9"/>
  <c r="S313" i="8"/>
  <c r="S309" i="8"/>
  <c r="S305" i="8"/>
  <c r="S301" i="8"/>
  <c r="S297" i="8"/>
  <c r="S281" i="8"/>
  <c r="S277" i="8"/>
  <c r="S273" i="8"/>
  <c r="S269" i="8"/>
  <c r="S265" i="8"/>
  <c r="S249" i="8"/>
  <c r="S245" i="8"/>
  <c r="S241" i="8"/>
  <c r="S237" i="8"/>
  <c r="S233" i="8"/>
  <c r="S217" i="8"/>
  <c r="S213" i="8"/>
  <c r="S209" i="8"/>
  <c r="S205" i="8"/>
  <c r="S201" i="8"/>
  <c r="S185" i="8"/>
  <c r="S181" i="8"/>
  <c r="S177" i="8"/>
  <c r="S173" i="8"/>
  <c r="S169" i="8"/>
  <c r="S153" i="8"/>
  <c r="S149" i="8"/>
  <c r="S145" i="8"/>
  <c r="S141" i="8"/>
  <c r="S137" i="8"/>
  <c r="S121" i="8"/>
  <c r="S117" i="8"/>
  <c r="S113" i="8"/>
  <c r="S109" i="8"/>
  <c r="S105" i="8"/>
  <c r="S89" i="8"/>
  <c r="S85" i="8"/>
  <c r="S81" i="8"/>
  <c r="S77" i="8"/>
  <c r="S73" i="8"/>
  <c r="S57" i="8"/>
  <c r="S53" i="8"/>
  <c r="S49" i="8"/>
  <c r="S45" i="8"/>
  <c r="S41" i="8"/>
  <c r="S25" i="8"/>
  <c r="S21" i="8"/>
  <c r="S17" i="8"/>
  <c r="S13" i="8"/>
  <c r="S9" i="8"/>
  <c r="S313" i="7"/>
  <c r="S309" i="7"/>
  <c r="S305" i="7"/>
  <c r="S301" i="7"/>
  <c r="S297" i="7"/>
  <c r="S281" i="7"/>
  <c r="S277" i="7"/>
  <c r="S273" i="7"/>
  <c r="S273" i="10"/>
  <c r="S181" i="9"/>
  <c r="P56" i="9"/>
  <c r="T56" i="9" s="1"/>
  <c r="P12" i="9"/>
  <c r="T12" i="9" s="1"/>
  <c r="P276" i="8"/>
  <c r="T276" i="8" s="1"/>
  <c r="P232" i="8"/>
  <c r="T232" i="8" s="1"/>
  <c r="P176" i="8"/>
  <c r="T176" i="8" s="1"/>
  <c r="P120" i="8"/>
  <c r="T120" i="8" s="1"/>
  <c r="M120" i="8" s="1"/>
  <c r="P76" i="8"/>
  <c r="T76" i="8" s="1"/>
  <c r="P20" i="8"/>
  <c r="T20" i="8" s="1"/>
  <c r="S300" i="7"/>
  <c r="P276" i="7"/>
  <c r="T276" i="7" s="1"/>
  <c r="S269" i="7"/>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P12" i="7"/>
  <c r="T12" i="7" s="1"/>
  <c r="P8" i="7"/>
  <c r="T8" i="7" s="1"/>
  <c r="P312" i="5"/>
  <c r="T312" i="5" s="1"/>
  <c r="P308" i="5"/>
  <c r="T308" i="5" s="1"/>
  <c r="P304" i="5"/>
  <c r="T304" i="5" s="1"/>
  <c r="P300" i="5"/>
  <c r="T300" i="5" s="1"/>
  <c r="P296" i="5"/>
  <c r="T296" i="5" s="1"/>
  <c r="P280" i="5"/>
  <c r="T280" i="5" s="1"/>
  <c r="P276" i="5"/>
  <c r="T276" i="5" s="1"/>
  <c r="P272" i="5"/>
  <c r="T272" i="5" s="1"/>
  <c r="P268" i="5"/>
  <c r="T268" i="5" s="1"/>
  <c r="P264" i="5"/>
  <c r="T264" i="5" s="1"/>
  <c r="P248" i="5"/>
  <c r="T248" i="5" s="1"/>
  <c r="P244" i="5"/>
  <c r="T244" i="5" s="1"/>
  <c r="P240" i="5"/>
  <c r="T240"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S217" i="10"/>
  <c r="M217" i="10" s="1"/>
  <c r="S137" i="9"/>
  <c r="P52" i="9"/>
  <c r="T52" i="9" s="1"/>
  <c r="P8" i="9"/>
  <c r="T8" i="9" s="1"/>
  <c r="P272" i="8"/>
  <c r="T272" i="8" s="1"/>
  <c r="P216" i="8"/>
  <c r="T216" i="8" s="1"/>
  <c r="P172" i="8"/>
  <c r="T172" i="8" s="1"/>
  <c r="P116" i="8"/>
  <c r="T116" i="8" s="1"/>
  <c r="P72" i="8"/>
  <c r="T72" i="8" s="1"/>
  <c r="P16" i="8"/>
  <c r="T16" i="8" s="1"/>
  <c r="P296" i="7"/>
  <c r="T296" i="7" s="1"/>
  <c r="S276" i="7"/>
  <c r="P268" i="7"/>
  <c r="T268" i="7" s="1"/>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72" i="7"/>
  <c r="S56" i="7"/>
  <c r="S52" i="7"/>
  <c r="S48" i="7"/>
  <c r="S44" i="7"/>
  <c r="S40" i="7"/>
  <c r="S24" i="7"/>
  <c r="S20" i="7"/>
  <c r="S16" i="7"/>
  <c r="S12" i="7"/>
  <c r="S8" i="7"/>
  <c r="S312" i="5"/>
  <c r="S308" i="5"/>
  <c r="S304" i="5"/>
  <c r="S300" i="5"/>
  <c r="S296" i="5"/>
  <c r="S280" i="5"/>
  <c r="S276" i="5"/>
  <c r="S272" i="5"/>
  <c r="S268" i="5"/>
  <c r="S264" i="5"/>
  <c r="S248" i="5"/>
  <c r="S244" i="5"/>
  <c r="S240" i="5"/>
  <c r="S236" i="5"/>
  <c r="S232" i="5"/>
  <c r="S216" i="5"/>
  <c r="S212" i="5"/>
  <c r="S208" i="5"/>
  <c r="S204" i="5"/>
  <c r="S200" i="5"/>
  <c r="S184" i="5"/>
  <c r="S180" i="5"/>
  <c r="S176" i="5"/>
  <c r="S172" i="5"/>
  <c r="S168" i="5"/>
  <c r="S152" i="5"/>
  <c r="S148" i="5"/>
  <c r="S144" i="5"/>
  <c r="S140" i="5"/>
  <c r="S136" i="5"/>
  <c r="S120" i="5"/>
  <c r="S173" i="10"/>
  <c r="P105" i="9"/>
  <c r="T105" i="9" s="1"/>
  <c r="P48" i="9"/>
  <c r="T48" i="9" s="1"/>
  <c r="P312" i="8"/>
  <c r="T312" i="8" s="1"/>
  <c r="P268" i="8"/>
  <c r="T268" i="8" s="1"/>
  <c r="P212" i="8"/>
  <c r="T212" i="8" s="1"/>
  <c r="P168" i="8"/>
  <c r="T168" i="8" s="1"/>
  <c r="P112" i="8"/>
  <c r="T112" i="8" s="1"/>
  <c r="P56" i="8"/>
  <c r="T56" i="8" s="1"/>
  <c r="P12" i="8"/>
  <c r="T12" i="8" s="1"/>
  <c r="S296" i="7"/>
  <c r="P274" i="7"/>
  <c r="T274" i="7" s="1"/>
  <c r="S268" i="7"/>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S117" i="10"/>
  <c r="P88" i="9"/>
  <c r="T88" i="9" s="1"/>
  <c r="P44" i="9"/>
  <c r="T44" i="9" s="1"/>
  <c r="P308" i="8"/>
  <c r="T308" i="8" s="1"/>
  <c r="P264" i="8"/>
  <c r="T264" i="8" s="1"/>
  <c r="P208" i="8"/>
  <c r="T208" i="8" s="1"/>
  <c r="P152" i="8"/>
  <c r="T152" i="8" s="1"/>
  <c r="P108" i="8"/>
  <c r="T108" i="8" s="1"/>
  <c r="P52" i="8"/>
  <c r="T52" i="8" s="1"/>
  <c r="P8" i="8"/>
  <c r="T8" i="8" s="1"/>
  <c r="S282" i="7"/>
  <c r="S274"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39" i="5"/>
  <c r="S235" i="5"/>
  <c r="S219" i="5"/>
  <c r="S215" i="5"/>
  <c r="S211" i="5"/>
  <c r="S207" i="5"/>
  <c r="S203" i="5"/>
  <c r="S187" i="5"/>
  <c r="S183" i="5"/>
  <c r="S179" i="5"/>
  <c r="S175" i="5"/>
  <c r="S171" i="5"/>
  <c r="S155" i="5"/>
  <c r="S151" i="5"/>
  <c r="S147" i="5"/>
  <c r="S143" i="5"/>
  <c r="S139" i="5"/>
  <c r="S123" i="5"/>
  <c r="S119" i="5"/>
  <c r="S73" i="10"/>
  <c r="P84" i="9"/>
  <c r="T84" i="9" s="1"/>
  <c r="P40" i="9"/>
  <c r="T40" i="9" s="1"/>
  <c r="P304" i="8"/>
  <c r="T304" i="8" s="1"/>
  <c r="P248" i="8"/>
  <c r="T248" i="8" s="1"/>
  <c r="M248" i="8" s="1"/>
  <c r="P204" i="8"/>
  <c r="T204" i="8" s="1"/>
  <c r="P148" i="8"/>
  <c r="T148" i="8" s="1"/>
  <c r="P104" i="8"/>
  <c r="T104" i="8" s="1"/>
  <c r="P48" i="8"/>
  <c r="T48" i="8" s="1"/>
  <c r="P312" i="7"/>
  <c r="T312" i="7" s="1"/>
  <c r="P280" i="7"/>
  <c r="T280" i="7" s="1"/>
  <c r="P272" i="7"/>
  <c r="T272" i="7" s="1"/>
  <c r="P266" i="7"/>
  <c r="T266" i="7" s="1"/>
  <c r="P250" i="7"/>
  <c r="T250" i="7" s="1"/>
  <c r="P246" i="7"/>
  <c r="T246" i="7" s="1"/>
  <c r="P242" i="7"/>
  <c r="T242" i="7" s="1"/>
  <c r="P238" i="7"/>
  <c r="T238" i="7" s="1"/>
  <c r="P234" i="7"/>
  <c r="T234" i="7" s="1"/>
  <c r="P218" i="7"/>
  <c r="T218" i="7" s="1"/>
  <c r="P214" i="7"/>
  <c r="T214" i="7" s="1"/>
  <c r="P210" i="7"/>
  <c r="T210" i="7" s="1"/>
  <c r="P206" i="7"/>
  <c r="T206" i="7" s="1"/>
  <c r="P202" i="7"/>
  <c r="T202" i="7" s="1"/>
  <c r="P186" i="7"/>
  <c r="T186" i="7" s="1"/>
  <c r="P182" i="7"/>
  <c r="T182" i="7" s="1"/>
  <c r="P178" i="7"/>
  <c r="T178" i="7" s="1"/>
  <c r="P174" i="7"/>
  <c r="T174" i="7" s="1"/>
  <c r="P170" i="7"/>
  <c r="T170" i="7" s="1"/>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S17" i="10"/>
  <c r="P80" i="9"/>
  <c r="T80" i="9" s="1"/>
  <c r="P24" i="9"/>
  <c r="T24" i="9" s="1"/>
  <c r="P300" i="8"/>
  <c r="T300" i="8" s="1"/>
  <c r="P244" i="8"/>
  <c r="T244" i="8" s="1"/>
  <c r="P200" i="8"/>
  <c r="T200" i="8" s="1"/>
  <c r="P144" i="8"/>
  <c r="T144" i="8" s="1"/>
  <c r="M144" i="8" s="1"/>
  <c r="P88" i="8"/>
  <c r="T88" i="8" s="1"/>
  <c r="P44" i="8"/>
  <c r="T44" i="8" s="1"/>
  <c r="P308" i="7"/>
  <c r="T308" i="7" s="1"/>
  <c r="S280" i="7"/>
  <c r="S272" i="7"/>
  <c r="S266" i="7"/>
  <c r="S250" i="7"/>
  <c r="S246" i="7"/>
  <c r="S242" i="7"/>
  <c r="S238" i="7"/>
  <c r="S234" i="7"/>
  <c r="S218" i="7"/>
  <c r="S214" i="7"/>
  <c r="S210" i="7"/>
  <c r="S206" i="7"/>
  <c r="S202" i="7"/>
  <c r="S186" i="7"/>
  <c r="S182" i="7"/>
  <c r="S178" i="7"/>
  <c r="S174" i="7"/>
  <c r="S170" i="7"/>
  <c r="S154" i="7"/>
  <c r="S150" i="7"/>
  <c r="S146" i="7"/>
  <c r="S142" i="7"/>
  <c r="S138" i="7"/>
  <c r="S122" i="7"/>
  <c r="S118" i="7"/>
  <c r="S114" i="7"/>
  <c r="S110" i="7"/>
  <c r="S106" i="7"/>
  <c r="S90" i="7"/>
  <c r="S86" i="7"/>
  <c r="S82" i="7"/>
  <c r="S78" i="7"/>
  <c r="S74" i="7"/>
  <c r="S58" i="7"/>
  <c r="S54" i="7"/>
  <c r="S50" i="7"/>
  <c r="S46" i="7"/>
  <c r="S42" i="7"/>
  <c r="S26" i="7"/>
  <c r="S22" i="7"/>
  <c r="S18" i="7"/>
  <c r="S14" i="7"/>
  <c r="S10" i="7"/>
  <c r="S314" i="5"/>
  <c r="S310" i="5"/>
  <c r="S306" i="5"/>
  <c r="S302" i="5"/>
  <c r="S298" i="5"/>
  <c r="S282" i="5"/>
  <c r="S278" i="5"/>
  <c r="S274" i="5"/>
  <c r="S270" i="5"/>
  <c r="S266" i="5"/>
  <c r="S250" i="5"/>
  <c r="S246" i="5"/>
  <c r="S242" i="5"/>
  <c r="S238" i="5"/>
  <c r="S234" i="5"/>
  <c r="S218" i="5"/>
  <c r="S214" i="5"/>
  <c r="S210" i="5"/>
  <c r="S206" i="5"/>
  <c r="S202" i="5"/>
  <c r="S186" i="5"/>
  <c r="S182" i="5"/>
  <c r="S178" i="5"/>
  <c r="S174" i="5"/>
  <c r="S170" i="5"/>
  <c r="S154" i="5"/>
  <c r="S150" i="5"/>
  <c r="S146" i="5"/>
  <c r="S142" i="5"/>
  <c r="S138" i="5"/>
  <c r="S122" i="5"/>
  <c r="S281" i="9"/>
  <c r="M281" i="9" s="1"/>
  <c r="P76" i="9"/>
  <c r="T76" i="9" s="1"/>
  <c r="P20" i="9"/>
  <c r="T20" i="9" s="1"/>
  <c r="P296" i="8"/>
  <c r="T296" i="8" s="1"/>
  <c r="P240" i="8"/>
  <c r="T240" i="8" s="1"/>
  <c r="P184" i="8"/>
  <c r="T184" i="8" s="1"/>
  <c r="P140" i="8"/>
  <c r="T140" i="8" s="1"/>
  <c r="P84" i="8"/>
  <c r="T84" i="8" s="1"/>
  <c r="P40" i="8"/>
  <c r="T40" i="8" s="1"/>
  <c r="P304" i="7"/>
  <c r="T304" i="7" s="1"/>
  <c r="P278" i="7"/>
  <c r="T278" i="7" s="1"/>
  <c r="P270" i="7"/>
  <c r="T270" i="7" s="1"/>
  <c r="P265" i="7"/>
  <c r="T265" i="7" s="1"/>
  <c r="P249" i="7"/>
  <c r="T249" i="7" s="1"/>
  <c r="P245" i="7"/>
  <c r="T245" i="7" s="1"/>
  <c r="P241" i="7"/>
  <c r="T241" i="7" s="1"/>
  <c r="P237" i="7"/>
  <c r="T237" i="7" s="1"/>
  <c r="P233" i="7"/>
  <c r="T233" i="7" s="1"/>
  <c r="P217" i="7"/>
  <c r="T217" i="7" s="1"/>
  <c r="P213" i="7"/>
  <c r="T213" i="7" s="1"/>
  <c r="P209" i="7"/>
  <c r="T209" i="7" s="1"/>
  <c r="P205" i="7"/>
  <c r="T205" i="7" s="1"/>
  <c r="P201" i="7"/>
  <c r="T201" i="7" s="1"/>
  <c r="P185" i="7"/>
  <c r="T185" i="7" s="1"/>
  <c r="P181" i="7"/>
  <c r="T181" i="7" s="1"/>
  <c r="P177" i="7"/>
  <c r="T177" i="7" s="1"/>
  <c r="P173" i="7"/>
  <c r="T173" i="7" s="1"/>
  <c r="P169" i="7"/>
  <c r="T169" i="7" s="1"/>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P9" i="7"/>
  <c r="T9"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P241" i="5"/>
  <c r="T241" i="5" s="1"/>
  <c r="P237" i="5"/>
  <c r="T237" i="5" s="1"/>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S237" i="9"/>
  <c r="P24" i="8"/>
  <c r="T24" i="8" s="1"/>
  <c r="S237" i="7"/>
  <c r="S181" i="7"/>
  <c r="S137" i="7"/>
  <c r="M137" i="7" s="1"/>
  <c r="S81" i="7"/>
  <c r="S25" i="7"/>
  <c r="S301" i="5"/>
  <c r="S245" i="5"/>
  <c r="S201" i="5"/>
  <c r="S145" i="5"/>
  <c r="S116" i="5"/>
  <c r="S112" i="5"/>
  <c r="S108" i="5"/>
  <c r="S104" i="5"/>
  <c r="S88" i="5"/>
  <c r="S84" i="5"/>
  <c r="S80" i="5"/>
  <c r="S76" i="5"/>
  <c r="S72" i="5"/>
  <c r="S56" i="5"/>
  <c r="S52" i="5"/>
  <c r="S48" i="5"/>
  <c r="S44" i="5"/>
  <c r="S40" i="5"/>
  <c r="S24" i="5"/>
  <c r="S20" i="5"/>
  <c r="S16" i="5"/>
  <c r="S12" i="5"/>
  <c r="S8" i="5"/>
  <c r="S312" i="4"/>
  <c r="S296" i="4"/>
  <c r="S280" i="4"/>
  <c r="S276" i="4"/>
  <c r="S272" i="4"/>
  <c r="S268" i="4"/>
  <c r="S264" i="4"/>
  <c r="S248" i="4"/>
  <c r="S240" i="4"/>
  <c r="S236" i="4"/>
  <c r="S232" i="4"/>
  <c r="S216" i="4"/>
  <c r="S212" i="4"/>
  <c r="S204" i="4"/>
  <c r="S184" i="4"/>
  <c r="S180" i="4"/>
  <c r="S176" i="4"/>
  <c r="S172" i="4"/>
  <c r="S168" i="4"/>
  <c r="S148" i="4"/>
  <c r="S140" i="4"/>
  <c r="S136" i="4"/>
  <c r="S120" i="4"/>
  <c r="S116" i="4"/>
  <c r="S112" i="4"/>
  <c r="S108" i="4"/>
  <c r="S104" i="4"/>
  <c r="S84" i="4"/>
  <c r="S80" i="4"/>
  <c r="S72" i="4"/>
  <c r="S56" i="4"/>
  <c r="S52" i="4"/>
  <c r="S48" i="4"/>
  <c r="S40" i="4"/>
  <c r="S24" i="4"/>
  <c r="S20" i="4"/>
  <c r="S16" i="4"/>
  <c r="S12" i="4"/>
  <c r="S8" i="4"/>
  <c r="S10" i="4"/>
  <c r="S201" i="7"/>
  <c r="S309" i="5"/>
  <c r="M309" i="5" s="1"/>
  <c r="S113" i="5"/>
  <c r="S85" i="5"/>
  <c r="S57" i="5"/>
  <c r="S41" i="5"/>
  <c r="P72" i="9"/>
  <c r="T72" i="9" s="1"/>
  <c r="P300" i="7"/>
  <c r="T300" i="7" s="1"/>
  <c r="S233" i="7"/>
  <c r="S177" i="7"/>
  <c r="S121" i="7"/>
  <c r="S77" i="7"/>
  <c r="S21" i="7"/>
  <c r="M21" i="7" s="1"/>
  <c r="S297" i="5"/>
  <c r="S241" i="5"/>
  <c r="S185" i="5"/>
  <c r="S141" i="5"/>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315" i="4"/>
  <c r="T315" i="4" s="1"/>
  <c r="P311" i="4"/>
  <c r="P307" i="4"/>
  <c r="T307" i="4" s="1"/>
  <c r="P303" i="4"/>
  <c r="T303" i="4" s="1"/>
  <c r="P299" i="4"/>
  <c r="T299" i="4" s="1"/>
  <c r="P283" i="4"/>
  <c r="T283" i="4" s="1"/>
  <c r="P279" i="4"/>
  <c r="T279" i="4" s="1"/>
  <c r="P275" i="4"/>
  <c r="P271" i="4"/>
  <c r="T271" i="4" s="1"/>
  <c r="P267" i="4"/>
  <c r="T267" i="4" s="1"/>
  <c r="P251" i="4"/>
  <c r="T251" i="4" s="1"/>
  <c r="P247" i="4"/>
  <c r="T247" i="4" s="1"/>
  <c r="P243" i="4"/>
  <c r="T243" i="4" s="1"/>
  <c r="P239" i="4"/>
  <c r="T239" i="4" s="1"/>
  <c r="P235" i="4"/>
  <c r="T235" i="4" s="1"/>
  <c r="P219" i="4"/>
  <c r="T219" i="4" s="1"/>
  <c r="P215" i="4"/>
  <c r="T215" i="4" s="1"/>
  <c r="P211" i="4"/>
  <c r="T211" i="4" s="1"/>
  <c r="P207" i="4"/>
  <c r="T207" i="4" s="1"/>
  <c r="P203" i="4"/>
  <c r="P187" i="4"/>
  <c r="T187" i="4" s="1"/>
  <c r="P183" i="4"/>
  <c r="T183" i="4" s="1"/>
  <c r="P179" i="4"/>
  <c r="T179" i="4" s="1"/>
  <c r="P175" i="4"/>
  <c r="T175" i="4" s="1"/>
  <c r="P171" i="4"/>
  <c r="T171" i="4" s="1"/>
  <c r="P155" i="4"/>
  <c r="T155" i="4" s="1"/>
  <c r="P151" i="4"/>
  <c r="T151" i="4" s="1"/>
  <c r="P147" i="4"/>
  <c r="T147" i="4" s="1"/>
  <c r="P143" i="4"/>
  <c r="T143" i="4" s="1"/>
  <c r="P139" i="4"/>
  <c r="T139" i="4" s="1"/>
  <c r="P123" i="4"/>
  <c r="T123" i="4" s="1"/>
  <c r="P119" i="4"/>
  <c r="T119" i="4" s="1"/>
  <c r="P115" i="4"/>
  <c r="T115" i="4" s="1"/>
  <c r="P111" i="4"/>
  <c r="T111" i="4" s="1"/>
  <c r="P107" i="4"/>
  <c r="T107" i="4" s="1"/>
  <c r="P91" i="4"/>
  <c r="T91" i="4" s="1"/>
  <c r="P87" i="4"/>
  <c r="T87" i="4" s="1"/>
  <c r="P83" i="4"/>
  <c r="T83" i="4" s="1"/>
  <c r="P79" i="4"/>
  <c r="T79" i="4" s="1"/>
  <c r="P75" i="4"/>
  <c r="T75" i="4" s="1"/>
  <c r="P59" i="4"/>
  <c r="T59" i="4" s="1"/>
  <c r="P55" i="4"/>
  <c r="T55" i="4" s="1"/>
  <c r="P51" i="4"/>
  <c r="T51" i="4" s="1"/>
  <c r="P47" i="4"/>
  <c r="T47" i="4" s="1"/>
  <c r="P43" i="4"/>
  <c r="P27" i="4"/>
  <c r="T27" i="4" s="1"/>
  <c r="P23" i="4"/>
  <c r="T23" i="4" s="1"/>
  <c r="P19" i="4"/>
  <c r="P15" i="4"/>
  <c r="T15" i="4" s="1"/>
  <c r="P11" i="4"/>
  <c r="P16" i="9"/>
  <c r="T16" i="9" s="1"/>
  <c r="S278" i="7"/>
  <c r="S217" i="7"/>
  <c r="S173" i="7"/>
  <c r="S117" i="7"/>
  <c r="S73" i="7"/>
  <c r="S17" i="7"/>
  <c r="S281" i="5"/>
  <c r="S237" i="5"/>
  <c r="S181" i="5"/>
  <c r="S137" i="5"/>
  <c r="S115" i="5"/>
  <c r="S111" i="5"/>
  <c r="S107" i="5"/>
  <c r="S91" i="5"/>
  <c r="S87" i="5"/>
  <c r="S83" i="5"/>
  <c r="S79" i="5"/>
  <c r="S75" i="5"/>
  <c r="S59" i="5"/>
  <c r="S55" i="5"/>
  <c r="S51" i="5"/>
  <c r="S47" i="5"/>
  <c r="S43" i="5"/>
  <c r="S27" i="5"/>
  <c r="S23" i="5"/>
  <c r="S19" i="5"/>
  <c r="S15" i="5"/>
  <c r="S11" i="5"/>
  <c r="S311" i="4"/>
  <c r="S307" i="4"/>
  <c r="S303" i="4"/>
  <c r="S299" i="4"/>
  <c r="S283" i="4"/>
  <c r="S275" i="4"/>
  <c r="S271" i="4"/>
  <c r="S267" i="4"/>
  <c r="S251" i="4"/>
  <c r="S247" i="4"/>
  <c r="S243" i="4"/>
  <c r="S239" i="4"/>
  <c r="S219" i="4"/>
  <c r="S215" i="4"/>
  <c r="S211" i="4"/>
  <c r="S207" i="4"/>
  <c r="S203" i="4"/>
  <c r="S187" i="4"/>
  <c r="S183" i="4"/>
  <c r="S175" i="4"/>
  <c r="S171" i="4"/>
  <c r="S155" i="4"/>
  <c r="S151" i="4"/>
  <c r="S147" i="4"/>
  <c r="S139" i="4"/>
  <c r="S123" i="4"/>
  <c r="S115" i="4"/>
  <c r="S111" i="4"/>
  <c r="S107" i="4"/>
  <c r="S91" i="4"/>
  <c r="S87" i="4"/>
  <c r="S83" i="4"/>
  <c r="S79" i="4"/>
  <c r="S75" i="4"/>
  <c r="S59" i="4"/>
  <c r="S55" i="4"/>
  <c r="S51" i="4"/>
  <c r="S47" i="4"/>
  <c r="S43" i="4"/>
  <c r="S27" i="4"/>
  <c r="S23" i="4"/>
  <c r="S19" i="4"/>
  <c r="D19" i="11" s="1"/>
  <c r="P19" i="11" s="1"/>
  <c r="R19" i="11" s="1"/>
  <c r="S15" i="4"/>
  <c r="S11" i="4"/>
  <c r="D11" i="11" s="1"/>
  <c r="P11" i="11" s="1"/>
  <c r="R11" i="11" s="1"/>
  <c r="S14" i="4"/>
  <c r="P136" i="8"/>
  <c r="T136" i="8" s="1"/>
  <c r="S265" i="5"/>
  <c r="S109" i="5"/>
  <c r="S89" i="5"/>
  <c r="S77" i="5"/>
  <c r="S45" i="5"/>
  <c r="P280" i="8"/>
  <c r="T280" i="8" s="1"/>
  <c r="S270" i="7"/>
  <c r="S213" i="7"/>
  <c r="S169" i="7"/>
  <c r="M169" i="7" s="1"/>
  <c r="S113" i="7"/>
  <c r="S57" i="7"/>
  <c r="S13" i="7"/>
  <c r="S277" i="5"/>
  <c r="S233" i="5"/>
  <c r="S177" i="5"/>
  <c r="S121" i="5"/>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P314" i="4"/>
  <c r="P310" i="4"/>
  <c r="T310" i="4" s="1"/>
  <c r="P306" i="4"/>
  <c r="P302" i="4"/>
  <c r="T302" i="4" s="1"/>
  <c r="P298" i="4"/>
  <c r="T298" i="4" s="1"/>
  <c r="P282" i="4"/>
  <c r="T282" i="4" s="1"/>
  <c r="P278" i="4"/>
  <c r="T278" i="4" s="1"/>
  <c r="P274" i="4"/>
  <c r="P270" i="4"/>
  <c r="T270" i="4" s="1"/>
  <c r="P266" i="4"/>
  <c r="T266" i="4" s="1"/>
  <c r="P250" i="4"/>
  <c r="T250" i="4" s="1"/>
  <c r="P246" i="4"/>
  <c r="T246" i="4" s="1"/>
  <c r="P242" i="4"/>
  <c r="T242" i="4" s="1"/>
  <c r="P238" i="4"/>
  <c r="T238" i="4" s="1"/>
  <c r="P234" i="4"/>
  <c r="T234" i="4" s="1"/>
  <c r="P218" i="4"/>
  <c r="T218" i="4" s="1"/>
  <c r="P214" i="4"/>
  <c r="P210" i="4"/>
  <c r="T210" i="4" s="1"/>
  <c r="P206" i="4"/>
  <c r="T206" i="4" s="1"/>
  <c r="P202" i="4"/>
  <c r="T202" i="4" s="1"/>
  <c r="P186" i="4"/>
  <c r="T186" i="4" s="1"/>
  <c r="P182" i="4"/>
  <c r="T182" i="4" s="1"/>
  <c r="P178" i="4"/>
  <c r="T178" i="4" s="1"/>
  <c r="P174" i="4"/>
  <c r="T174" i="4" s="1"/>
  <c r="P170" i="4"/>
  <c r="P154" i="4"/>
  <c r="T154" i="4" s="1"/>
  <c r="P150" i="4"/>
  <c r="T150" i="4" s="1"/>
  <c r="P146" i="4"/>
  <c r="T146" i="4" s="1"/>
  <c r="P142" i="4"/>
  <c r="T142" i="4" s="1"/>
  <c r="P138" i="4"/>
  <c r="T138" i="4" s="1"/>
  <c r="P122" i="4"/>
  <c r="T122" i="4" s="1"/>
  <c r="P118" i="4"/>
  <c r="P114" i="4"/>
  <c r="T114" i="4" s="1"/>
  <c r="P110" i="4"/>
  <c r="T110" i="4" s="1"/>
  <c r="P106" i="4"/>
  <c r="T106" i="4" s="1"/>
  <c r="P90" i="4"/>
  <c r="T90" i="4" s="1"/>
  <c r="P86" i="4"/>
  <c r="T86" i="4" s="1"/>
  <c r="P82" i="4"/>
  <c r="T82" i="4" s="1"/>
  <c r="P78" i="4"/>
  <c r="T78" i="4" s="1"/>
  <c r="P74" i="4"/>
  <c r="P58" i="4"/>
  <c r="P54" i="4"/>
  <c r="T54" i="4" s="1"/>
  <c r="P50" i="4"/>
  <c r="T50" i="4" s="1"/>
  <c r="P46" i="4"/>
  <c r="T46" i="4" s="1"/>
  <c r="P42" i="4"/>
  <c r="P26" i="4"/>
  <c r="T26" i="4" s="1"/>
  <c r="P22" i="4"/>
  <c r="T22" i="4" s="1"/>
  <c r="P18" i="4"/>
  <c r="T18" i="4" s="1"/>
  <c r="P14" i="4"/>
  <c r="T14" i="4" s="1"/>
  <c r="P10" i="4"/>
  <c r="T10" i="4" s="1"/>
  <c r="S18" i="4"/>
  <c r="S245" i="7"/>
  <c r="S45" i="7"/>
  <c r="S209" i="5"/>
  <c r="S105" i="5"/>
  <c r="S53" i="5"/>
  <c r="P236" i="8"/>
  <c r="T236" i="8" s="1"/>
  <c r="S265" i="7"/>
  <c r="S209" i="7"/>
  <c r="S153" i="7"/>
  <c r="S109" i="7"/>
  <c r="S53" i="7"/>
  <c r="S9" i="7"/>
  <c r="S273" i="5"/>
  <c r="M273" i="5" s="1"/>
  <c r="S217" i="5"/>
  <c r="S173" i="5"/>
  <c r="S118" i="5"/>
  <c r="S114" i="5"/>
  <c r="S110" i="5"/>
  <c r="S106" i="5"/>
  <c r="S90" i="5"/>
  <c r="S86" i="5"/>
  <c r="S82" i="5"/>
  <c r="S78" i="5"/>
  <c r="S74" i="5"/>
  <c r="S58" i="5"/>
  <c r="S54" i="5"/>
  <c r="S50" i="5"/>
  <c r="S46" i="5"/>
  <c r="S42" i="5"/>
  <c r="S26" i="5"/>
  <c r="S22" i="5"/>
  <c r="S18" i="5"/>
  <c r="S14" i="5"/>
  <c r="S10" i="5"/>
  <c r="S314" i="4"/>
  <c r="S310" i="4"/>
  <c r="S306" i="4"/>
  <c r="S298" i="4"/>
  <c r="S282" i="4"/>
  <c r="S278" i="4"/>
  <c r="S270" i="4"/>
  <c r="S266" i="4"/>
  <c r="S250" i="4"/>
  <c r="S246" i="4"/>
  <c r="S242" i="4"/>
  <c r="S238" i="4"/>
  <c r="S234" i="4"/>
  <c r="S218" i="4"/>
  <c r="S214" i="4"/>
  <c r="S210" i="4"/>
  <c r="S206" i="4"/>
  <c r="S202" i="4"/>
  <c r="S186" i="4"/>
  <c r="S182" i="4"/>
  <c r="S178" i="4"/>
  <c r="S174" i="4"/>
  <c r="S170" i="4"/>
  <c r="S154" i="4"/>
  <c r="S150" i="4"/>
  <c r="S146" i="4"/>
  <c r="S142" i="4"/>
  <c r="S138" i="4"/>
  <c r="S122" i="4"/>
  <c r="S118" i="4"/>
  <c r="S114" i="4"/>
  <c r="S90" i="4"/>
  <c r="S86" i="4"/>
  <c r="S82" i="4"/>
  <c r="S78" i="4"/>
  <c r="S74" i="4"/>
  <c r="S58" i="4"/>
  <c r="S54" i="4"/>
  <c r="S50" i="4"/>
  <c r="S46" i="4"/>
  <c r="S42" i="4"/>
  <c r="S26" i="4"/>
  <c r="S22" i="4"/>
  <c r="S145" i="7"/>
  <c r="S153" i="5"/>
  <c r="S81" i="5"/>
  <c r="P180" i="8"/>
  <c r="T180" i="8" s="1"/>
  <c r="S249" i="7"/>
  <c r="M249" i="7" s="1"/>
  <c r="S205" i="7"/>
  <c r="S149" i="7"/>
  <c r="M149" i="7" s="1"/>
  <c r="S105" i="7"/>
  <c r="S49" i="7"/>
  <c r="S313" i="5"/>
  <c r="M313" i="5" s="1"/>
  <c r="S269" i="5"/>
  <c r="S213" i="5"/>
  <c r="S169" i="5"/>
  <c r="M169" i="5" s="1"/>
  <c r="P117" i="5"/>
  <c r="T117" i="5" s="1"/>
  <c r="P113" i="5"/>
  <c r="T113" i="5" s="1"/>
  <c r="M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P25" i="4"/>
  <c r="T25" i="4" s="1"/>
  <c r="P21" i="4"/>
  <c r="T21" i="4" s="1"/>
  <c r="P17" i="4"/>
  <c r="T17" i="4" s="1"/>
  <c r="P13" i="4"/>
  <c r="T13" i="4" s="1"/>
  <c r="P9" i="4"/>
  <c r="T9" i="4" s="1"/>
  <c r="S89" i="7"/>
  <c r="S117" i="5"/>
  <c r="S73" i="5"/>
  <c r="S25" i="5"/>
  <c r="P80" i="8"/>
  <c r="T80" i="8" s="1"/>
  <c r="S205" i="5"/>
  <c r="P80" i="5"/>
  <c r="T80" i="5" s="1"/>
  <c r="P40" i="5"/>
  <c r="T40" i="5" s="1"/>
  <c r="S9" i="5"/>
  <c r="S301" i="4"/>
  <c r="S273" i="4"/>
  <c r="S245" i="4"/>
  <c r="S217" i="4"/>
  <c r="S201" i="4"/>
  <c r="S173" i="4"/>
  <c r="S145" i="4"/>
  <c r="S17" i="4"/>
  <c r="S241" i="7"/>
  <c r="S149" i="5"/>
  <c r="P76" i="5"/>
  <c r="T76" i="5" s="1"/>
  <c r="P24" i="5"/>
  <c r="T24" i="5" s="1"/>
  <c r="P8" i="5"/>
  <c r="T8" i="5" s="1"/>
  <c r="P300" i="4"/>
  <c r="T300" i="4" s="1"/>
  <c r="P272" i="4"/>
  <c r="T272" i="4" s="1"/>
  <c r="P244" i="4"/>
  <c r="T244" i="4" s="1"/>
  <c r="P216" i="4"/>
  <c r="T216" i="4" s="1"/>
  <c r="P200" i="4"/>
  <c r="P172" i="4"/>
  <c r="T172" i="4" s="1"/>
  <c r="P144" i="4"/>
  <c r="T144" i="4" s="1"/>
  <c r="P116" i="4"/>
  <c r="T116" i="4" s="1"/>
  <c r="P88" i="4"/>
  <c r="T88" i="4" s="1"/>
  <c r="P72" i="4"/>
  <c r="T72" i="4" s="1"/>
  <c r="P44" i="4"/>
  <c r="P16" i="4"/>
  <c r="T16" i="4" s="1"/>
  <c r="P168" i="4"/>
  <c r="T168" i="4" s="1"/>
  <c r="P84" i="4"/>
  <c r="T84" i="4" s="1"/>
  <c r="P248" i="4"/>
  <c r="T248" i="4" s="1"/>
  <c r="P104" i="4"/>
  <c r="T104" i="4" s="1"/>
  <c r="S73" i="4"/>
  <c r="S185" i="7"/>
  <c r="P116" i="5"/>
  <c r="T116" i="5" s="1"/>
  <c r="P72" i="5"/>
  <c r="T72" i="5" s="1"/>
  <c r="S21" i="5"/>
  <c r="M21" i="5" s="1"/>
  <c r="S313" i="4"/>
  <c r="S297" i="4"/>
  <c r="S269" i="4"/>
  <c r="S241" i="4"/>
  <c r="S213" i="4"/>
  <c r="S185" i="4"/>
  <c r="S141" i="4"/>
  <c r="S113" i="4"/>
  <c r="S85" i="4"/>
  <c r="S57" i="4"/>
  <c r="S41" i="4"/>
  <c r="S13" i="4"/>
  <c r="P112" i="5"/>
  <c r="T112" i="5" s="1"/>
  <c r="P20" i="5"/>
  <c r="T20" i="5" s="1"/>
  <c r="P312" i="4"/>
  <c r="T312" i="4" s="1"/>
  <c r="P268" i="4"/>
  <c r="T268" i="4" s="1"/>
  <c r="P240" i="4"/>
  <c r="T240" i="4" s="1"/>
  <c r="P184" i="4"/>
  <c r="T184" i="4" s="1"/>
  <c r="P112" i="4"/>
  <c r="P56" i="4"/>
  <c r="T56" i="4" s="1"/>
  <c r="P12" i="4"/>
  <c r="T12" i="4" s="1"/>
  <c r="P204" i="4"/>
  <c r="T204" i="4" s="1"/>
  <c r="P76" i="4"/>
  <c r="T76" i="4" s="1"/>
  <c r="S45" i="4"/>
  <c r="S141" i="7"/>
  <c r="M141" i="7" s="1"/>
  <c r="P56" i="5"/>
  <c r="T56" i="5" s="1"/>
  <c r="M56" i="5" s="1"/>
  <c r="P296" i="4"/>
  <c r="T296" i="4" s="1"/>
  <c r="P212" i="4"/>
  <c r="T212" i="4" s="1"/>
  <c r="P140" i="4"/>
  <c r="T140" i="4" s="1"/>
  <c r="P40" i="4"/>
  <c r="T40" i="4" s="1"/>
  <c r="P120" i="4"/>
  <c r="T120" i="4" s="1"/>
  <c r="S117" i="4"/>
  <c r="S85" i="7"/>
  <c r="M85" i="7" s="1"/>
  <c r="P108" i="5"/>
  <c r="T108" i="5" s="1"/>
  <c r="P52" i="5"/>
  <c r="T52" i="5" s="1"/>
  <c r="M52" i="5" s="1"/>
  <c r="S17" i="5"/>
  <c r="S309" i="4"/>
  <c r="S281" i="4"/>
  <c r="S265" i="4"/>
  <c r="S237" i="4"/>
  <c r="S209" i="4"/>
  <c r="S181" i="4"/>
  <c r="S153" i="4"/>
  <c r="S137" i="4"/>
  <c r="S109" i="4"/>
  <c r="S81" i="4"/>
  <c r="S53" i="4"/>
  <c r="S25" i="4"/>
  <c r="S9" i="4"/>
  <c r="P24" i="4"/>
  <c r="T24" i="4" s="1"/>
  <c r="P12" i="5"/>
  <c r="T12" i="5" s="1"/>
  <c r="P176" i="4"/>
  <c r="T176" i="4" s="1"/>
  <c r="P20" i="4"/>
  <c r="T20" i="4" s="1"/>
  <c r="S41" i="7"/>
  <c r="P104" i="5"/>
  <c r="T104" i="5" s="1"/>
  <c r="S49" i="5"/>
  <c r="P16" i="5"/>
  <c r="T16" i="5" s="1"/>
  <c r="P308" i="4"/>
  <c r="T308" i="4" s="1"/>
  <c r="P280" i="4"/>
  <c r="T280" i="4" s="1"/>
  <c r="P264" i="4"/>
  <c r="T264" i="4" s="1"/>
  <c r="P236" i="4"/>
  <c r="T236" i="4" s="1"/>
  <c r="P208" i="4"/>
  <c r="T208" i="4" s="1"/>
  <c r="P180" i="4"/>
  <c r="T180" i="4" s="1"/>
  <c r="P152" i="4"/>
  <c r="T152" i="4" s="1"/>
  <c r="P136" i="4"/>
  <c r="P108" i="4"/>
  <c r="T108" i="4" s="1"/>
  <c r="P80" i="4"/>
  <c r="T80" i="4" s="1"/>
  <c r="P52" i="4"/>
  <c r="T52" i="4" s="1"/>
  <c r="P8" i="4"/>
  <c r="T8" i="4" s="1"/>
  <c r="P276" i="4"/>
  <c r="T276" i="4" s="1"/>
  <c r="P148" i="4"/>
  <c r="T148" i="4" s="1"/>
  <c r="S89" i="4"/>
  <c r="S305" i="5"/>
  <c r="P88" i="5"/>
  <c r="T88" i="5" s="1"/>
  <c r="P48" i="5"/>
  <c r="T48" i="5" s="1"/>
  <c r="S13" i="5"/>
  <c r="S305" i="4"/>
  <c r="S277" i="4"/>
  <c r="S249" i="4"/>
  <c r="S233" i="4"/>
  <c r="S205" i="4"/>
  <c r="S177" i="4"/>
  <c r="S149" i="4"/>
  <c r="S121" i="4"/>
  <c r="S105" i="4"/>
  <c r="S77" i="4"/>
  <c r="S49" i="4"/>
  <c r="S21" i="4"/>
  <c r="D21" i="11" s="1"/>
  <c r="P21" i="11" s="1"/>
  <c r="R21" i="11" s="1"/>
  <c r="S249" i="5"/>
  <c r="P84" i="5"/>
  <c r="T84" i="5" s="1"/>
  <c r="P44" i="5"/>
  <c r="T44" i="5" s="1"/>
  <c r="P304" i="4"/>
  <c r="T304" i="4" s="1"/>
  <c r="P232" i="4"/>
  <c r="T232" i="4" s="1"/>
  <c r="P48" i="4"/>
  <c r="T48"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S235" i="4"/>
  <c r="T41"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3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T11" i="4"/>
  <c r="T19"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T274" i="4"/>
  <c r="S169" i="4"/>
  <c r="S119" i="4"/>
  <c r="S315" i="4"/>
  <c r="T311" i="4"/>
  <c r="S279" i="4"/>
  <c r="T170" i="4"/>
  <c r="T241" i="4"/>
  <c r="S143" i="4"/>
  <c r="T43" i="4"/>
  <c r="S179" i="4"/>
  <c r="S304" i="4"/>
  <c r="S308" i="4"/>
  <c r="T306" i="4"/>
  <c r="S244" i="4"/>
  <c r="S300" i="4"/>
  <c r="S200" i="4"/>
  <c r="T214" i="4"/>
  <c r="S208" i="4"/>
  <c r="T118" i="4"/>
  <c r="S44" i="4"/>
  <c r="T200" i="4"/>
  <c r="S152" i="4"/>
  <c r="S88" i="4"/>
  <c r="T42" i="4"/>
  <c r="T58" i="4"/>
  <c r="T314" i="4"/>
  <c r="S144" i="4"/>
  <c r="B8" i="24"/>
  <c r="J554" i="23"/>
  <c r="M237" i="5" l="1"/>
  <c r="M205" i="7"/>
  <c r="M281" i="10"/>
  <c r="M245" i="7"/>
  <c r="M238" i="9"/>
  <c r="M282" i="9"/>
  <c r="M18" i="10"/>
  <c r="M74" i="10"/>
  <c r="M118" i="10"/>
  <c r="M174" i="10"/>
  <c r="M274" i="10"/>
  <c r="M275" i="9"/>
  <c r="M11" i="10"/>
  <c r="M55" i="10"/>
  <c r="M111" i="10"/>
  <c r="M155" i="10"/>
  <c r="M211" i="10"/>
  <c r="M267" i="10"/>
  <c r="M311" i="10"/>
  <c r="M16" i="8"/>
  <c r="M245" i="9"/>
  <c r="M301" i="9"/>
  <c r="M25" i="10"/>
  <c r="M216" i="8"/>
  <c r="M137" i="10"/>
  <c r="M8" i="9"/>
  <c r="M237" i="10"/>
  <c r="M121" i="5"/>
  <c r="M213" i="7"/>
  <c r="M213" i="9"/>
  <c r="M13" i="10"/>
  <c r="M108" i="9"/>
  <c r="M152" i="9"/>
  <c r="M208" i="9"/>
  <c r="M264" i="9"/>
  <c r="M308" i="9"/>
  <c r="M44" i="10"/>
  <c r="M88" i="10"/>
  <c r="M144" i="10"/>
  <c r="M200" i="10"/>
  <c r="M300" i="10"/>
  <c r="M242" i="9"/>
  <c r="M298" i="9"/>
  <c r="M22" i="10"/>
  <c r="M78" i="10"/>
  <c r="M122" i="10"/>
  <c r="M178" i="10"/>
  <c r="M234" i="10"/>
  <c r="M278" i="10"/>
  <c r="M279" i="9"/>
  <c r="M15" i="10"/>
  <c r="M59" i="10"/>
  <c r="M115" i="10"/>
  <c r="M171" i="10"/>
  <c r="M215" i="10"/>
  <c r="M271" i="10"/>
  <c r="M315" i="10"/>
  <c r="M177" i="5"/>
  <c r="M233" i="5"/>
  <c r="M313" i="9"/>
  <c r="M116" i="9"/>
  <c r="M172" i="9"/>
  <c r="M216" i="9"/>
  <c r="M272" i="9"/>
  <c r="M8" i="10"/>
  <c r="M52" i="10"/>
  <c r="M108" i="10"/>
  <c r="M152" i="10"/>
  <c r="M208" i="10"/>
  <c r="M264" i="10"/>
  <c r="M206" i="9"/>
  <c r="M250" i="9"/>
  <c r="M306" i="9"/>
  <c r="M42" i="10"/>
  <c r="M86" i="10"/>
  <c r="M142" i="10"/>
  <c r="M186" i="10"/>
  <c r="M298" i="10"/>
  <c r="M187" i="9"/>
  <c r="M243" i="9"/>
  <c r="M299" i="9"/>
  <c r="M23" i="10"/>
  <c r="M79" i="10"/>
  <c r="M123" i="10"/>
  <c r="M179" i="10"/>
  <c r="M235" i="10"/>
  <c r="M279" i="10"/>
  <c r="M88" i="5"/>
  <c r="M118" i="5"/>
  <c r="M277" i="5"/>
  <c r="M84" i="8"/>
  <c r="M48" i="8"/>
  <c r="M49" i="10"/>
  <c r="M13" i="7"/>
  <c r="M267" i="7"/>
  <c r="M213" i="10"/>
  <c r="M207" i="9"/>
  <c r="M251" i="9"/>
  <c r="M307" i="9"/>
  <c r="M43" i="10"/>
  <c r="M87" i="10"/>
  <c r="M143" i="10"/>
  <c r="M187" i="10"/>
  <c r="M243" i="10"/>
  <c r="M299" i="10"/>
  <c r="M57" i="7"/>
  <c r="M149" i="10"/>
  <c r="M269" i="10"/>
  <c r="M270" i="7"/>
  <c r="M269" i="9"/>
  <c r="M113" i="7"/>
  <c r="M204" i="8"/>
  <c r="M205" i="10"/>
  <c r="M233" i="9"/>
  <c r="M105" i="7"/>
  <c r="M17" i="5"/>
  <c r="M153" i="5"/>
  <c r="M50" i="5"/>
  <c r="M106" i="5"/>
  <c r="M209" i="5"/>
  <c r="M154" i="5"/>
  <c r="M210" i="5"/>
  <c r="M266" i="5"/>
  <c r="M310" i="5"/>
  <c r="M46" i="7"/>
  <c r="M90" i="7"/>
  <c r="M146" i="7"/>
  <c r="M202" i="7"/>
  <c r="M246" i="7"/>
  <c r="M203" i="5"/>
  <c r="M303" i="5"/>
  <c r="M27" i="7"/>
  <c r="M83" i="7"/>
  <c r="M139" i="7"/>
  <c r="M183" i="7"/>
  <c r="M239" i="7"/>
  <c r="M117" i="10"/>
  <c r="M140" i="5"/>
  <c r="M184" i="5"/>
  <c r="M240" i="5"/>
  <c r="M296" i="5"/>
  <c r="M76" i="7"/>
  <c r="M120" i="7"/>
  <c r="M176" i="7"/>
  <c r="M232" i="7"/>
  <c r="M273" i="7"/>
  <c r="M9" i="8"/>
  <c r="M53" i="8"/>
  <c r="M109" i="8"/>
  <c r="M209" i="8"/>
  <c r="M309" i="8"/>
  <c r="M45" i="9"/>
  <c r="M89" i="9"/>
  <c r="M306" i="7"/>
  <c r="M42" i="8"/>
  <c r="M86" i="8"/>
  <c r="M242" i="8"/>
  <c r="M298" i="8"/>
  <c r="M22" i="9"/>
  <c r="M213" i="5"/>
  <c r="M185" i="5"/>
  <c r="M89" i="7"/>
  <c r="M269" i="5"/>
  <c r="M27" i="5"/>
  <c r="M83" i="5"/>
  <c r="M27" i="8"/>
  <c r="M139" i="8"/>
  <c r="M183" i="8"/>
  <c r="M19" i="9"/>
  <c r="M75" i="9"/>
  <c r="M14" i="5"/>
  <c r="M58" i="5"/>
  <c r="M114" i="5"/>
  <c r="M174" i="5"/>
  <c r="M218" i="5"/>
  <c r="M274" i="5"/>
  <c r="M10" i="7"/>
  <c r="M54" i="7"/>
  <c r="M110" i="7"/>
  <c r="M154" i="7"/>
  <c r="M210" i="7"/>
  <c r="M266" i="7"/>
  <c r="M211" i="5"/>
  <c r="M311" i="5"/>
  <c r="M47" i="7"/>
  <c r="M91" i="7"/>
  <c r="M147" i="7"/>
  <c r="M203" i="7"/>
  <c r="M247" i="7"/>
  <c r="M148" i="5"/>
  <c r="M204" i="5"/>
  <c r="M248" i="5"/>
  <c r="M304" i="5"/>
  <c r="M40" i="7"/>
  <c r="M140" i="7"/>
  <c r="M240" i="7"/>
  <c r="M281" i="7"/>
  <c r="M17" i="8"/>
  <c r="M73" i="8"/>
  <c r="M117" i="8"/>
  <c r="M173" i="8"/>
  <c r="M273" i="8"/>
  <c r="M9" i="9"/>
  <c r="M53" i="9"/>
  <c r="M314" i="7"/>
  <c r="M50" i="8"/>
  <c r="M150" i="8"/>
  <c r="M206" i="8"/>
  <c r="M250" i="8"/>
  <c r="M306" i="8"/>
  <c r="M13" i="5"/>
  <c r="M185" i="7"/>
  <c r="M212" i="8"/>
  <c r="M121" i="10"/>
  <c r="M205" i="5"/>
  <c r="M141" i="9"/>
  <c r="M105" i="9"/>
  <c r="M297" i="9"/>
  <c r="M21" i="10"/>
  <c r="M115" i="9"/>
  <c r="M271" i="9"/>
  <c r="M145" i="7"/>
  <c r="M17" i="7"/>
  <c r="M302" i="7"/>
  <c r="M26" i="8"/>
  <c r="M138" i="8"/>
  <c r="M238" i="8"/>
  <c r="M282" i="8"/>
  <c r="M18" i="9"/>
  <c r="M43" i="8"/>
  <c r="M143" i="8"/>
  <c r="M243" i="8"/>
  <c r="M299" i="8"/>
  <c r="M23" i="9"/>
  <c r="M79" i="9"/>
  <c r="M109" i="10"/>
  <c r="M269" i="7"/>
  <c r="M277" i="8"/>
  <c r="M13" i="9"/>
  <c r="M153" i="10"/>
  <c r="M73" i="5"/>
  <c r="M15" i="5"/>
  <c r="M59" i="5"/>
  <c r="M115" i="5"/>
  <c r="M201" i="7"/>
  <c r="M265" i="10"/>
  <c r="M117" i="5"/>
  <c r="M59" i="8"/>
  <c r="M115" i="8"/>
  <c r="M171" i="8"/>
  <c r="M51" i="9"/>
  <c r="M46" i="5"/>
  <c r="M90" i="5"/>
  <c r="M265" i="5"/>
  <c r="M150" i="5"/>
  <c r="M206" i="5"/>
  <c r="M250" i="5"/>
  <c r="M306" i="5"/>
  <c r="M42" i="7"/>
  <c r="M86" i="7"/>
  <c r="M143" i="5"/>
  <c r="M187" i="5"/>
  <c r="M243" i="5"/>
  <c r="M299" i="5"/>
  <c r="M23" i="7"/>
  <c r="M79" i="7"/>
  <c r="M179" i="7"/>
  <c r="M235" i="7"/>
  <c r="M136" i="5"/>
  <c r="M236" i="5"/>
  <c r="M280" i="5"/>
  <c r="M72" i="7"/>
  <c r="M116" i="7"/>
  <c r="M172" i="7"/>
  <c r="M216" i="7"/>
  <c r="M276" i="7"/>
  <c r="M313" i="7"/>
  <c r="M49" i="8"/>
  <c r="M149" i="8"/>
  <c r="M205" i="8"/>
  <c r="M249" i="8"/>
  <c r="M305" i="8"/>
  <c r="M41" i="9"/>
  <c r="M104" i="9"/>
  <c r="M148" i="9"/>
  <c r="M204" i="9"/>
  <c r="M248" i="9"/>
  <c r="M304" i="9"/>
  <c r="M84" i="10"/>
  <c r="M140" i="10"/>
  <c r="M184" i="10"/>
  <c r="M296" i="10"/>
  <c r="M120" i="9"/>
  <c r="M176" i="9"/>
  <c r="M232" i="9"/>
  <c r="M276" i="9"/>
  <c r="M56" i="10"/>
  <c r="M168" i="10"/>
  <c r="M268" i="10"/>
  <c r="M210" i="9"/>
  <c r="M266" i="9"/>
  <c r="M310" i="9"/>
  <c r="M46" i="10"/>
  <c r="M90" i="10"/>
  <c r="M146" i="10"/>
  <c r="M202" i="10"/>
  <c r="M302" i="10"/>
  <c r="M147" i="9"/>
  <c r="M203" i="9"/>
  <c r="M247" i="9"/>
  <c r="M303" i="9"/>
  <c r="M25" i="7"/>
  <c r="M105" i="5"/>
  <c r="M43" i="5"/>
  <c r="M87" i="5"/>
  <c r="M281" i="5"/>
  <c r="M57" i="5"/>
  <c r="M8" i="5"/>
  <c r="M108" i="5"/>
  <c r="M81" i="7"/>
  <c r="M241" i="5"/>
  <c r="M51" i="5"/>
  <c r="M73" i="7"/>
  <c r="M181" i="7"/>
  <c r="M122" i="5"/>
  <c r="M234" i="5"/>
  <c r="M278" i="5"/>
  <c r="M14" i="7"/>
  <c r="M58" i="7"/>
  <c r="M114" i="7"/>
  <c r="M170" i="7"/>
  <c r="M214" i="7"/>
  <c r="M272" i="7"/>
  <c r="M171" i="5"/>
  <c r="M271" i="5"/>
  <c r="M51" i="7"/>
  <c r="M107" i="7"/>
  <c r="M151" i="7"/>
  <c r="M207" i="7"/>
  <c r="M251" i="7"/>
  <c r="M296" i="7"/>
  <c r="M152" i="5"/>
  <c r="M208" i="5"/>
  <c r="M264" i="5"/>
  <c r="M308" i="5"/>
  <c r="M44" i="7"/>
  <c r="M88" i="7"/>
  <c r="M144" i="7"/>
  <c r="M200" i="7"/>
  <c r="M244" i="7"/>
  <c r="M297" i="7"/>
  <c r="M21" i="8"/>
  <c r="M77" i="8"/>
  <c r="M121" i="8"/>
  <c r="M177" i="8"/>
  <c r="M74" i="5"/>
  <c r="M107" i="5"/>
  <c r="M11" i="5"/>
  <c r="M55" i="5"/>
  <c r="M111" i="5"/>
  <c r="M117" i="7"/>
  <c r="M237" i="7"/>
  <c r="M173" i="7"/>
  <c r="M201" i="5"/>
  <c r="M142" i="5"/>
  <c r="M242" i="5"/>
  <c r="M298" i="5"/>
  <c r="M78" i="7"/>
  <c r="M122" i="7"/>
  <c r="M178" i="7"/>
  <c r="M234" i="7"/>
  <c r="M123" i="5"/>
  <c r="M179" i="5"/>
  <c r="M235" i="5"/>
  <c r="M279" i="5"/>
  <c r="M15" i="7"/>
  <c r="M115" i="7"/>
  <c r="M171" i="7"/>
  <c r="M215" i="7"/>
  <c r="M173" i="10"/>
  <c r="M18" i="5"/>
  <c r="M41" i="7"/>
  <c r="M241" i="7"/>
  <c r="M81" i="5"/>
  <c r="M42" i="5"/>
  <c r="M86" i="5"/>
  <c r="M53" i="5"/>
  <c r="M19" i="5"/>
  <c r="M75" i="5"/>
  <c r="M217" i="7"/>
  <c r="M79" i="5"/>
  <c r="M40" i="5"/>
  <c r="M84" i="5"/>
  <c r="M245" i="5"/>
  <c r="M237" i="9"/>
  <c r="M53" i="7"/>
  <c r="M112" i="5"/>
  <c r="M9" i="5"/>
  <c r="M181" i="5"/>
  <c r="M278" i="7"/>
  <c r="M301" i="5"/>
  <c r="M174" i="8"/>
  <c r="M218" i="8"/>
  <c r="M274" i="8"/>
  <c r="M10" i="9"/>
  <c r="M218" i="7"/>
  <c r="M119" i="5"/>
  <c r="M11" i="7"/>
  <c r="M55" i="7"/>
  <c r="M111" i="7"/>
  <c r="M168" i="5"/>
  <c r="M248" i="7"/>
  <c r="M25" i="8"/>
  <c r="M298" i="7"/>
  <c r="M22" i="8"/>
  <c r="M122" i="8"/>
  <c r="M234" i="8"/>
  <c r="M278" i="8"/>
  <c r="M14" i="9"/>
  <c r="M58" i="9"/>
  <c r="M114" i="8"/>
  <c r="M47" i="8"/>
  <c r="M91" i="8"/>
  <c r="M83" i="9"/>
  <c r="M53" i="10"/>
  <c r="M236" i="9"/>
  <c r="M216" i="10"/>
  <c r="M121" i="9"/>
  <c r="M177" i="9"/>
  <c r="M114" i="9"/>
  <c r="M170" i="9"/>
  <c r="M206" i="10"/>
  <c r="M27" i="10"/>
  <c r="M83" i="10"/>
  <c r="M139" i="10"/>
  <c r="M239" i="10"/>
  <c r="M283" i="10"/>
  <c r="M271" i="7"/>
  <c r="M315" i="7"/>
  <c r="M51" i="8"/>
  <c r="M107" i="8"/>
  <c r="M151" i="8"/>
  <c r="M207" i="8"/>
  <c r="M87" i="9"/>
  <c r="M172" i="5"/>
  <c r="M272" i="5"/>
  <c r="M52" i="7"/>
  <c r="M108" i="7"/>
  <c r="M208" i="7"/>
  <c r="M264" i="7"/>
  <c r="M305" i="7"/>
  <c r="M41" i="8"/>
  <c r="M85" i="8"/>
  <c r="M141" i="8"/>
  <c r="M21" i="9"/>
  <c r="M77" i="9"/>
  <c r="M275" i="7"/>
  <c r="M11" i="8"/>
  <c r="M55" i="8"/>
  <c r="M111" i="8"/>
  <c r="M155" i="8"/>
  <c r="M211" i="8"/>
  <c r="M267" i="8"/>
  <c r="M140" i="9"/>
  <c r="M184" i="9"/>
  <c r="M240" i="9"/>
  <c r="M296" i="9"/>
  <c r="M76" i="10"/>
  <c r="M120" i="10"/>
  <c r="M176" i="10"/>
  <c r="M232" i="10"/>
  <c r="M276" i="10"/>
  <c r="M218" i="9"/>
  <c r="M274" i="9"/>
  <c r="M10" i="10"/>
  <c r="M54" i="10"/>
  <c r="M110" i="10"/>
  <c r="M154" i="10"/>
  <c r="M210" i="10"/>
  <c r="M266" i="10"/>
  <c r="M310" i="10"/>
  <c r="M267" i="9"/>
  <c r="M311" i="9"/>
  <c r="M47" i="10"/>
  <c r="M91" i="10"/>
  <c r="M147" i="10"/>
  <c r="M203" i="10"/>
  <c r="M247" i="10"/>
  <c r="M303" i="10"/>
  <c r="M202" i="5"/>
  <c r="M246" i="5"/>
  <c r="M302" i="5"/>
  <c r="M82" i="7"/>
  <c r="M182" i="7"/>
  <c r="M238" i="7"/>
  <c r="M17" i="10"/>
  <c r="M170" i="5"/>
  <c r="M139" i="5"/>
  <c r="M183" i="5"/>
  <c r="M19" i="7"/>
  <c r="M75" i="7"/>
  <c r="M175" i="7"/>
  <c r="M219" i="7"/>
  <c r="M282" i="7"/>
  <c r="M44" i="9"/>
  <c r="M207" i="5"/>
  <c r="M43" i="7"/>
  <c r="M120" i="5"/>
  <c r="M176" i="5"/>
  <c r="M232" i="5"/>
  <c r="M276" i="5"/>
  <c r="M56" i="7"/>
  <c r="M112" i="7"/>
  <c r="M168" i="7"/>
  <c r="M212" i="7"/>
  <c r="M144" i="5"/>
  <c r="M200" i="5"/>
  <c r="M24" i="7"/>
  <c r="M309" i="7"/>
  <c r="M45" i="8"/>
  <c r="M89" i="8"/>
  <c r="M145" i="8"/>
  <c r="M201" i="8"/>
  <c r="M301" i="8"/>
  <c r="M25" i="9"/>
  <c r="M213" i="8"/>
  <c r="M269" i="8"/>
  <c r="M109" i="9"/>
  <c r="M10" i="8"/>
  <c r="M54" i="8"/>
  <c r="M210" i="8"/>
  <c r="M266" i="8"/>
  <c r="M310" i="8"/>
  <c r="M46" i="8"/>
  <c r="M90" i="8"/>
  <c r="M82" i="9"/>
  <c r="M235" i="8"/>
  <c r="M15" i="9"/>
  <c r="M217" i="9"/>
  <c r="M309" i="10"/>
  <c r="M24" i="8"/>
  <c r="M136" i="8"/>
  <c r="M236" i="8"/>
  <c r="M280" i="8"/>
  <c r="M72" i="9"/>
  <c r="M144" i="9"/>
  <c r="M200" i="9"/>
  <c r="M244" i="9"/>
  <c r="M300" i="9"/>
  <c r="M24" i="10"/>
  <c r="M80" i="10"/>
  <c r="M136" i="10"/>
  <c r="M180" i="10"/>
  <c r="M236" i="10"/>
  <c r="M280" i="10"/>
  <c r="M212" i="9"/>
  <c r="M48" i="10"/>
  <c r="M204" i="10"/>
  <c r="M153" i="9"/>
  <c r="M145" i="10"/>
  <c r="M301" i="10"/>
  <c r="M234" i="9"/>
  <c r="M278" i="9"/>
  <c r="M14" i="10"/>
  <c r="M58" i="10"/>
  <c r="M114" i="10"/>
  <c r="M170" i="10"/>
  <c r="M214" i="10"/>
  <c r="M270" i="10"/>
  <c r="M314" i="10"/>
  <c r="M138" i="10"/>
  <c r="M182" i="10"/>
  <c r="M139" i="9"/>
  <c r="M183" i="9"/>
  <c r="M8" i="8"/>
  <c r="M273" i="10"/>
  <c r="M283" i="7"/>
  <c r="M19" i="8"/>
  <c r="M75" i="8"/>
  <c r="M119" i="8"/>
  <c r="M11" i="9"/>
  <c r="M273" i="9"/>
  <c r="M180" i="8"/>
  <c r="M9" i="7"/>
  <c r="M23" i="5"/>
  <c r="M44" i="5"/>
  <c r="M155" i="5"/>
  <c r="M267" i="5"/>
  <c r="M84" i="7"/>
  <c r="M184" i="7"/>
  <c r="M217" i="8"/>
  <c r="M14" i="8"/>
  <c r="M58" i="8"/>
  <c r="M170" i="8"/>
  <c r="M214" i="8"/>
  <c r="M270" i="8"/>
  <c r="M314" i="8"/>
  <c r="M50" i="9"/>
  <c r="M113" i="9"/>
  <c r="M106" i="8"/>
  <c r="M42" i="9"/>
  <c r="M86" i="9"/>
  <c r="M89" i="10"/>
  <c r="M303" i="7"/>
  <c r="M83" i="8"/>
  <c r="M239" i="8"/>
  <c r="M283" i="8"/>
  <c r="M304" i="7"/>
  <c r="M40" i="8"/>
  <c r="M140" i="8"/>
  <c r="M184" i="8"/>
  <c r="M240" i="8"/>
  <c r="M296" i="8"/>
  <c r="M20" i="9"/>
  <c r="M76" i="9"/>
  <c r="M308" i="10"/>
  <c r="M169" i="9"/>
  <c r="M105" i="10"/>
  <c r="M305" i="10"/>
  <c r="M106" i="9"/>
  <c r="M150" i="9"/>
  <c r="M242" i="10"/>
  <c r="M143" i="9"/>
  <c r="M16" i="9"/>
  <c r="M297" i="5"/>
  <c r="M41" i="5"/>
  <c r="M48" i="5"/>
  <c r="M104" i="5"/>
  <c r="M137" i="5"/>
  <c r="M178" i="5"/>
  <c r="M215" i="5"/>
  <c r="M315" i="5"/>
  <c r="M233" i="8"/>
  <c r="M57" i="9"/>
  <c r="M110" i="8"/>
  <c r="M154" i="8"/>
  <c r="M46" i="9"/>
  <c r="M90" i="9"/>
  <c r="M299" i="7"/>
  <c r="M23" i="8"/>
  <c r="M79" i="8"/>
  <c r="M123" i="8"/>
  <c r="M179" i="8"/>
  <c r="M279" i="8"/>
  <c r="M59" i="9"/>
  <c r="M307" i="7"/>
  <c r="M87" i="8"/>
  <c r="M187" i="8"/>
  <c r="M308" i="7"/>
  <c r="M44" i="8"/>
  <c r="M88" i="8"/>
  <c r="M200" i="8"/>
  <c r="M244" i="8"/>
  <c r="M300" i="8"/>
  <c r="M24" i="9"/>
  <c r="M80" i="9"/>
  <c r="M12" i="10"/>
  <c r="M112" i="10"/>
  <c r="M212" i="10"/>
  <c r="M312" i="10"/>
  <c r="M173" i="9"/>
  <c r="M209" i="10"/>
  <c r="M110" i="9"/>
  <c r="M154" i="9"/>
  <c r="M246" i="10"/>
  <c r="M183" i="10"/>
  <c r="M214" i="5"/>
  <c r="M270" i="5"/>
  <c r="M314" i="5"/>
  <c r="M50" i="7"/>
  <c r="M106" i="7"/>
  <c r="M150" i="7"/>
  <c r="M206" i="7"/>
  <c r="M250" i="7"/>
  <c r="M151" i="5"/>
  <c r="M251" i="5"/>
  <c r="M307" i="5"/>
  <c r="M87" i="7"/>
  <c r="M143" i="7"/>
  <c r="M187" i="7"/>
  <c r="M243" i="7"/>
  <c r="M268" i="7"/>
  <c r="M244" i="5"/>
  <c r="M300" i="5"/>
  <c r="M80" i="7"/>
  <c r="M136" i="7"/>
  <c r="M180" i="7"/>
  <c r="M236" i="7"/>
  <c r="M277" i="7"/>
  <c r="M13" i="8"/>
  <c r="M57" i="8"/>
  <c r="M113" i="8"/>
  <c r="M169" i="8"/>
  <c r="M313" i="8"/>
  <c r="M49" i="9"/>
  <c r="M201" i="10"/>
  <c r="M312" i="7"/>
  <c r="M104" i="8"/>
  <c r="M148" i="8"/>
  <c r="M304" i="8"/>
  <c r="M40" i="9"/>
  <c r="M84" i="9"/>
  <c r="M112" i="9"/>
  <c r="M168" i="9"/>
  <c r="M268" i="9"/>
  <c r="M312" i="9"/>
  <c r="M104" i="10"/>
  <c r="M148" i="10"/>
  <c r="M248" i="10"/>
  <c r="M304" i="10"/>
  <c r="M57" i="10"/>
  <c r="M113" i="10"/>
  <c r="M169" i="10"/>
  <c r="M313" i="10"/>
  <c r="M146" i="9"/>
  <c r="M202" i="9"/>
  <c r="M246" i="9"/>
  <c r="M302" i="9"/>
  <c r="M26" i="10"/>
  <c r="M82" i="10"/>
  <c r="M238" i="10"/>
  <c r="M282" i="10"/>
  <c r="M239" i="9"/>
  <c r="M283" i="9"/>
  <c r="M19" i="10"/>
  <c r="M75" i="10"/>
  <c r="M119" i="10"/>
  <c r="M175" i="10"/>
  <c r="M219" i="10"/>
  <c r="M275" i="10"/>
  <c r="M107" i="9"/>
  <c r="M151" i="9"/>
  <c r="M54" i="5"/>
  <c r="M109" i="5"/>
  <c r="M153" i="7"/>
  <c r="M26" i="5"/>
  <c r="M82" i="5"/>
  <c r="M47" i="5"/>
  <c r="M91" i="5"/>
  <c r="M77" i="7"/>
  <c r="M85" i="5"/>
  <c r="M12" i="5"/>
  <c r="M186" i="5"/>
  <c r="M22" i="7"/>
  <c r="M59" i="7"/>
  <c r="M274" i="7"/>
  <c r="M216" i="5"/>
  <c r="M8" i="7"/>
  <c r="M152" i="7"/>
  <c r="M185" i="8"/>
  <c r="M241" i="8"/>
  <c r="M297" i="8"/>
  <c r="M18" i="8"/>
  <c r="M74" i="8"/>
  <c r="M118" i="8"/>
  <c r="M54" i="9"/>
  <c r="M245" i="10"/>
  <c r="M251" i="8"/>
  <c r="M307" i="8"/>
  <c r="M43" i="9"/>
  <c r="M52" i="8"/>
  <c r="M108" i="8"/>
  <c r="M152" i="8"/>
  <c r="M208" i="8"/>
  <c r="M264" i="8"/>
  <c r="M308" i="8"/>
  <c r="M88" i="9"/>
  <c r="M20" i="10"/>
  <c r="M137" i="9"/>
  <c r="M181" i="9"/>
  <c r="M73" i="10"/>
  <c r="M118" i="9"/>
  <c r="M174" i="9"/>
  <c r="M111" i="9"/>
  <c r="M155" i="9"/>
  <c r="M211" i="9"/>
  <c r="M10" i="5"/>
  <c r="M80" i="8"/>
  <c r="M209" i="7"/>
  <c r="M45" i="5"/>
  <c r="M121" i="7"/>
  <c r="M16" i="5"/>
  <c r="M72" i="5"/>
  <c r="M116" i="5"/>
  <c r="M149" i="5"/>
  <c r="M249" i="5"/>
  <c r="M305" i="5"/>
  <c r="M146" i="5"/>
  <c r="M26" i="7"/>
  <c r="M138" i="7"/>
  <c r="M239" i="5"/>
  <c r="M283" i="5"/>
  <c r="M119" i="7"/>
  <c r="M12" i="7"/>
  <c r="M245" i="8"/>
  <c r="M81" i="9"/>
  <c r="M78" i="8"/>
  <c r="M178" i="8"/>
  <c r="M209" i="9"/>
  <c r="M311" i="7"/>
  <c r="M147" i="8"/>
  <c r="M203" i="8"/>
  <c r="M247" i="8"/>
  <c r="M303" i="8"/>
  <c r="M27" i="9"/>
  <c r="M311" i="8"/>
  <c r="M47" i="9"/>
  <c r="M91" i="9"/>
  <c r="M12" i="8"/>
  <c r="M56" i="8"/>
  <c r="M112" i="8"/>
  <c r="M168" i="8"/>
  <c r="M268" i="8"/>
  <c r="M312" i="8"/>
  <c r="M48" i="9"/>
  <c r="M185" i="9"/>
  <c r="M241" i="9"/>
  <c r="M77" i="10"/>
  <c r="M177" i="10"/>
  <c r="M233" i="10"/>
  <c r="M277" i="10"/>
  <c r="M122" i="9"/>
  <c r="M178" i="9"/>
  <c r="M171" i="9"/>
  <c r="M215" i="9"/>
  <c r="M110" i="5"/>
  <c r="M49" i="5"/>
  <c r="M25" i="5"/>
  <c r="M22" i="5"/>
  <c r="M78" i="5"/>
  <c r="M173" i="5"/>
  <c r="M265" i="7"/>
  <c r="M77" i="5"/>
  <c r="M177" i="7"/>
  <c r="M20" i="5"/>
  <c r="M76" i="5"/>
  <c r="M145" i="5"/>
  <c r="M45" i="7"/>
  <c r="M138" i="5"/>
  <c r="M182" i="5"/>
  <c r="M238" i="5"/>
  <c r="M282" i="5"/>
  <c r="M18" i="7"/>
  <c r="M74" i="7"/>
  <c r="M118" i="7"/>
  <c r="M174" i="7"/>
  <c r="M280" i="7"/>
  <c r="M142" i="7"/>
  <c r="M186" i="7"/>
  <c r="M242" i="7"/>
  <c r="M175" i="5"/>
  <c r="M219" i="5"/>
  <c r="M275" i="5"/>
  <c r="M155" i="7"/>
  <c r="M211" i="7"/>
  <c r="M123" i="7"/>
  <c r="M212" i="5"/>
  <c r="M268" i="5"/>
  <c r="M312" i="5"/>
  <c r="M48" i="7"/>
  <c r="M104" i="7"/>
  <c r="M148" i="7"/>
  <c r="M204" i="7"/>
  <c r="M180" i="5"/>
  <c r="M16" i="7"/>
  <c r="M301" i="7"/>
  <c r="M81" i="8"/>
  <c r="M137" i="8"/>
  <c r="M181" i="8"/>
  <c r="M237" i="8"/>
  <c r="M281" i="8"/>
  <c r="M17" i="9"/>
  <c r="M73" i="9"/>
  <c r="M105" i="8"/>
  <c r="M85" i="9"/>
  <c r="M310" i="7"/>
  <c r="M146" i="8"/>
  <c r="M202" i="8"/>
  <c r="M246" i="8"/>
  <c r="M302" i="8"/>
  <c r="M26" i="9"/>
  <c r="M82" i="8"/>
  <c r="M182" i="8"/>
  <c r="M74" i="9"/>
  <c r="M265" i="9"/>
  <c r="M279" i="7"/>
  <c r="M15" i="8"/>
  <c r="M215" i="8"/>
  <c r="M271" i="8"/>
  <c r="M315" i="8"/>
  <c r="M117" i="9"/>
  <c r="M72" i="8"/>
  <c r="M116" i="8"/>
  <c r="M172" i="8"/>
  <c r="M272" i="8"/>
  <c r="M52" i="9"/>
  <c r="M136" i="9"/>
  <c r="M180" i="9"/>
  <c r="M280" i="9"/>
  <c r="M16" i="10"/>
  <c r="M72" i="10"/>
  <c r="M116" i="10"/>
  <c r="M172" i="10"/>
  <c r="M272" i="10"/>
  <c r="M40" i="10"/>
  <c r="M240" i="10"/>
  <c r="M145" i="9"/>
  <c r="M201" i="9"/>
  <c r="M81" i="10"/>
  <c r="M181" i="10"/>
  <c r="M214" i="9"/>
  <c r="M270" i="9"/>
  <c r="M314" i="9"/>
  <c r="M50" i="10"/>
  <c r="M106" i="10"/>
  <c r="M150" i="10"/>
  <c r="M250" i="10"/>
  <c r="M306" i="10"/>
  <c r="M138" i="9"/>
  <c r="M182" i="9"/>
  <c r="M218" i="10"/>
  <c r="M119" i="9"/>
  <c r="M175" i="9"/>
  <c r="M219" i="9"/>
  <c r="M109" i="7"/>
  <c r="M217" i="5"/>
  <c r="M89" i="5"/>
  <c r="M141" i="5"/>
  <c r="M233" i="7"/>
  <c r="M24" i="5"/>
  <c r="M80" i="5"/>
  <c r="M49" i="7"/>
  <c r="M147" i="5"/>
  <c r="M247" i="5"/>
  <c r="M20" i="7"/>
  <c r="M300" i="7"/>
  <c r="M153" i="8"/>
  <c r="M265" i="8"/>
  <c r="M142" i="8"/>
  <c r="M186" i="8"/>
  <c r="M78" i="9"/>
  <c r="M309" i="9"/>
  <c r="M175" i="8"/>
  <c r="M219" i="8"/>
  <c r="M275" i="8"/>
  <c r="M55" i="9"/>
  <c r="M20" i="8"/>
  <c r="M76" i="8"/>
  <c r="M176" i="8"/>
  <c r="M232" i="8"/>
  <c r="M276" i="8"/>
  <c r="M12" i="9"/>
  <c r="M56" i="9"/>
  <c r="M244" i="10"/>
  <c r="M149" i="9"/>
  <c r="M205" i="9"/>
  <c r="M85" i="10"/>
  <c r="M142" i="9"/>
  <c r="M186" i="9"/>
  <c r="M123" i="9"/>
  <c r="M179" i="9"/>
  <c r="M235" i="9"/>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M106" i="4" l="1"/>
  <c r="S1" i="12"/>
  <c r="P8" i="11"/>
  <c r="R8" i="11" s="1"/>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AA187" i="11" l="1"/>
  <c r="P136" i="11"/>
  <c r="R136" i="11" s="1"/>
  <c r="O145" i="12" s="1"/>
  <c r="L60" i="4"/>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C220" i="4"/>
  <c r="C156" i="4"/>
  <c r="C124" i="4"/>
  <c r="C316" i="4"/>
  <c r="C284" i="4"/>
  <c r="C188" i="4"/>
  <c r="J659" i="23"/>
  <c r="O9" i="12"/>
  <c r="P9" i="12" s="1"/>
  <c r="H8" i="13" s="1"/>
  <c r="K28" i="4"/>
  <c r="C28" i="4"/>
  <c r="E28" i="4"/>
  <c r="F28" i="4"/>
  <c r="G28" i="4"/>
  <c r="I582" i="13" l="1"/>
  <c r="I747" i="13"/>
  <c r="AA251" i="11"/>
  <c r="I417" i="13"/>
  <c r="AA155" i="11"/>
  <c r="AA59" i="11"/>
  <c r="P72" i="11"/>
  <c r="R72" i="11" s="1"/>
  <c r="O77" i="12" s="1"/>
  <c r="P77" i="12" s="1"/>
  <c r="AA219" i="11"/>
  <c r="AA283" i="11"/>
  <c r="AA123" i="11"/>
  <c r="L92" i="4"/>
  <c r="I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D92" i="4"/>
  <c r="I48" i="13"/>
  <c r="I708" i="13"/>
  <c r="I378" i="13"/>
  <c r="D60" i="4"/>
  <c r="H60" i="4"/>
  <c r="K60" i="4"/>
  <c r="G60" i="4"/>
  <c r="E60" i="4"/>
  <c r="I60" i="4"/>
  <c r="F60" i="4"/>
  <c r="C60" i="4"/>
  <c r="I338" i="13"/>
  <c r="I668" i="13"/>
  <c r="P299" i="11"/>
  <c r="R299" i="11" s="1"/>
  <c r="O318" i="12" s="1"/>
  <c r="P318" i="12" s="1"/>
  <c r="J694" i="23"/>
  <c r="H92" i="4" l="1"/>
  <c r="C92" i="4"/>
  <c r="K92" i="4"/>
  <c r="F92" i="4"/>
  <c r="E92" i="4"/>
  <c r="G92" i="4"/>
  <c r="AA91" i="11"/>
  <c r="AA315" i="11"/>
  <c r="L124" i="4"/>
  <c r="I638" i="13"/>
  <c r="I308" i="13"/>
  <c r="J729" i="23"/>
  <c r="AC1" i="11" l="1"/>
  <c r="L156" i="4"/>
  <c r="F124" i="4"/>
  <c r="K124" i="4"/>
  <c r="G124" i="4"/>
  <c r="E124" i="4"/>
  <c r="D124" i="4"/>
  <c r="I124" i="4"/>
  <c r="H124" i="4"/>
  <c r="J764" i="23"/>
  <c r="L188" i="4" l="1"/>
  <c r="I156" i="4"/>
  <c r="F156" i="4"/>
  <c r="H156" i="4"/>
  <c r="D156" i="4"/>
  <c r="G156" i="4"/>
  <c r="K156" i="4"/>
  <c r="E156" i="4"/>
  <c r="J799" i="23"/>
  <c r="L220" i="4" l="1"/>
  <c r="G188" i="4"/>
  <c r="D188" i="4"/>
  <c r="H188" i="4"/>
  <c r="E188" i="4"/>
  <c r="I188" i="4"/>
  <c r="F188" i="4"/>
  <c r="K188" i="4"/>
  <c r="J834" i="23"/>
  <c r="L252" i="4" l="1"/>
  <c r="K220" i="4"/>
  <c r="D220" i="4"/>
  <c r="E220" i="4"/>
  <c r="I220" i="4"/>
  <c r="G220" i="4"/>
  <c r="F220" i="4"/>
  <c r="H220" i="4"/>
  <c r="J869" i="23"/>
  <c r="L284" i="4" l="1"/>
  <c r="E252" i="4"/>
  <c r="I252" i="4"/>
  <c r="C252" i="4"/>
  <c r="G252" i="4"/>
  <c r="D252" i="4"/>
  <c r="H252" i="4"/>
  <c r="F252" i="4"/>
  <c r="K252" i="4"/>
  <c r="J904" i="23"/>
  <c r="L316" i="4" l="1"/>
  <c r="E284" i="4"/>
  <c r="I284" i="4"/>
  <c r="F284" i="4"/>
  <c r="K284" i="4"/>
  <c r="D284" i="4"/>
  <c r="G284" i="4"/>
  <c r="H284" i="4"/>
  <c r="J939" i="23"/>
  <c r="E316" i="4" l="1"/>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<sst xmlns="http://schemas.openxmlformats.org/spreadsheetml/2006/main" count="5734" uniqueCount="200">
  <si>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</si>
  <si>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</si>
  <si>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</si>
  <si>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</si>
  <si>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</si>
  <si>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</si>
  <si>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</si>
  <si>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</si>
  <si>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</si>
  <si>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</si>
  <si>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</si>
  <si>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</si>
  <si>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</si>
  <si>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</si>
  <si>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</si>
  <si>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</si>
  <si>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</si>
  <si>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</si>
  <si>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</si>
  <si>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</si>
  <si>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</si>
  <si>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</si>
  <si>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</si>
  <si>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</si>
  <si>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</si>
  <si>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</si>
  <si>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</si>
  <si>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</si>
  <si>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</si>
  <si>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</si>
  <si>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</si>
  <si>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</si>
  <si>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</si>
  <si>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</si>
  <si>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</si>
  <si>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</si>
  <si>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</si>
  <si>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</si>
  <si>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</si>
  <si>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</si>
  <si>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</si>
  <si>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</si>
  <si>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</si>
  <si>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</si>
  <si>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</si>
  <si>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</si>
  <si>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</si>
  <si>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</si>
  <si>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</si>
  <si>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</si>
  <si>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</si>
  <si>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</si>
  <si>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</si>
  <si>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</si>
  <si>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</si>
  <si>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</si>
  <si>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</si>
  <si>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</si>
  <si>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</si>
  <si>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</si>
  <si>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</si>
  <si>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</si>
  <si>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</si>
  <si>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</si>
  <si>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</si>
  <si>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</si>
  <si>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</si>
  <si>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</si>
  <si>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</si>
  <si>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</si>
  <si>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</si>
  <si>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</si>
  <si>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</si>
  <si>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</si>
  <si>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</si>
  <si>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</si>
  <si>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</si>
  <si>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</si>
  <si>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</si>
  <si>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</si>
  <si>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</si>
  <si>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</si>
  <si>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</si>
  <si>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</si>
  <si>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</si>
  <si>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</si>
  <si>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</si>
  <si>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</si>
  <si>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</si>
  <si>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</si>
  <si>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</si>
  <si>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</si>
  <si>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</si>
  <si>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</si>
  <si>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</si>
  <si>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</si>
  <si>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</si>
  <si>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</si>
  <si>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</si>
  <si>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</si>
  <si>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</si>
  <si>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</si>
  <si>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</si>
  <si>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</si>
  <si>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</si>
  <si>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</si>
  <si>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</si>
  <si>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</si>
  <si>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</si>
  <si>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</si>
  <si>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</si>
  <si>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</si>
  <si>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</si>
  <si>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</si>
  <si>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</si>
  <si>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</si>
  <si>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</si>
  <si>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</si>
  <si>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</si>
  <si>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</si>
  <si>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</si>
  <si>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</si>
  <si>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</si>
  <si>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</si>
  <si>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</si>
  <si>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</si>
  <si>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</si>
  <si>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</si>
  <si>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</si>
  <si>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</si>
  <si>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</si>
  <si>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</si>
  <si>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</si>
  <si>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</si>
  <si>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</si>
  <si>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</si>
  <si>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</si>
  <si>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</si>
  <si>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</si>
  <si>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</si>
  <si>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</si>
  <si>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</si>
  <si>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</si>
  <si>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</si>
  <si>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</si>
  <si>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</si>
  <si>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</si>
  <si>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</si>
  <si>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</si>
  <si>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</si>
  <si>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</si>
  <si>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</si>
  <si>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</si>
  <si>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</si>
  <si>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</si>
  <si>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</si>
  <si>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</si>
  <si>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</si>
  <si>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</si>
  <si>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</si>
  <si>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</si>
  <si>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</si>
  <si>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</si>
  <si>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</si>
  <si>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</si>
  <si>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</si>
  <si>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</si>
  <si>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</si>
  <si>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</si>
  <si>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</si>
  <si>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</si>
  <si>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</si>
  <si>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</si>
  <si>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SİPARİŞ AR-GE</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</si>
  <si>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</si>
  <si>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</si>
  <si>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</si>
  <si>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</si>
  <si>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</si>
  <si>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Kuruluş ortaklarının kuruluş/firma dışında 5510 sayılı Sosyal Sigortalar ve Genel Sağlık Sigortası Kanunu 4 üncü maddesi birinci fıkrasının (a) bendine tabi olması durumunda, söz konusu kuruluş ortaklarının projedeki çalışmalarına karşılığı olan personel giderleri TÜBİTAK’a beyan edilmemiştir. 
5510 sayılı Sosyal Sigortalar ve Genel Sağlık Sigortası Kanunu 4 üncü maddesi birinci fıkrasının  (a) bendine tabi olarak proje sahibi kuruluş dahil birden fazla işverende sigortalı olan personelin, Kuruluşumuz ile birlikte aylık toplam prim gün sayısının 30 günü geçen maliyetleri TÜBİTAK’a beyan edilmemiştir.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Müşteri Kuruluş ile Tedarikçi Kuruluşun(ların), 5520 sayılı Kurumlar Vergisi Kanunu ve ilgili mevzuat hükümlerine göre ilişkili kişi kapsamında olmadığını (olmadıklarını) ve proje ortaklarının birbirinden aldığı danışmanlık ve hizmet alımının beyan edilmediğini kabul ve taahhüt ederiz.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</si>
  <si>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</si>
  <si>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</si>
  <si>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</si>
  <si>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</si>
  <si>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</si>
  <si>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</si>
  <si>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</si>
  <si>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</si>
  <si>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</si>
  <si>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</si>
  <si>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2022/1</t>
  </si>
  <si>
    <t>2022/2</t>
  </si>
  <si>
    <t>2023/1</t>
  </si>
  <si>
    <t>2023/2</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</si>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</sst>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1"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67">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1" fillId="0" borderId="18" xfId="0" applyFont="1" applyBorder="1" applyAlignment="1" applyProtection="1">
      <alignment horizontal="center" vertical="center"/>
      <protection locked="0"/>
    </xf>
    <xf numFmtId="0" fontId="31" fillId="0" borderId="24" xfId="0" applyFont="1" applyBorder="1" applyAlignment="1" applyProtection="1">
      <alignment horizontal="center" vertical="center"/>
      <protection locked="0"/>
    </xf>
    <xf numFmtId="0" fontId="32"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3" fillId="0" borderId="0" xfId="0" applyFont="1" applyProtection="1">
      <protection locked="0"/>
    </xf>
    <xf numFmtId="4" fontId="31" fillId="0" borderId="37" xfId="0" applyNumberFormat="1" applyFont="1" applyBorder="1" applyAlignment="1" applyProtection="1">
      <alignment horizontal="center" vertical="center"/>
      <protection locked="0"/>
    </xf>
    <xf numFmtId="4" fontId="31" fillId="0" borderId="24" xfId="0" applyNumberFormat="1" applyFont="1" applyBorder="1" applyAlignment="1" applyProtection="1">
      <alignment horizontal="center" vertical="center"/>
      <protection locked="0"/>
    </xf>
    <xf numFmtId="4" fontId="31" fillId="0" borderId="18" xfId="0" applyNumberFormat="1"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5"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protection locked="0"/>
    </xf>
    <xf numFmtId="0" fontId="38" fillId="0" borderId="0" xfId="0" applyFont="1" applyAlignment="1" applyProtection="1">
      <alignment horizontal="left" vertical="center"/>
      <protection locked="0"/>
    </xf>
    <xf numFmtId="0" fontId="38" fillId="0" borderId="0" xfId="0" applyFont="1" applyAlignment="1" applyProtection="1">
      <alignment horizontal="left"/>
      <protection locked="0"/>
    </xf>
    <xf numFmtId="0" fontId="38" fillId="0" borderId="0" xfId="0" applyFont="1" applyAlignment="1" applyProtection="1">
      <alignment vertical="center" wrapText="1"/>
      <protection locked="0"/>
    </xf>
    <xf numFmtId="0" fontId="41"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0" fontId="31" fillId="0" borderId="0" xfId="0" applyFont="1" applyAlignment="1" applyProtection="1">
      <alignment horizontal="justify" vertical="center"/>
      <protection locked="0"/>
    </xf>
    <xf numFmtId="0" fontId="37" fillId="0" borderId="0" xfId="0" applyFont="1" applyAlignment="1" applyProtection="1">
      <alignment horizontal="left" wrapText="1"/>
      <protection locked="0"/>
    </xf>
    <xf numFmtId="0" fontId="31" fillId="0" borderId="0" xfId="0" applyFont="1" applyAlignment="1" applyProtection="1">
      <alignment horizontal="right" vertical="center"/>
      <protection locked="0"/>
    </xf>
    <xf numFmtId="0" fontId="34" fillId="0" borderId="0" xfId="0" applyFont="1" applyAlignment="1" applyProtection="1">
      <alignment horizontal="right" vertical="center"/>
      <protection locked="0"/>
    </xf>
    <xf numFmtId="0" fontId="38"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7" fillId="0" borderId="0" xfId="0" applyFont="1" applyAlignment="1" applyProtection="1">
      <alignment horizontal="left"/>
      <protection hidden="1"/>
    </xf>
    <xf numFmtId="164" fontId="37" fillId="0" borderId="0" xfId="0" applyNumberFormat="1" applyFont="1" applyAlignment="1" applyProtection="1">
      <alignment horizontal="left"/>
      <protection hidden="1"/>
    </xf>
    <xf numFmtId="14" fontId="37"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4" fillId="0" borderId="0" xfId="0" applyFont="1" applyAlignment="1">
      <alignment horizontal="center"/>
    </xf>
    <xf numFmtId="0" fontId="16" fillId="0" borderId="0" xfId="0" applyFont="1" applyAlignment="1">
      <alignment horizontal="center"/>
    </xf>
    <xf numFmtId="0" fontId="31" fillId="0" borderId="0" xfId="0" applyFont="1" applyAlignment="1" applyProtection="1">
      <alignment horizontal="center"/>
      <protection locked="0"/>
    </xf>
    <xf numFmtId="0" fontId="41" fillId="0" borderId="0" xfId="0" applyFont="1" applyAlignment="1" applyProtection="1">
      <alignment horizontal="center"/>
      <protection locked="0"/>
    </xf>
    <xf numFmtId="0" fontId="37" fillId="0" borderId="0" xfId="0" applyFont="1" applyProtection="1">
      <protection locked="0"/>
    </xf>
    <xf numFmtId="49" fontId="37" fillId="0" borderId="0" xfId="0" applyNumberFormat="1" applyFont="1" applyProtection="1">
      <protection locked="0"/>
    </xf>
    <xf numFmtId="0" fontId="31"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4" fontId="18" fillId="0" borderId="30" xfId="0" applyNumberFormat="1"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3" fillId="0" borderId="1" xfId="1" applyFont="1" applyBorder="1" applyAlignment="1">
      <alignment horizontal="right"/>
    </xf>
    <xf numFmtId="4" fontId="43"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7" fillId="0" borderId="0" xfId="0" applyFont="1"/>
    <xf numFmtId="0" fontId="36" fillId="0" borderId="0" xfId="0" applyFont="1" applyAlignment="1">
      <alignment horizontal="left"/>
    </xf>
    <xf numFmtId="164" fontId="36" fillId="0" borderId="0" xfId="0" applyNumberFormat="1" applyFont="1" applyAlignment="1">
      <alignment horizontal="left"/>
    </xf>
    <xf numFmtId="0" fontId="48" fillId="0" borderId="0" xfId="0" applyFont="1" applyProtection="1">
      <protection locked="0"/>
    </xf>
    <xf numFmtId="164" fontId="48" fillId="0" borderId="0" xfId="0" applyNumberFormat="1" applyFont="1" applyAlignment="1">
      <alignment horizontal="left"/>
    </xf>
    <xf numFmtId="0" fontId="48" fillId="0" borderId="0" xfId="0" applyFont="1" applyAlignment="1">
      <alignment horizontal="left"/>
    </xf>
    <xf numFmtId="0" fontId="48" fillId="0" borderId="0" xfId="0" applyFont="1" applyAlignment="1" applyProtection="1">
      <alignment horizontal="center"/>
      <protection locked="0"/>
    </xf>
    <xf numFmtId="0" fontId="49" fillId="0" borderId="0" xfId="0" applyFont="1" applyProtection="1">
      <protection locked="0"/>
    </xf>
    <xf numFmtId="0" fontId="49"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10" fillId="0" borderId="0" xfId="0" applyFont="1" applyAlignment="1" applyProtection="1">
      <alignment horizontal="center"/>
      <protection hidden="1"/>
    </xf>
    <xf numFmtId="0" fontId="26" fillId="0" borderId="32" xfId="0" applyFont="1" applyBorder="1" applyAlignment="1" applyProtection="1">
      <alignment horizontal="right"/>
      <protection hidden="1"/>
    </xf>
    <xf numFmtId="0" fontId="31"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50"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45" fillId="0" borderId="2" xfId="0" applyFont="1" applyBorder="1" applyAlignment="1" applyProtection="1">
      <alignment horizontal="left"/>
      <protection locked="0"/>
    </xf>
    <xf numFmtId="0" fontId="45" fillId="0" borderId="4" xfId="0" applyFont="1" applyBorder="1" applyAlignment="1" applyProtection="1">
      <alignment horizontal="left"/>
      <protection locked="0"/>
    </xf>
    <xf numFmtId="1" fontId="46" fillId="0" borderId="35" xfId="0" applyNumberFormat="1" applyFont="1" applyBorder="1" applyAlignment="1" applyProtection="1">
      <alignment horizontal="left"/>
      <protection locked="0"/>
    </xf>
    <xf numFmtId="1" fontId="46" fillId="0" borderId="33" xfId="0" applyNumberFormat="1" applyFont="1" applyBorder="1" applyAlignment="1" applyProtection="1">
      <alignment horizontal="left"/>
      <protection locked="0"/>
    </xf>
    <xf numFmtId="1" fontId="46" fillId="0" borderId="36" xfId="0" applyNumberFormat="1" applyFont="1" applyBorder="1" applyAlignment="1" applyProtection="1">
      <alignment horizontal="left"/>
      <protection locked="0"/>
    </xf>
    <xf numFmtId="0" fontId="46" fillId="0" borderId="2" xfId="0" applyFont="1" applyBorder="1" applyAlignment="1" applyProtection="1">
      <alignment horizontal="left" wrapText="1"/>
      <protection locked="0"/>
    </xf>
    <xf numFmtId="0" fontId="46" fillId="0" borderId="3" xfId="0" applyFont="1" applyBorder="1" applyAlignment="1" applyProtection="1">
      <alignment horizontal="left" wrapText="1"/>
      <protection locked="0"/>
    </xf>
    <xf numFmtId="0" fontId="46" fillId="0" borderId="4" xfId="0" applyFont="1" applyBorder="1" applyAlignment="1" applyProtection="1">
      <alignment horizontal="left" wrapText="1"/>
      <protection locked="0"/>
    </xf>
    <xf numFmtId="0" fontId="0" fillId="0" borderId="1" xfId="0" applyBorder="1" applyAlignment="1">
      <alignment horizontal="center" vertical="center" wrapText="1"/>
    </xf>
    <xf numFmtId="0" fontId="46" fillId="0" borderId="2" xfId="0" applyFont="1" applyBorder="1" applyAlignment="1" applyProtection="1">
      <alignment horizontal="left"/>
      <protection hidden="1"/>
    </xf>
    <xf numFmtId="0" fontId="46" fillId="0" borderId="3" xfId="0" applyFont="1" applyBorder="1" applyAlignment="1" applyProtection="1">
      <alignment horizontal="left"/>
      <protection hidden="1"/>
    </xf>
    <xf numFmtId="0" fontId="46" fillId="0" borderId="4" xfId="0" applyFont="1" applyBorder="1" applyAlignment="1" applyProtection="1">
      <alignment horizontal="left"/>
      <protection hidden="1"/>
    </xf>
    <xf numFmtId="164" fontId="46" fillId="0" borderId="2" xfId="0" applyNumberFormat="1" applyFont="1" applyBorder="1" applyAlignment="1" applyProtection="1">
      <alignment horizontal="left"/>
      <protection locked="0"/>
    </xf>
    <xf numFmtId="164" fontId="46" fillId="0" borderId="3" xfId="0" applyNumberFormat="1" applyFont="1" applyBorder="1" applyAlignment="1" applyProtection="1">
      <alignment horizontal="left"/>
      <protection locked="0"/>
    </xf>
    <xf numFmtId="164" fontId="46" fillId="0" borderId="4" xfId="0" applyNumberFormat="1" applyFont="1" applyBorder="1" applyAlignment="1" applyProtection="1">
      <alignment horizontal="left"/>
      <protection locked="0"/>
    </xf>
    <xf numFmtId="4" fontId="45" fillId="0" borderId="21" xfId="0" applyNumberFormat="1" applyFont="1" applyBorder="1" applyAlignment="1" applyProtection="1">
      <alignment horizontal="left"/>
      <protection hidden="1"/>
    </xf>
    <xf numFmtId="4" fontId="45" fillId="0" borderId="23" xfId="0" applyNumberFormat="1" applyFont="1" applyBorder="1" applyAlignment="1" applyProtection="1">
      <alignment horizontal="left"/>
      <protection hidden="1"/>
    </xf>
    <xf numFmtId="4" fontId="45" fillId="0" borderId="22" xfId="0" applyNumberFormat="1" applyFont="1" applyBorder="1" applyAlignment="1" applyProtection="1">
      <alignment horizontal="left"/>
      <protection hidden="1"/>
    </xf>
    <xf numFmtId="0" fontId="0" fillId="0" borderId="1" xfId="0" applyBorder="1" applyAlignment="1">
      <alignment horizontal="center" vertical="center"/>
    </xf>
    <xf numFmtId="0" fontId="45" fillId="0" borderId="21" xfId="0" applyFont="1" applyBorder="1" applyAlignment="1" applyProtection="1">
      <alignment horizontal="left"/>
      <protection locked="0"/>
    </xf>
    <xf numFmtId="0" fontId="45" fillId="0" borderId="22" xfId="0" applyFont="1" applyBorder="1" applyAlignment="1" applyProtection="1">
      <alignment horizontal="left"/>
      <protection locked="0"/>
    </xf>
    <xf numFmtId="0" fontId="45" fillId="0" borderId="2" xfId="0" applyFont="1" applyBorder="1" applyAlignment="1">
      <alignment horizontal="left" wrapText="1"/>
    </xf>
    <xf numFmtId="0" fontId="45" fillId="0" borderId="4" xfId="0" applyFont="1" applyBorder="1" applyAlignment="1">
      <alignment horizontal="left" wrapText="1"/>
    </xf>
    <xf numFmtId="4" fontId="46" fillId="0" borderId="2" xfId="0" applyNumberFormat="1" applyFont="1" applyBorder="1" applyAlignment="1" applyProtection="1">
      <alignment horizontal="left" wrapText="1"/>
      <protection locked="0"/>
    </xf>
    <xf numFmtId="4" fontId="46" fillId="0" borderId="3" xfId="0" applyNumberFormat="1" applyFont="1" applyBorder="1" applyAlignment="1" applyProtection="1">
      <alignment horizontal="left" wrapText="1"/>
      <protection locked="0"/>
    </xf>
    <xf numFmtId="4" fontId="46"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6" fillId="0" borderId="2" xfId="0" applyNumberFormat="1" applyFont="1" applyBorder="1" applyAlignment="1" applyProtection="1">
      <alignment horizontal="left" wrapText="1"/>
      <protection locked="0"/>
    </xf>
    <xf numFmtId="164" fontId="46" fillId="0" borderId="3" xfId="0" applyNumberFormat="1" applyFont="1" applyBorder="1" applyAlignment="1" applyProtection="1">
      <alignment horizontal="left" wrapText="1"/>
      <protection locked="0"/>
    </xf>
    <xf numFmtId="164" fontId="46" fillId="0" borderId="4" xfId="0" applyNumberFormat="1" applyFont="1" applyBorder="1" applyAlignment="1" applyProtection="1">
      <alignment horizontal="left" wrapText="1"/>
      <protection locked="0"/>
    </xf>
    <xf numFmtId="0" fontId="46" fillId="0" borderId="2" xfId="0" applyFont="1" applyBorder="1" applyAlignment="1" applyProtection="1">
      <alignment horizontal="left"/>
      <protection locked="0"/>
    </xf>
    <xf numFmtId="0" fontId="46" fillId="0" borderId="3" xfId="0" applyFont="1" applyBorder="1" applyAlignment="1" applyProtection="1">
      <alignment horizontal="left"/>
      <protection locked="0"/>
    </xf>
    <xf numFmtId="0" fontId="46" fillId="0" borderId="4" xfId="0" applyFont="1" applyBorder="1" applyAlignment="1" applyProtection="1">
      <alignment horizontal="left"/>
      <protection locked="0"/>
    </xf>
    <xf numFmtId="0" fontId="11" fillId="0" borderId="0" xfId="0" applyFont="1" applyAlignment="1">
      <alignment horizontal="center" vertical="center" wrapText="1"/>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164" fontId="34" fillId="0" borderId="0" xfId="0" applyNumberFormat="1" applyFont="1" applyAlignment="1" applyProtection="1">
      <alignment horizontal="center"/>
      <protection locked="0"/>
    </xf>
    <xf numFmtId="0" fontId="41"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0" fontId="41" fillId="0" borderId="0" xfId="0" applyFont="1" applyAlignment="1" applyProtection="1">
      <alignment horizontal="center" vertical="center"/>
      <protection hidden="1"/>
    </xf>
    <xf numFmtId="0" fontId="30" fillId="0" borderId="0" xfId="0" applyFont="1" applyAlignment="1">
      <alignment horizontal="justify" vertical="top" wrapText="1"/>
    </xf>
    <xf numFmtId="0" fontId="16" fillId="2" borderId="0" xfId="0" applyFont="1" applyFill="1" applyAlignment="1">
      <alignment horizontal="center" vertical="center" wrapText="1"/>
    </xf>
    <xf numFmtId="0" fontId="48" fillId="0" borderId="0" xfId="0" applyFont="1" applyAlignment="1" applyProtection="1">
      <alignment horizontal="left"/>
      <protection locked="0"/>
    </xf>
    <xf numFmtId="0" fontId="49" fillId="0" borderId="0" xfId="0" applyFont="1" applyAlignment="1" applyProtection="1">
      <alignment horizontal="center"/>
      <protection locked="0"/>
    </xf>
    <xf numFmtId="0" fontId="32" fillId="0" borderId="0" xfId="0" applyFont="1" applyAlignment="1" applyProtection="1">
      <alignment horizontal="center"/>
      <protection locked="0"/>
    </xf>
    <xf numFmtId="0" fontId="0" fillId="0" borderId="1" xfId="0" applyBorder="1" applyAlignment="1" applyProtection="1">
      <alignment horizontal="center"/>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0" xfId="0" applyFont="1" applyAlignment="1" applyProtection="1">
      <alignment horizontal="center"/>
      <protection hidden="1"/>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24"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5"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34" fillId="0" borderId="23" xfId="0" applyFont="1" applyBorder="1" applyAlignment="1" applyProtection="1">
      <alignment horizontal="right"/>
      <protection locked="0"/>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1" fillId="0" borderId="24"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1" fillId="0" borderId="0" xfId="0" applyFont="1" applyAlignment="1" applyProtection="1">
      <alignment horizontal="center"/>
      <protection locked="0"/>
    </xf>
    <xf numFmtId="0" fontId="10" fillId="0" borderId="0" xfId="0" applyFont="1" applyAlignment="1">
      <alignment horizontal="right"/>
    </xf>
    <xf numFmtId="0" fontId="31" fillId="0" borderId="24" xfId="0" applyFont="1" applyBorder="1" applyAlignment="1" applyProtection="1">
      <alignment horizontal="center" wrapText="1"/>
      <protection locked="0"/>
    </xf>
    <xf numFmtId="0" fontId="31" fillId="0" borderId="37" xfId="0" applyFont="1" applyBorder="1" applyAlignment="1" applyProtection="1">
      <alignment horizontal="center"/>
      <protection locked="0"/>
    </xf>
    <xf numFmtId="0" fontId="31" fillId="0" borderId="40" xfId="0"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164" fontId="31" fillId="0" borderId="40" xfId="0" applyNumberFormat="1" applyFont="1" applyBorder="1" applyAlignment="1" applyProtection="1">
      <alignment horizontal="center" vertical="center" wrapText="1"/>
      <protection locked="0"/>
    </xf>
    <xf numFmtId="0" fontId="18" fillId="0" borderId="33" xfId="0" applyFont="1" applyBorder="1" applyAlignment="1">
      <alignment horizontal="left" vertical="top" wrapText="1"/>
    </xf>
    <xf numFmtId="0" fontId="10" fillId="0" borderId="3" xfId="0" applyFont="1" applyBorder="1"/>
    <xf numFmtId="164" fontId="31" fillId="0" borderId="24" xfId="0" applyNumberFormat="1" applyFont="1" applyBorder="1" applyAlignment="1" applyProtection="1">
      <alignment horizontal="center" vertical="center" wrapText="1"/>
      <protection locked="0"/>
    </xf>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18" fillId="0" borderId="0" xfId="0" applyFont="1" applyAlignment="1" applyProtection="1">
      <alignment horizontal="left" wrapText="1"/>
      <protection locked="0"/>
    </xf>
    <xf numFmtId="0" fontId="26" fillId="0" borderId="2" xfId="0" applyFont="1" applyBorder="1" applyAlignment="1">
      <alignment horizontal="left"/>
    </xf>
    <xf numFmtId="0" fontId="26" fillId="0" borderId="4" xfId="0" applyFont="1" applyBorder="1" applyAlignment="1">
      <alignment horizontal="left"/>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31" fillId="0" borderId="24" xfId="0" applyFont="1" applyBorder="1" applyAlignment="1" applyProtection="1">
      <alignment horizontal="center" vertical="center"/>
      <protection locked="0"/>
    </xf>
    <xf numFmtId="0" fontId="31" fillId="0" borderId="40" xfId="0" applyFont="1" applyBorder="1" applyAlignment="1" applyProtection="1">
      <alignment horizontal="center" vertical="center"/>
      <protection locked="0"/>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1"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9.8554687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70" t="s">
        <v>0</v>
      </c>
      <c r="C1" s="371"/>
      <c r="D1" s="371"/>
      <c r="E1" s="371"/>
      <c r="F1" s="372"/>
      <c r="G1" s="369" t="str">
        <f>IF(AUcret&lt;&gt;"","","SOL TARAFTAKİ BOYALI HÜCRELER DOLDURULMALIDIR.")</f>
        <v>SOL TARAFTAKİ BOYALI HÜCRELER DOLDURULMALIDIR.</v>
      </c>
      <c r="H1" s="369"/>
      <c r="O1" s="193" t="str">
        <f>CONCATENATE("A1:F",COUNTA(C17:C216)+17)</f>
        <v>A1:F17</v>
      </c>
    </row>
    <row r="2" spans="2:18" ht="24" customHeight="1" thickBot="1" x14ac:dyDescent="0.35">
      <c r="B2" s="373" t="s">
        <v>1</v>
      </c>
      <c r="C2" s="374"/>
      <c r="D2" s="375"/>
      <c r="E2" s="376"/>
      <c r="F2" s="377"/>
      <c r="G2" s="369"/>
      <c r="H2" s="369"/>
    </row>
    <row r="3" spans="2:18" ht="60" customHeight="1" thickBot="1" x14ac:dyDescent="0.35">
      <c r="B3" s="373" t="s">
        <v>11</v>
      </c>
      <c r="C3" s="374"/>
      <c r="D3" s="378"/>
      <c r="E3" s="379"/>
      <c r="F3" s="380"/>
      <c r="G3" s="369"/>
      <c r="H3" s="369"/>
    </row>
    <row r="4" spans="2:18" ht="24" customHeight="1" thickBot="1" x14ac:dyDescent="0.35">
      <c r="B4" s="373" t="s">
        <v>169</v>
      </c>
      <c r="C4" s="374"/>
      <c r="D4" s="403"/>
      <c r="E4" s="404"/>
      <c r="F4" s="405"/>
      <c r="G4" s="399" t="str">
        <f>IF(AUcret&lt;&gt;"","","BOYALI HÜCRELER DOLDURDUKTAN SONRA GİDER FORMLARINA VERİ GİRİŞİ YAPILMALIDIR.")</f>
        <v>BOYALI HÜCRELER DOLDURDUKTAN SONRA GİDER FORMLARINA VERİ GİRİŞİ YAPILMALIDIR.</v>
      </c>
      <c r="H4" s="369"/>
    </row>
    <row r="5" spans="2:18" ht="24" customHeight="1" thickBot="1" x14ac:dyDescent="0.35">
      <c r="B5" s="373" t="s">
        <v>170</v>
      </c>
      <c r="C5" s="374"/>
      <c r="D5" s="403"/>
      <c r="E5" s="404"/>
      <c r="F5" s="405"/>
      <c r="G5" s="399"/>
      <c r="H5" s="369"/>
    </row>
    <row r="6" spans="2:18" ht="24" customHeight="1" thickBot="1" x14ac:dyDescent="0.35">
      <c r="B6" s="373" t="s">
        <v>171</v>
      </c>
      <c r="C6" s="374"/>
      <c r="D6" s="382" t="str">
        <f>IF(AND(D4&gt;0,D5&gt;0),CONCATENATE(D4,"/",D5),"")</f>
        <v/>
      </c>
      <c r="E6" s="383"/>
      <c r="F6" s="384"/>
      <c r="G6" s="399"/>
      <c r="H6" s="369"/>
    </row>
    <row r="7" spans="2:18" ht="24" customHeight="1" thickBot="1" x14ac:dyDescent="0.35">
      <c r="B7" s="373" t="s">
        <v>2</v>
      </c>
      <c r="C7" s="374"/>
      <c r="D7" s="385"/>
      <c r="E7" s="386"/>
      <c r="F7" s="387"/>
      <c r="G7" s="399"/>
      <c r="H7" s="369"/>
      <c r="I7" s="112">
        <v>2023</v>
      </c>
    </row>
    <row r="8" spans="2:18" ht="24" customHeight="1" thickBot="1" x14ac:dyDescent="0.35">
      <c r="B8" s="373" t="s">
        <v>3</v>
      </c>
      <c r="C8" s="374"/>
      <c r="D8" s="385"/>
      <c r="E8" s="386"/>
      <c r="F8" s="387"/>
      <c r="G8" s="399"/>
      <c r="H8" s="369"/>
      <c r="I8" s="112">
        <v>2024</v>
      </c>
    </row>
    <row r="9" spans="2:18" ht="24" customHeight="1" thickBot="1" x14ac:dyDescent="0.35">
      <c r="B9" s="373" t="s">
        <v>4</v>
      </c>
      <c r="C9" s="374"/>
      <c r="D9" s="385"/>
      <c r="E9" s="386"/>
      <c r="F9" s="387"/>
      <c r="G9" s="399"/>
      <c r="H9" s="369"/>
      <c r="I9" s="112">
        <v>2025</v>
      </c>
    </row>
    <row r="10" spans="2:18" ht="24" customHeight="1" thickBot="1" x14ac:dyDescent="0.35">
      <c r="B10" s="392" t="s">
        <v>166</v>
      </c>
      <c r="C10" s="393"/>
      <c r="D10" s="400"/>
      <c r="E10" s="401"/>
      <c r="F10" s="402"/>
      <c r="G10" s="399"/>
      <c r="H10" s="369"/>
      <c r="I10" s="112">
        <v>2026</v>
      </c>
    </row>
    <row r="11" spans="2:18" ht="24" customHeight="1" thickBot="1" x14ac:dyDescent="0.35">
      <c r="B11" s="394" t="s">
        <v>180</v>
      </c>
      <c r="C11" s="395"/>
      <c r="D11" s="385">
        <f ca="1">TODAY()</f>
        <v>46027</v>
      </c>
      <c r="E11" s="386"/>
      <c r="F11" s="387"/>
      <c r="G11" s="399"/>
      <c r="H11" s="369"/>
    </row>
    <row r="12" spans="2:18" ht="49.7" customHeight="1" thickBot="1" x14ac:dyDescent="0.35">
      <c r="B12" s="394" t="s">
        <v>181</v>
      </c>
      <c r="C12" s="395"/>
      <c r="D12" s="396"/>
      <c r="E12" s="397"/>
      <c r="F12" s="398"/>
      <c r="G12" s="399"/>
      <c r="H12" s="369"/>
    </row>
    <row r="13" spans="2:18" ht="24" customHeight="1" thickBot="1" x14ac:dyDescent="0.35">
      <c r="B13" s="392" t="s">
        <v>5</v>
      </c>
      <c r="C13" s="393"/>
      <c r="D13" s="388" t="str">
        <f>IF(AND(olcek&lt;&gt;"",D4&lt;&gt;""),VLOOKUP(YilDonem,AsgariUcret,2,0),"")</f>
        <v/>
      </c>
      <c r="E13" s="389"/>
      <c r="F13" s="390"/>
      <c r="G13" s="399"/>
      <c r="H13" s="369"/>
    </row>
    <row r="14" spans="2:18" ht="21.75" customHeight="1" thickBot="1" x14ac:dyDescent="0.3">
      <c r="C14" s="112"/>
      <c r="D14" s="112"/>
      <c r="E14" s="112"/>
      <c r="F14" s="112"/>
    </row>
    <row r="15" spans="2:18" ht="31.7" customHeight="1" thickBot="1" x14ac:dyDescent="0.3">
      <c r="B15" s="370" t="s">
        <v>6</v>
      </c>
      <c r="C15" s="371"/>
      <c r="D15" s="371"/>
      <c r="E15" s="371"/>
      <c r="F15" s="372"/>
      <c r="I15" s="391" t="s">
        <v>12</v>
      </c>
      <c r="J15" s="391"/>
      <c r="L15" s="381" t="s">
        <v>43</v>
      </c>
      <c r="M15" s="381"/>
      <c r="O15" s="186" t="s">
        <v>67</v>
      </c>
    </row>
    <row r="16" spans="2:18" s="171" customFormat="1" ht="23.25" customHeight="1" thickBot="1" x14ac:dyDescent="0.3">
      <c r="B16" s="265" t="s">
        <v>7</v>
      </c>
      <c r="C16" s="265" t="s">
        <v>8</v>
      </c>
      <c r="D16" s="265" t="s">
        <v>9</v>
      </c>
      <c r="E16" s="265" t="s">
        <v>162</v>
      </c>
      <c r="F16" s="266" t="s">
        <v>10</v>
      </c>
      <c r="I16" s="335" t="s">
        <v>190</v>
      </c>
      <c r="J16" s="336">
        <v>5004</v>
      </c>
      <c r="K16" s="337"/>
      <c r="L16" s="338" t="s">
        <v>190</v>
      </c>
      <c r="M16" s="339">
        <v>37530</v>
      </c>
      <c r="N16" s="153"/>
      <c r="O16" s="264" t="str">
        <f>IF(LEFT(ProjeNo,1)="1",1511,IF(LEFT(ProjeNo,1)="3",1501,IF(LEFT(ProjeNo,1)="7",1507,IF(LEFT(ProjeNo,1)="9",1509,""))))</f>
        <v/>
      </c>
      <c r="P16" s="153"/>
      <c r="Q16" s="153"/>
      <c r="R16" s="153"/>
    </row>
    <row r="17" spans="2:15" ht="19.899999999999999" customHeight="1" x14ac:dyDescent="0.25">
      <c r="B17" s="332">
        <v>1</v>
      </c>
      <c r="C17" s="19"/>
      <c r="D17" s="20"/>
      <c r="E17" s="21"/>
      <c r="F17" s="22"/>
      <c r="I17" s="335" t="s">
        <v>191</v>
      </c>
      <c r="J17" s="336">
        <v>6471</v>
      </c>
      <c r="K17" s="337"/>
      <c r="L17" s="338" t="s">
        <v>191</v>
      </c>
      <c r="M17" s="339">
        <v>48532.5</v>
      </c>
    </row>
    <row r="18" spans="2:15" ht="19.899999999999999" customHeight="1" x14ac:dyDescent="0.25">
      <c r="B18" s="333">
        <v>2</v>
      </c>
      <c r="C18" s="23"/>
      <c r="D18" s="20"/>
      <c r="E18" s="24"/>
      <c r="F18" s="25"/>
      <c r="I18" s="335" t="s">
        <v>192</v>
      </c>
      <c r="J18" s="336">
        <v>10008</v>
      </c>
      <c r="K18" s="337"/>
      <c r="L18" s="338" t="s">
        <v>192</v>
      </c>
      <c r="M18" s="339">
        <v>75060</v>
      </c>
    </row>
    <row r="19" spans="2:15" ht="19.899999999999999" customHeight="1" x14ac:dyDescent="0.25">
      <c r="B19" s="333">
        <v>3</v>
      </c>
      <c r="C19" s="19"/>
      <c r="D19" s="20"/>
      <c r="E19" s="21"/>
      <c r="F19" s="25"/>
      <c r="I19" s="335" t="s">
        <v>193</v>
      </c>
      <c r="J19" s="336">
        <v>13414.5</v>
      </c>
      <c r="K19" s="337"/>
      <c r="L19" s="338" t="s">
        <v>193</v>
      </c>
      <c r="M19" s="339">
        <v>100608.9</v>
      </c>
      <c r="O19" t="s">
        <v>86</v>
      </c>
    </row>
    <row r="20" spans="2:15" ht="19.899999999999999" customHeight="1" x14ac:dyDescent="0.25">
      <c r="B20" s="333">
        <v>4</v>
      </c>
      <c r="C20" s="23"/>
      <c r="D20" s="20"/>
      <c r="E20" s="24"/>
      <c r="F20" s="25"/>
      <c r="I20" s="335" t="s">
        <v>194</v>
      </c>
      <c r="J20" s="336">
        <v>20002.5</v>
      </c>
      <c r="K20" s="337"/>
      <c r="L20" s="335" t="s">
        <v>194</v>
      </c>
      <c r="M20" s="339">
        <v>150018.9</v>
      </c>
      <c r="O20" s="187" t="s">
        <v>184</v>
      </c>
    </row>
    <row r="21" spans="2:15" ht="19.899999999999999" customHeight="1" x14ac:dyDescent="0.25">
      <c r="B21" s="333">
        <v>5</v>
      </c>
      <c r="C21" s="19"/>
      <c r="D21" s="20"/>
      <c r="E21" s="21"/>
      <c r="F21" s="25"/>
      <c r="I21" s="335" t="s">
        <v>195</v>
      </c>
      <c r="J21" s="336">
        <v>20002.5</v>
      </c>
      <c r="K21" s="337"/>
      <c r="L21" s="335" t="s">
        <v>195</v>
      </c>
      <c r="M21" s="339">
        <v>150018.9</v>
      </c>
    </row>
    <row r="22" spans="2:15" ht="19.899999999999999" customHeight="1" x14ac:dyDescent="0.25">
      <c r="B22" s="333">
        <v>6</v>
      </c>
      <c r="C22" s="23"/>
      <c r="D22" s="20"/>
      <c r="E22" s="24"/>
      <c r="F22" s="25"/>
      <c r="I22" s="335" t="s">
        <v>196</v>
      </c>
      <c r="J22" s="336">
        <v>26005.5</v>
      </c>
      <c r="K22" s="337"/>
      <c r="L22" s="335" t="s">
        <v>196</v>
      </c>
      <c r="M22" s="339">
        <v>195041.5</v>
      </c>
    </row>
    <row r="23" spans="2:15" ht="19.899999999999999" customHeight="1" x14ac:dyDescent="0.25">
      <c r="B23" s="333">
        <v>7</v>
      </c>
      <c r="C23" s="19"/>
      <c r="D23" s="20"/>
      <c r="E23" s="21"/>
      <c r="F23" s="25"/>
      <c r="I23" s="335" t="s">
        <v>197</v>
      </c>
      <c r="J23" s="336">
        <v>26005.5</v>
      </c>
      <c r="K23" s="337"/>
      <c r="L23" s="335" t="s">
        <v>197</v>
      </c>
      <c r="M23" s="339">
        <v>195041.5</v>
      </c>
      <c r="O23" s="187"/>
    </row>
    <row r="24" spans="2:15" ht="19.899999999999999" customHeight="1" x14ac:dyDescent="0.25">
      <c r="B24" s="333">
        <v>8</v>
      </c>
      <c r="C24" s="23"/>
      <c r="D24" s="20"/>
      <c r="E24" s="24"/>
      <c r="F24" s="25"/>
      <c r="I24" s="335" t="s">
        <v>198</v>
      </c>
      <c r="J24" s="336">
        <v>33030</v>
      </c>
      <c r="K24" s="337"/>
      <c r="L24" s="335" t="s">
        <v>198</v>
      </c>
      <c r="M24" s="339">
        <v>297270</v>
      </c>
    </row>
    <row r="25" spans="2:15" ht="19.899999999999999" customHeight="1" x14ac:dyDescent="0.25">
      <c r="B25" s="333">
        <v>9</v>
      </c>
      <c r="C25" s="19"/>
      <c r="D25" s="20"/>
      <c r="E25" s="21"/>
      <c r="F25" s="25"/>
      <c r="I25" s="335" t="s">
        <v>199</v>
      </c>
      <c r="J25" s="336">
        <v>33030</v>
      </c>
      <c r="K25" s="337"/>
      <c r="L25" s="335" t="s">
        <v>199</v>
      </c>
      <c r="M25" s="339">
        <v>297270</v>
      </c>
    </row>
    <row r="26" spans="2:15" ht="19.899999999999999" customHeight="1" x14ac:dyDescent="0.25">
      <c r="B26" s="333">
        <v>10</v>
      </c>
      <c r="C26" s="23"/>
      <c r="D26" s="20"/>
      <c r="E26" s="24"/>
      <c r="F26" s="25"/>
    </row>
    <row r="27" spans="2:15" ht="19.899999999999999" customHeight="1" x14ac:dyDescent="0.25">
      <c r="B27" s="333">
        <v>11</v>
      </c>
      <c r="C27" s="19"/>
      <c r="D27" s="20"/>
      <c r="E27" s="21"/>
      <c r="F27" s="25"/>
    </row>
    <row r="28" spans="2:15" ht="19.899999999999999" customHeight="1" x14ac:dyDescent="0.25">
      <c r="B28" s="333">
        <v>12</v>
      </c>
      <c r="C28" s="23"/>
      <c r="D28" s="20"/>
      <c r="E28" s="24"/>
      <c r="F28" s="25"/>
    </row>
    <row r="29" spans="2:15" ht="19.899999999999999" customHeight="1" x14ac:dyDescent="0.25">
      <c r="B29" s="333">
        <v>13</v>
      </c>
      <c r="C29" s="19"/>
      <c r="D29" s="20"/>
      <c r="E29" s="21"/>
      <c r="F29" s="25"/>
    </row>
    <row r="30" spans="2:15" ht="19.899999999999999" customHeight="1" x14ac:dyDescent="0.25">
      <c r="B30" s="333">
        <v>14</v>
      </c>
      <c r="C30" s="23"/>
      <c r="D30" s="20"/>
      <c r="E30" s="24"/>
      <c r="F30" s="25"/>
    </row>
    <row r="31" spans="2:15" ht="19.899999999999999" customHeight="1" x14ac:dyDescent="0.25">
      <c r="B31" s="333">
        <v>15</v>
      </c>
      <c r="C31" s="19"/>
      <c r="D31" s="20"/>
      <c r="E31" s="21"/>
      <c r="F31" s="25"/>
    </row>
    <row r="32" spans="2:15" ht="19.899999999999999" customHeight="1" x14ac:dyDescent="0.25">
      <c r="B32" s="333">
        <v>16</v>
      </c>
      <c r="C32" s="23"/>
      <c r="D32" s="20"/>
      <c r="E32" s="24"/>
      <c r="F32" s="25"/>
    </row>
    <row r="33" spans="2:6" ht="19.899999999999999" customHeight="1" x14ac:dyDescent="0.25">
      <c r="B33" s="333">
        <v>17</v>
      </c>
      <c r="C33" s="19"/>
      <c r="D33" s="20"/>
      <c r="E33" s="21"/>
      <c r="F33" s="25"/>
    </row>
    <row r="34" spans="2:6" ht="19.899999999999999" customHeight="1" x14ac:dyDescent="0.25">
      <c r="B34" s="333">
        <v>18</v>
      </c>
      <c r="C34" s="23"/>
      <c r="D34" s="20"/>
      <c r="E34" s="24"/>
      <c r="F34" s="25"/>
    </row>
    <row r="35" spans="2:6" ht="19.899999999999999" customHeight="1" x14ac:dyDescent="0.25">
      <c r="B35" s="333">
        <v>19</v>
      </c>
      <c r="C35" s="19"/>
      <c r="D35" s="20"/>
      <c r="E35" s="21"/>
      <c r="F35" s="25"/>
    </row>
    <row r="36" spans="2:6" ht="19.899999999999999" customHeight="1" x14ac:dyDescent="0.25">
      <c r="B36" s="333">
        <v>20</v>
      </c>
      <c r="C36" s="23"/>
      <c r="D36" s="20"/>
      <c r="E36" s="24"/>
      <c r="F36" s="25"/>
    </row>
    <row r="37" spans="2:6" ht="19.899999999999999" customHeight="1" x14ac:dyDescent="0.25">
      <c r="B37" s="333">
        <v>21</v>
      </c>
      <c r="C37" s="19"/>
      <c r="D37" s="20"/>
      <c r="E37" s="21"/>
      <c r="F37" s="25"/>
    </row>
    <row r="38" spans="2:6" ht="19.899999999999999" customHeight="1" x14ac:dyDescent="0.25">
      <c r="B38" s="333">
        <v>22</v>
      </c>
      <c r="C38" s="23"/>
      <c r="D38" s="20"/>
      <c r="E38" s="24"/>
      <c r="F38" s="25"/>
    </row>
    <row r="39" spans="2:6" ht="19.899999999999999" customHeight="1" x14ac:dyDescent="0.25">
      <c r="B39" s="333">
        <v>23</v>
      </c>
      <c r="C39" s="19"/>
      <c r="D39" s="20"/>
      <c r="E39" s="21"/>
      <c r="F39" s="25"/>
    </row>
    <row r="40" spans="2:6" ht="19.899999999999999" customHeight="1" x14ac:dyDescent="0.25">
      <c r="B40" s="333">
        <v>24</v>
      </c>
      <c r="C40" s="23"/>
      <c r="D40" s="20"/>
      <c r="E40" s="24"/>
      <c r="F40" s="25"/>
    </row>
    <row r="41" spans="2:6" ht="19.899999999999999" customHeight="1" x14ac:dyDescent="0.25">
      <c r="B41" s="333">
        <v>25</v>
      </c>
      <c r="C41" s="19"/>
      <c r="D41" s="20"/>
      <c r="E41" s="21"/>
      <c r="F41" s="25"/>
    </row>
    <row r="42" spans="2:6" ht="19.899999999999999" customHeight="1" x14ac:dyDescent="0.25">
      <c r="B42" s="333">
        <v>26</v>
      </c>
      <c r="C42" s="23"/>
      <c r="D42" s="20"/>
      <c r="E42" s="24"/>
      <c r="F42" s="25"/>
    </row>
    <row r="43" spans="2:6" ht="19.899999999999999" customHeight="1" x14ac:dyDescent="0.25">
      <c r="B43" s="333">
        <v>27</v>
      </c>
      <c r="C43" s="19"/>
      <c r="D43" s="20"/>
      <c r="E43" s="21"/>
      <c r="F43" s="25"/>
    </row>
    <row r="44" spans="2:6" ht="19.899999999999999" customHeight="1" x14ac:dyDescent="0.25">
      <c r="B44" s="333">
        <v>28</v>
      </c>
      <c r="C44" s="23"/>
      <c r="D44" s="20"/>
      <c r="E44" s="24"/>
      <c r="F44" s="25"/>
    </row>
    <row r="45" spans="2:6" ht="19.899999999999999" customHeight="1" x14ac:dyDescent="0.25">
      <c r="B45" s="333">
        <v>29</v>
      </c>
      <c r="C45" s="19"/>
      <c r="D45" s="20"/>
      <c r="E45" s="21"/>
      <c r="F45" s="25"/>
    </row>
    <row r="46" spans="2:6" ht="19.899999999999999" customHeight="1" x14ac:dyDescent="0.25">
      <c r="B46" s="333">
        <v>30</v>
      </c>
      <c r="C46" s="23"/>
      <c r="D46" s="20"/>
      <c r="E46" s="24"/>
      <c r="F46" s="25"/>
    </row>
    <row r="47" spans="2:6" ht="19.899999999999999" customHeight="1" x14ac:dyDescent="0.25">
      <c r="B47" s="333">
        <v>31</v>
      </c>
      <c r="C47" s="19"/>
      <c r="D47" s="20"/>
      <c r="E47" s="21"/>
      <c r="F47" s="25"/>
    </row>
    <row r="48" spans="2:6" ht="19.899999999999999" customHeight="1" x14ac:dyDescent="0.25">
      <c r="B48" s="333">
        <v>32</v>
      </c>
      <c r="C48" s="23"/>
      <c r="D48" s="20"/>
      <c r="E48" s="24"/>
      <c r="F48" s="25"/>
    </row>
    <row r="49" spans="2:6" ht="19.899999999999999" customHeight="1" x14ac:dyDescent="0.25">
      <c r="B49" s="333">
        <v>33</v>
      </c>
      <c r="C49" s="19"/>
      <c r="D49" s="20"/>
      <c r="E49" s="21"/>
      <c r="F49" s="25"/>
    </row>
    <row r="50" spans="2:6" ht="19.899999999999999" customHeight="1" x14ac:dyDescent="0.25">
      <c r="B50" s="333">
        <v>34</v>
      </c>
      <c r="C50" s="23"/>
      <c r="D50" s="20"/>
      <c r="E50" s="24"/>
      <c r="F50" s="25"/>
    </row>
    <row r="51" spans="2:6" ht="19.899999999999999" customHeight="1" x14ac:dyDescent="0.25">
      <c r="B51" s="333">
        <v>35</v>
      </c>
      <c r="C51" s="23"/>
      <c r="D51" s="20"/>
      <c r="E51" s="21"/>
      <c r="F51" s="25"/>
    </row>
    <row r="52" spans="2:6" ht="19.899999999999999" customHeight="1" x14ac:dyDescent="0.25">
      <c r="B52" s="333">
        <v>36</v>
      </c>
      <c r="C52" s="23"/>
      <c r="D52" s="20"/>
      <c r="E52" s="24"/>
      <c r="F52" s="25"/>
    </row>
    <row r="53" spans="2:6" ht="19.899999999999999" customHeight="1" x14ac:dyDescent="0.25">
      <c r="B53" s="333">
        <v>37</v>
      </c>
      <c r="C53" s="19"/>
      <c r="D53" s="20"/>
      <c r="E53" s="21"/>
      <c r="F53" s="25"/>
    </row>
    <row r="54" spans="2:6" ht="19.899999999999999" customHeight="1" x14ac:dyDescent="0.25">
      <c r="B54" s="333">
        <v>38</v>
      </c>
      <c r="C54" s="23"/>
      <c r="D54" s="20"/>
      <c r="E54" s="24"/>
      <c r="F54" s="25"/>
    </row>
    <row r="55" spans="2:6" ht="19.899999999999999" customHeight="1" x14ac:dyDescent="0.25">
      <c r="B55" s="333">
        <v>39</v>
      </c>
      <c r="C55" s="23"/>
      <c r="D55" s="20"/>
      <c r="E55" s="21"/>
      <c r="F55" s="25"/>
    </row>
    <row r="56" spans="2:6" ht="19.899999999999999" customHeight="1" x14ac:dyDescent="0.25">
      <c r="B56" s="333">
        <v>40</v>
      </c>
      <c r="C56" s="19"/>
      <c r="D56" s="20"/>
      <c r="E56" s="24"/>
      <c r="F56" s="25"/>
    </row>
    <row r="57" spans="2:6" ht="19.899999999999999" customHeight="1" x14ac:dyDescent="0.25">
      <c r="B57" s="333">
        <v>41</v>
      </c>
      <c r="C57" s="23"/>
      <c r="D57" s="20"/>
      <c r="E57" s="21"/>
      <c r="F57" s="25"/>
    </row>
    <row r="58" spans="2:6" ht="19.899999999999999" customHeight="1" x14ac:dyDescent="0.25">
      <c r="B58" s="333">
        <v>42</v>
      </c>
      <c r="C58" s="23"/>
      <c r="D58" s="20"/>
      <c r="E58" s="24"/>
      <c r="F58" s="25"/>
    </row>
    <row r="59" spans="2:6" ht="19.899999999999999" customHeight="1" x14ac:dyDescent="0.25">
      <c r="B59" s="333">
        <v>43</v>
      </c>
      <c r="C59" s="19"/>
      <c r="D59" s="20"/>
      <c r="E59" s="21"/>
      <c r="F59" s="25"/>
    </row>
    <row r="60" spans="2:6" ht="19.899999999999999" customHeight="1" x14ac:dyDescent="0.25">
      <c r="B60" s="333">
        <v>44</v>
      </c>
      <c r="C60" s="23"/>
      <c r="D60" s="20"/>
      <c r="E60" s="24"/>
      <c r="F60" s="25"/>
    </row>
    <row r="61" spans="2:6" ht="19.899999999999999" customHeight="1" x14ac:dyDescent="0.25">
      <c r="B61" s="333">
        <v>45</v>
      </c>
      <c r="C61" s="23"/>
      <c r="D61" s="20"/>
      <c r="E61" s="21"/>
      <c r="F61" s="25"/>
    </row>
    <row r="62" spans="2:6" ht="19.899999999999999" customHeight="1" x14ac:dyDescent="0.25">
      <c r="B62" s="333">
        <v>46</v>
      </c>
      <c r="C62" s="19"/>
      <c r="D62" s="20"/>
      <c r="E62" s="24"/>
      <c r="F62" s="25"/>
    </row>
    <row r="63" spans="2:6" ht="19.899999999999999" customHeight="1" x14ac:dyDescent="0.25">
      <c r="B63" s="333">
        <v>47</v>
      </c>
      <c r="C63" s="23"/>
      <c r="D63" s="20"/>
      <c r="E63" s="21"/>
      <c r="F63" s="25"/>
    </row>
    <row r="64" spans="2:6" ht="19.899999999999999" customHeight="1" x14ac:dyDescent="0.25">
      <c r="B64" s="333">
        <v>48</v>
      </c>
      <c r="C64" s="23"/>
      <c r="D64" s="20"/>
      <c r="E64" s="24"/>
      <c r="F64" s="25"/>
    </row>
    <row r="65" spans="2:6" ht="19.899999999999999" customHeight="1" x14ac:dyDescent="0.25">
      <c r="B65" s="333">
        <v>49</v>
      </c>
      <c r="C65" s="19"/>
      <c r="D65" s="20"/>
      <c r="E65" s="21"/>
      <c r="F65" s="25"/>
    </row>
    <row r="66" spans="2:6" ht="19.899999999999999" customHeight="1" x14ac:dyDescent="0.25">
      <c r="B66" s="333">
        <v>50</v>
      </c>
      <c r="C66" s="23"/>
      <c r="D66" s="20"/>
      <c r="E66" s="24"/>
      <c r="F66" s="25"/>
    </row>
    <row r="67" spans="2:6" ht="19.899999999999999" customHeight="1" x14ac:dyDescent="0.25">
      <c r="B67" s="333">
        <v>51</v>
      </c>
      <c r="C67" s="23"/>
      <c r="D67" s="20"/>
      <c r="E67" s="21"/>
      <c r="F67" s="25"/>
    </row>
    <row r="68" spans="2:6" ht="19.899999999999999" customHeight="1" x14ac:dyDescent="0.25">
      <c r="B68" s="333">
        <v>52</v>
      </c>
      <c r="C68" s="19"/>
      <c r="D68" s="20"/>
      <c r="E68" s="24"/>
      <c r="F68" s="25"/>
    </row>
    <row r="69" spans="2:6" ht="19.899999999999999" customHeight="1" x14ac:dyDescent="0.25">
      <c r="B69" s="333">
        <v>53</v>
      </c>
      <c r="C69" s="23"/>
      <c r="D69" s="20"/>
      <c r="E69" s="21"/>
      <c r="F69" s="25"/>
    </row>
    <row r="70" spans="2:6" ht="19.899999999999999" customHeight="1" x14ac:dyDescent="0.25">
      <c r="B70" s="333">
        <v>54</v>
      </c>
      <c r="C70" s="23"/>
      <c r="D70" s="20"/>
      <c r="E70" s="24"/>
      <c r="F70" s="25"/>
    </row>
    <row r="71" spans="2:6" ht="19.899999999999999" customHeight="1" x14ac:dyDescent="0.25">
      <c r="B71" s="333">
        <v>55</v>
      </c>
      <c r="C71" s="19"/>
      <c r="D71" s="20"/>
      <c r="E71" s="21"/>
      <c r="F71" s="25"/>
    </row>
    <row r="72" spans="2:6" ht="19.899999999999999" customHeight="1" x14ac:dyDescent="0.25">
      <c r="B72" s="333">
        <v>56</v>
      </c>
      <c r="C72" s="23"/>
      <c r="D72" s="20"/>
      <c r="E72" s="24"/>
      <c r="F72" s="25"/>
    </row>
    <row r="73" spans="2:6" ht="19.899999999999999" customHeight="1" x14ac:dyDescent="0.25">
      <c r="B73" s="333">
        <v>57</v>
      </c>
      <c r="C73" s="23"/>
      <c r="D73" s="20"/>
      <c r="E73" s="21"/>
      <c r="F73" s="25"/>
    </row>
    <row r="74" spans="2:6" ht="19.899999999999999" customHeight="1" x14ac:dyDescent="0.25">
      <c r="B74" s="333">
        <v>58</v>
      </c>
      <c r="C74" s="19"/>
      <c r="D74" s="20"/>
      <c r="E74" s="24"/>
      <c r="F74" s="25"/>
    </row>
    <row r="75" spans="2:6" ht="19.899999999999999" customHeight="1" x14ac:dyDescent="0.25">
      <c r="B75" s="333">
        <v>59</v>
      </c>
      <c r="C75" s="23"/>
      <c r="D75" s="20"/>
      <c r="E75" s="21"/>
      <c r="F75" s="25"/>
    </row>
    <row r="76" spans="2:6" ht="19.899999999999999" customHeight="1" x14ac:dyDescent="0.25">
      <c r="B76" s="333">
        <v>60</v>
      </c>
      <c r="C76" s="23"/>
      <c r="D76" s="20"/>
      <c r="E76" s="24"/>
      <c r="F76" s="25"/>
    </row>
    <row r="77" spans="2:6" ht="19.899999999999999" customHeight="1" x14ac:dyDescent="0.25">
      <c r="B77" s="333">
        <v>61</v>
      </c>
      <c r="C77" s="19"/>
      <c r="D77" s="20"/>
      <c r="E77" s="21"/>
      <c r="F77" s="25"/>
    </row>
    <row r="78" spans="2:6" ht="19.899999999999999" customHeight="1" x14ac:dyDescent="0.25">
      <c r="B78" s="333">
        <v>62</v>
      </c>
      <c r="C78" s="23"/>
      <c r="D78" s="20"/>
      <c r="E78" s="24"/>
      <c r="F78" s="25"/>
    </row>
    <row r="79" spans="2:6" ht="19.899999999999999" customHeight="1" x14ac:dyDescent="0.25">
      <c r="B79" s="333">
        <v>63</v>
      </c>
      <c r="C79" s="23"/>
      <c r="D79" s="20"/>
      <c r="E79" s="21"/>
      <c r="F79" s="25"/>
    </row>
    <row r="80" spans="2:6" ht="19.899999999999999" customHeight="1" x14ac:dyDescent="0.25">
      <c r="B80" s="333">
        <v>64</v>
      </c>
      <c r="C80" s="19"/>
      <c r="D80" s="20"/>
      <c r="E80" s="24"/>
      <c r="F80" s="25"/>
    </row>
    <row r="81" spans="2:6" ht="19.899999999999999" customHeight="1" x14ac:dyDescent="0.25">
      <c r="B81" s="333">
        <v>65</v>
      </c>
      <c r="C81" s="23"/>
      <c r="D81" s="20"/>
      <c r="E81" s="21"/>
      <c r="F81" s="25"/>
    </row>
    <row r="82" spans="2:6" ht="19.899999999999999" customHeight="1" x14ac:dyDescent="0.25">
      <c r="B82" s="333">
        <v>66</v>
      </c>
      <c r="C82" s="23"/>
      <c r="D82" s="20"/>
      <c r="E82" s="24"/>
      <c r="F82" s="25"/>
    </row>
    <row r="83" spans="2:6" ht="19.899999999999999" customHeight="1" x14ac:dyDescent="0.25">
      <c r="B83" s="333">
        <v>67</v>
      </c>
      <c r="C83" s="19"/>
      <c r="D83" s="20"/>
      <c r="E83" s="21"/>
      <c r="F83" s="25"/>
    </row>
    <row r="84" spans="2:6" ht="19.899999999999999" customHeight="1" x14ac:dyDescent="0.25">
      <c r="B84" s="333">
        <v>68</v>
      </c>
      <c r="C84" s="23"/>
      <c r="D84" s="20"/>
      <c r="E84" s="24"/>
      <c r="F84" s="25"/>
    </row>
    <row r="85" spans="2:6" ht="19.899999999999999" customHeight="1" x14ac:dyDescent="0.25">
      <c r="B85" s="333">
        <v>69</v>
      </c>
      <c r="C85" s="23"/>
      <c r="D85" s="20"/>
      <c r="E85" s="21"/>
      <c r="F85" s="25"/>
    </row>
    <row r="86" spans="2:6" ht="19.899999999999999" customHeight="1" x14ac:dyDescent="0.25">
      <c r="B86" s="333">
        <v>70</v>
      </c>
      <c r="C86" s="19"/>
      <c r="D86" s="20"/>
      <c r="E86" s="24"/>
      <c r="F86" s="25"/>
    </row>
    <row r="87" spans="2:6" ht="19.899999999999999" customHeight="1" x14ac:dyDescent="0.25">
      <c r="B87" s="333">
        <v>71</v>
      </c>
      <c r="C87" s="23"/>
      <c r="D87" s="20"/>
      <c r="E87" s="21"/>
      <c r="F87" s="25"/>
    </row>
    <row r="88" spans="2:6" ht="19.899999999999999" customHeight="1" x14ac:dyDescent="0.25">
      <c r="B88" s="333">
        <v>72</v>
      </c>
      <c r="C88" s="23"/>
      <c r="D88" s="20"/>
      <c r="E88" s="24"/>
      <c r="F88" s="25"/>
    </row>
    <row r="89" spans="2:6" ht="19.899999999999999" customHeight="1" x14ac:dyDescent="0.25">
      <c r="B89" s="333">
        <v>73</v>
      </c>
      <c r="C89" s="19"/>
      <c r="D89" s="20"/>
      <c r="E89" s="21"/>
      <c r="F89" s="25"/>
    </row>
    <row r="90" spans="2:6" ht="19.899999999999999" customHeight="1" x14ac:dyDescent="0.25">
      <c r="B90" s="333">
        <v>74</v>
      </c>
      <c r="C90" s="23"/>
      <c r="D90" s="20"/>
      <c r="E90" s="24"/>
      <c r="F90" s="25"/>
    </row>
    <row r="91" spans="2:6" ht="19.899999999999999" customHeight="1" x14ac:dyDescent="0.25">
      <c r="B91" s="333">
        <v>75</v>
      </c>
      <c r="C91" s="23"/>
      <c r="D91" s="20"/>
      <c r="E91" s="21"/>
      <c r="F91" s="25"/>
    </row>
    <row r="92" spans="2:6" ht="19.899999999999999" customHeight="1" x14ac:dyDescent="0.25">
      <c r="B92" s="333">
        <v>76</v>
      </c>
      <c r="C92" s="19"/>
      <c r="D92" s="20"/>
      <c r="E92" s="24"/>
      <c r="F92" s="25"/>
    </row>
    <row r="93" spans="2:6" ht="19.899999999999999" customHeight="1" x14ac:dyDescent="0.25">
      <c r="B93" s="333">
        <v>77</v>
      </c>
      <c r="C93" s="23"/>
      <c r="D93" s="20"/>
      <c r="E93" s="21"/>
      <c r="F93" s="25"/>
    </row>
    <row r="94" spans="2:6" ht="19.899999999999999" customHeight="1" x14ac:dyDescent="0.25">
      <c r="B94" s="333">
        <v>78</v>
      </c>
      <c r="C94" s="23"/>
      <c r="D94" s="20"/>
      <c r="E94" s="24"/>
      <c r="F94" s="25"/>
    </row>
    <row r="95" spans="2:6" ht="19.899999999999999" customHeight="1" x14ac:dyDescent="0.25">
      <c r="B95" s="333">
        <v>79</v>
      </c>
      <c r="C95" s="19"/>
      <c r="D95" s="20"/>
      <c r="E95" s="21"/>
      <c r="F95" s="25"/>
    </row>
    <row r="96" spans="2:6" ht="19.899999999999999" customHeight="1" x14ac:dyDescent="0.25">
      <c r="B96" s="333">
        <v>80</v>
      </c>
      <c r="C96" s="23"/>
      <c r="D96" s="20"/>
      <c r="E96" s="24"/>
      <c r="F96" s="25"/>
    </row>
    <row r="97" spans="2:6" ht="19.899999999999999" customHeight="1" x14ac:dyDescent="0.25">
      <c r="B97" s="333">
        <v>81</v>
      </c>
      <c r="C97" s="23"/>
      <c r="D97" s="20"/>
      <c r="E97" s="21"/>
      <c r="F97" s="25"/>
    </row>
    <row r="98" spans="2:6" ht="19.899999999999999" customHeight="1" x14ac:dyDescent="0.25">
      <c r="B98" s="333">
        <v>82</v>
      </c>
      <c r="C98" s="19"/>
      <c r="D98" s="20"/>
      <c r="E98" s="24"/>
      <c r="F98" s="25"/>
    </row>
    <row r="99" spans="2:6" ht="19.899999999999999" customHeight="1" x14ac:dyDescent="0.25">
      <c r="B99" s="333">
        <v>83</v>
      </c>
      <c r="C99" s="23"/>
      <c r="D99" s="20"/>
      <c r="E99" s="21"/>
      <c r="F99" s="25"/>
    </row>
    <row r="100" spans="2:6" ht="19.899999999999999" customHeight="1" x14ac:dyDescent="0.25">
      <c r="B100" s="333">
        <v>84</v>
      </c>
      <c r="C100" s="23"/>
      <c r="D100" s="20"/>
      <c r="E100" s="24"/>
      <c r="F100" s="25"/>
    </row>
    <row r="101" spans="2:6" ht="19.899999999999999" customHeight="1" x14ac:dyDescent="0.25">
      <c r="B101" s="333">
        <v>85</v>
      </c>
      <c r="C101" s="19"/>
      <c r="D101" s="20"/>
      <c r="E101" s="21"/>
      <c r="F101" s="25"/>
    </row>
    <row r="102" spans="2:6" ht="19.899999999999999" customHeight="1" x14ac:dyDescent="0.25">
      <c r="B102" s="333">
        <v>86</v>
      </c>
      <c r="C102" s="23"/>
      <c r="D102" s="20"/>
      <c r="E102" s="24"/>
      <c r="F102" s="25"/>
    </row>
    <row r="103" spans="2:6" ht="19.899999999999999" customHeight="1" x14ac:dyDescent="0.25">
      <c r="B103" s="333">
        <v>87</v>
      </c>
      <c r="C103" s="23"/>
      <c r="D103" s="20"/>
      <c r="E103" s="21"/>
      <c r="F103" s="25"/>
    </row>
    <row r="104" spans="2:6" ht="19.899999999999999" customHeight="1" x14ac:dyDescent="0.25">
      <c r="B104" s="333">
        <v>88</v>
      </c>
      <c r="C104" s="19"/>
      <c r="D104" s="20"/>
      <c r="E104" s="24"/>
      <c r="F104" s="25"/>
    </row>
    <row r="105" spans="2:6" ht="19.899999999999999" customHeight="1" x14ac:dyDescent="0.25">
      <c r="B105" s="333">
        <v>89</v>
      </c>
      <c r="C105" s="23"/>
      <c r="D105" s="20"/>
      <c r="E105" s="21"/>
      <c r="F105" s="25"/>
    </row>
    <row r="106" spans="2:6" ht="19.899999999999999" customHeight="1" x14ac:dyDescent="0.25">
      <c r="B106" s="333">
        <v>90</v>
      </c>
      <c r="C106" s="23"/>
      <c r="D106" s="20"/>
      <c r="E106" s="24"/>
      <c r="F106" s="25"/>
    </row>
    <row r="107" spans="2:6" ht="19.899999999999999" customHeight="1" x14ac:dyDescent="0.25">
      <c r="B107" s="333">
        <v>91</v>
      </c>
      <c r="C107" s="19"/>
      <c r="D107" s="20"/>
      <c r="E107" s="21"/>
      <c r="F107" s="25"/>
    </row>
    <row r="108" spans="2:6" ht="19.899999999999999" customHeight="1" x14ac:dyDescent="0.25">
      <c r="B108" s="333">
        <v>92</v>
      </c>
      <c r="C108" s="23"/>
      <c r="D108" s="20"/>
      <c r="E108" s="24"/>
      <c r="F108" s="25"/>
    </row>
    <row r="109" spans="2:6" ht="19.899999999999999" customHeight="1" x14ac:dyDescent="0.25">
      <c r="B109" s="333">
        <v>93</v>
      </c>
      <c r="C109" s="23"/>
      <c r="D109" s="20"/>
      <c r="E109" s="21"/>
      <c r="F109" s="25"/>
    </row>
    <row r="110" spans="2:6" ht="19.899999999999999" customHeight="1" x14ac:dyDescent="0.25">
      <c r="B110" s="333">
        <v>94</v>
      </c>
      <c r="C110" s="19"/>
      <c r="D110" s="20"/>
      <c r="E110" s="24"/>
      <c r="F110" s="25"/>
    </row>
    <row r="111" spans="2:6" ht="19.899999999999999" customHeight="1" x14ac:dyDescent="0.25">
      <c r="B111" s="333">
        <v>95</v>
      </c>
      <c r="C111" s="23"/>
      <c r="D111" s="20"/>
      <c r="E111" s="21"/>
      <c r="F111" s="25"/>
    </row>
    <row r="112" spans="2:6" ht="19.899999999999999" customHeight="1" x14ac:dyDescent="0.25">
      <c r="B112" s="333">
        <v>96</v>
      </c>
      <c r="C112" s="23"/>
      <c r="D112" s="20"/>
      <c r="E112" s="24"/>
      <c r="F112" s="25"/>
    </row>
    <row r="113" spans="2:6" ht="19.899999999999999" customHeight="1" x14ac:dyDescent="0.25">
      <c r="B113" s="333">
        <v>97</v>
      </c>
      <c r="C113" s="19"/>
      <c r="D113" s="20"/>
      <c r="E113" s="21"/>
      <c r="F113" s="25"/>
    </row>
    <row r="114" spans="2:6" ht="19.899999999999999" customHeight="1" x14ac:dyDescent="0.25">
      <c r="B114" s="333">
        <v>98</v>
      </c>
      <c r="C114" s="23"/>
      <c r="D114" s="20"/>
      <c r="E114" s="24"/>
      <c r="F114" s="25"/>
    </row>
    <row r="115" spans="2:6" ht="19.899999999999999" customHeight="1" x14ac:dyDescent="0.25">
      <c r="B115" s="333">
        <v>99</v>
      </c>
      <c r="C115" s="23"/>
      <c r="D115" s="20"/>
      <c r="E115" s="21"/>
      <c r="F115" s="25"/>
    </row>
    <row r="116" spans="2:6" ht="19.899999999999999" customHeight="1" x14ac:dyDescent="0.25">
      <c r="B116" s="333">
        <v>100</v>
      </c>
      <c r="C116" s="19"/>
      <c r="D116" s="20"/>
      <c r="E116" s="24"/>
      <c r="F116" s="25"/>
    </row>
    <row r="117" spans="2:6" ht="19.899999999999999" customHeight="1" x14ac:dyDescent="0.25">
      <c r="B117" s="333">
        <v>101</v>
      </c>
      <c r="C117" s="23"/>
      <c r="D117" s="20"/>
      <c r="E117" s="21"/>
      <c r="F117" s="25"/>
    </row>
    <row r="118" spans="2:6" ht="19.899999999999999" customHeight="1" x14ac:dyDescent="0.25">
      <c r="B118" s="333">
        <v>102</v>
      </c>
      <c r="C118" s="23"/>
      <c r="D118" s="20"/>
      <c r="E118" s="24"/>
      <c r="F118" s="25"/>
    </row>
    <row r="119" spans="2:6" ht="19.899999999999999" customHeight="1" x14ac:dyDescent="0.25">
      <c r="B119" s="333">
        <v>103</v>
      </c>
      <c r="C119" s="19"/>
      <c r="D119" s="20"/>
      <c r="E119" s="21"/>
      <c r="F119" s="25"/>
    </row>
    <row r="120" spans="2:6" ht="19.899999999999999" customHeight="1" x14ac:dyDescent="0.25">
      <c r="B120" s="333">
        <v>104</v>
      </c>
      <c r="C120" s="23"/>
      <c r="D120" s="20"/>
      <c r="E120" s="24"/>
      <c r="F120" s="25"/>
    </row>
    <row r="121" spans="2:6" ht="19.899999999999999" customHeight="1" x14ac:dyDescent="0.25">
      <c r="B121" s="333">
        <v>105</v>
      </c>
      <c r="C121" s="23"/>
      <c r="D121" s="20"/>
      <c r="E121" s="21"/>
      <c r="F121" s="25"/>
    </row>
    <row r="122" spans="2:6" ht="19.899999999999999" customHeight="1" x14ac:dyDescent="0.25">
      <c r="B122" s="333">
        <v>106</v>
      </c>
      <c r="C122" s="19"/>
      <c r="D122" s="20"/>
      <c r="E122" s="24"/>
      <c r="F122" s="25"/>
    </row>
    <row r="123" spans="2:6" ht="19.899999999999999" customHeight="1" x14ac:dyDescent="0.25">
      <c r="B123" s="333">
        <v>107</v>
      </c>
      <c r="C123" s="23"/>
      <c r="D123" s="20"/>
      <c r="E123" s="21"/>
      <c r="F123" s="25"/>
    </row>
    <row r="124" spans="2:6" ht="19.899999999999999" customHeight="1" x14ac:dyDescent="0.25">
      <c r="B124" s="333">
        <v>108</v>
      </c>
      <c r="C124" s="23"/>
      <c r="D124" s="20"/>
      <c r="E124" s="24"/>
      <c r="F124" s="25"/>
    </row>
    <row r="125" spans="2:6" ht="19.899999999999999" customHeight="1" x14ac:dyDescent="0.25">
      <c r="B125" s="333">
        <v>109</v>
      </c>
      <c r="C125" s="19"/>
      <c r="D125" s="20"/>
      <c r="E125" s="21"/>
      <c r="F125" s="25"/>
    </row>
    <row r="126" spans="2:6" ht="19.899999999999999" customHeight="1" x14ac:dyDescent="0.25">
      <c r="B126" s="333">
        <v>110</v>
      </c>
      <c r="C126" s="23"/>
      <c r="D126" s="20"/>
      <c r="E126" s="24"/>
      <c r="F126" s="25"/>
    </row>
    <row r="127" spans="2:6" ht="19.899999999999999" customHeight="1" x14ac:dyDescent="0.25">
      <c r="B127" s="333">
        <v>111</v>
      </c>
      <c r="C127" s="23"/>
      <c r="D127" s="20"/>
      <c r="E127" s="21"/>
      <c r="F127" s="25"/>
    </row>
    <row r="128" spans="2:6" ht="19.899999999999999" customHeight="1" x14ac:dyDescent="0.25">
      <c r="B128" s="333">
        <v>112</v>
      </c>
      <c r="C128" s="19"/>
      <c r="D128" s="20"/>
      <c r="E128" s="24"/>
      <c r="F128" s="25"/>
    </row>
    <row r="129" spans="2:6" ht="19.899999999999999" customHeight="1" x14ac:dyDescent="0.25">
      <c r="B129" s="333">
        <v>113</v>
      </c>
      <c r="C129" s="23"/>
      <c r="D129" s="20"/>
      <c r="E129" s="21"/>
      <c r="F129" s="25"/>
    </row>
    <row r="130" spans="2:6" ht="19.899999999999999" customHeight="1" x14ac:dyDescent="0.25">
      <c r="B130" s="333">
        <v>114</v>
      </c>
      <c r="C130" s="23"/>
      <c r="D130" s="20"/>
      <c r="E130" s="24"/>
      <c r="F130" s="25"/>
    </row>
    <row r="131" spans="2:6" ht="19.899999999999999" customHeight="1" x14ac:dyDescent="0.25">
      <c r="B131" s="333">
        <v>115</v>
      </c>
      <c r="C131" s="19"/>
      <c r="D131" s="20"/>
      <c r="E131" s="21"/>
      <c r="F131" s="25"/>
    </row>
    <row r="132" spans="2:6" ht="19.899999999999999" customHeight="1" x14ac:dyDescent="0.25">
      <c r="B132" s="333">
        <v>116</v>
      </c>
      <c r="C132" s="23"/>
      <c r="D132" s="20"/>
      <c r="E132" s="24"/>
      <c r="F132" s="25"/>
    </row>
    <row r="133" spans="2:6" ht="19.899999999999999" customHeight="1" x14ac:dyDescent="0.25">
      <c r="B133" s="333">
        <v>117</v>
      </c>
      <c r="C133" s="23"/>
      <c r="D133" s="20"/>
      <c r="E133" s="21"/>
      <c r="F133" s="25"/>
    </row>
    <row r="134" spans="2:6" ht="19.899999999999999" customHeight="1" x14ac:dyDescent="0.25">
      <c r="B134" s="333">
        <v>118</v>
      </c>
      <c r="C134" s="19"/>
      <c r="D134" s="20"/>
      <c r="E134" s="24"/>
      <c r="F134" s="25"/>
    </row>
    <row r="135" spans="2:6" ht="19.899999999999999" customHeight="1" x14ac:dyDescent="0.25">
      <c r="B135" s="333">
        <v>119</v>
      </c>
      <c r="C135" s="23"/>
      <c r="D135" s="20"/>
      <c r="E135" s="21"/>
      <c r="F135" s="25"/>
    </row>
    <row r="136" spans="2:6" ht="19.899999999999999" customHeight="1" x14ac:dyDescent="0.25">
      <c r="B136" s="333">
        <v>120</v>
      </c>
      <c r="C136" s="23"/>
      <c r="D136" s="20"/>
      <c r="E136" s="24"/>
      <c r="F136" s="25"/>
    </row>
    <row r="137" spans="2:6" ht="19.899999999999999" customHeight="1" x14ac:dyDescent="0.25">
      <c r="B137" s="333">
        <v>121</v>
      </c>
      <c r="C137" s="19"/>
      <c r="D137" s="20"/>
      <c r="E137" s="21"/>
      <c r="F137" s="25"/>
    </row>
    <row r="138" spans="2:6" ht="19.899999999999999" customHeight="1" x14ac:dyDescent="0.25">
      <c r="B138" s="333">
        <v>122</v>
      </c>
      <c r="C138" s="23"/>
      <c r="D138" s="20"/>
      <c r="E138" s="24"/>
      <c r="F138" s="25"/>
    </row>
    <row r="139" spans="2:6" ht="19.899999999999999" customHeight="1" x14ac:dyDescent="0.25">
      <c r="B139" s="333">
        <v>123</v>
      </c>
      <c r="C139" s="23"/>
      <c r="D139" s="20"/>
      <c r="E139" s="21"/>
      <c r="F139" s="25"/>
    </row>
    <row r="140" spans="2:6" ht="19.899999999999999" customHeight="1" x14ac:dyDescent="0.25">
      <c r="B140" s="333">
        <v>124</v>
      </c>
      <c r="C140" s="19"/>
      <c r="D140" s="20"/>
      <c r="E140" s="24"/>
      <c r="F140" s="25"/>
    </row>
    <row r="141" spans="2:6" ht="19.899999999999999" customHeight="1" x14ac:dyDescent="0.25">
      <c r="B141" s="333">
        <v>125</v>
      </c>
      <c r="C141" s="23"/>
      <c r="D141" s="20"/>
      <c r="E141" s="21"/>
      <c r="F141" s="25"/>
    </row>
    <row r="142" spans="2:6" ht="19.899999999999999" customHeight="1" x14ac:dyDescent="0.25">
      <c r="B142" s="333">
        <v>126</v>
      </c>
      <c r="C142" s="23"/>
      <c r="D142" s="20"/>
      <c r="E142" s="24"/>
      <c r="F142" s="25"/>
    </row>
    <row r="143" spans="2:6" ht="19.899999999999999" customHeight="1" x14ac:dyDescent="0.25">
      <c r="B143" s="333">
        <v>127</v>
      </c>
      <c r="C143" s="19"/>
      <c r="D143" s="20"/>
      <c r="E143" s="21"/>
      <c r="F143" s="25"/>
    </row>
    <row r="144" spans="2:6" ht="19.899999999999999" customHeight="1" x14ac:dyDescent="0.25">
      <c r="B144" s="333">
        <v>128</v>
      </c>
      <c r="C144" s="23"/>
      <c r="D144" s="20"/>
      <c r="E144" s="24"/>
      <c r="F144" s="25"/>
    </row>
    <row r="145" spans="2:6" ht="19.899999999999999" customHeight="1" x14ac:dyDescent="0.25">
      <c r="B145" s="333">
        <v>129</v>
      </c>
      <c r="C145" s="23"/>
      <c r="D145" s="20"/>
      <c r="E145" s="21"/>
      <c r="F145" s="25"/>
    </row>
    <row r="146" spans="2:6" ht="19.899999999999999" customHeight="1" x14ac:dyDescent="0.25">
      <c r="B146" s="333">
        <v>130</v>
      </c>
      <c r="C146" s="19"/>
      <c r="D146" s="20"/>
      <c r="E146" s="24"/>
      <c r="F146" s="25"/>
    </row>
    <row r="147" spans="2:6" ht="19.899999999999999" customHeight="1" x14ac:dyDescent="0.25">
      <c r="B147" s="333">
        <v>131</v>
      </c>
      <c r="C147" s="23"/>
      <c r="D147" s="20"/>
      <c r="E147" s="21"/>
      <c r="F147" s="25"/>
    </row>
    <row r="148" spans="2:6" ht="19.899999999999999" customHeight="1" x14ac:dyDescent="0.25">
      <c r="B148" s="333">
        <v>132</v>
      </c>
      <c r="C148" s="23"/>
      <c r="D148" s="20"/>
      <c r="E148" s="24"/>
      <c r="F148" s="25"/>
    </row>
    <row r="149" spans="2:6" ht="19.899999999999999" customHeight="1" x14ac:dyDescent="0.25">
      <c r="B149" s="333">
        <v>133</v>
      </c>
      <c r="C149" s="19"/>
      <c r="D149" s="20"/>
      <c r="E149" s="21"/>
      <c r="F149" s="25"/>
    </row>
    <row r="150" spans="2:6" ht="19.899999999999999" customHeight="1" x14ac:dyDescent="0.25">
      <c r="B150" s="333">
        <v>134</v>
      </c>
      <c r="C150" s="23"/>
      <c r="D150" s="20"/>
      <c r="E150" s="24"/>
      <c r="F150" s="25"/>
    </row>
    <row r="151" spans="2:6" ht="19.899999999999999" customHeight="1" x14ac:dyDescent="0.25">
      <c r="B151" s="333">
        <v>135</v>
      </c>
      <c r="C151" s="23"/>
      <c r="D151" s="20"/>
      <c r="E151" s="21"/>
      <c r="F151" s="25"/>
    </row>
    <row r="152" spans="2:6" ht="19.899999999999999" customHeight="1" x14ac:dyDescent="0.25">
      <c r="B152" s="333">
        <v>136</v>
      </c>
      <c r="C152" s="19"/>
      <c r="D152" s="20"/>
      <c r="E152" s="24"/>
      <c r="F152" s="25"/>
    </row>
    <row r="153" spans="2:6" ht="19.899999999999999" customHeight="1" x14ac:dyDescent="0.25">
      <c r="B153" s="333">
        <v>137</v>
      </c>
      <c r="C153" s="23"/>
      <c r="D153" s="20"/>
      <c r="E153" s="21"/>
      <c r="F153" s="25"/>
    </row>
    <row r="154" spans="2:6" ht="19.899999999999999" customHeight="1" x14ac:dyDescent="0.25">
      <c r="B154" s="333">
        <v>138</v>
      </c>
      <c r="C154" s="23"/>
      <c r="D154" s="20"/>
      <c r="E154" s="24"/>
      <c r="F154" s="25"/>
    </row>
    <row r="155" spans="2:6" ht="19.899999999999999" customHeight="1" x14ac:dyDescent="0.25">
      <c r="B155" s="333">
        <v>139</v>
      </c>
      <c r="C155" s="19"/>
      <c r="D155" s="20"/>
      <c r="E155" s="21"/>
      <c r="F155" s="25"/>
    </row>
    <row r="156" spans="2:6" ht="19.899999999999999" customHeight="1" x14ac:dyDescent="0.25">
      <c r="B156" s="333">
        <v>140</v>
      </c>
      <c r="C156" s="23"/>
      <c r="D156" s="20"/>
      <c r="E156" s="24"/>
      <c r="F156" s="25"/>
    </row>
    <row r="157" spans="2:6" ht="19.899999999999999" customHeight="1" x14ac:dyDescent="0.25">
      <c r="B157" s="333">
        <v>141</v>
      </c>
      <c r="C157" s="23"/>
      <c r="D157" s="20"/>
      <c r="E157" s="21"/>
      <c r="F157" s="25"/>
    </row>
    <row r="158" spans="2:6" ht="19.899999999999999" customHeight="1" x14ac:dyDescent="0.25">
      <c r="B158" s="333">
        <v>142</v>
      </c>
      <c r="C158" s="19"/>
      <c r="D158" s="20"/>
      <c r="E158" s="24"/>
      <c r="F158" s="25"/>
    </row>
    <row r="159" spans="2:6" ht="19.899999999999999" customHeight="1" x14ac:dyDescent="0.25">
      <c r="B159" s="333">
        <v>143</v>
      </c>
      <c r="C159" s="23"/>
      <c r="D159" s="20"/>
      <c r="E159" s="21"/>
      <c r="F159" s="25"/>
    </row>
    <row r="160" spans="2:6" ht="19.899999999999999" customHeight="1" x14ac:dyDescent="0.25">
      <c r="B160" s="333">
        <v>144</v>
      </c>
      <c r="C160" s="23"/>
      <c r="D160" s="20"/>
      <c r="E160" s="24"/>
      <c r="F160" s="25"/>
    </row>
    <row r="161" spans="2:6" ht="19.899999999999999" customHeight="1" x14ac:dyDescent="0.25">
      <c r="B161" s="333">
        <v>145</v>
      </c>
      <c r="C161" s="19"/>
      <c r="D161" s="20"/>
      <c r="E161" s="21"/>
      <c r="F161" s="25"/>
    </row>
    <row r="162" spans="2:6" ht="19.899999999999999" customHeight="1" x14ac:dyDescent="0.25">
      <c r="B162" s="333">
        <v>146</v>
      </c>
      <c r="C162" s="23"/>
      <c r="D162" s="20"/>
      <c r="E162" s="24"/>
      <c r="F162" s="25"/>
    </row>
    <row r="163" spans="2:6" ht="19.899999999999999" customHeight="1" x14ac:dyDescent="0.25">
      <c r="B163" s="333">
        <v>147</v>
      </c>
      <c r="C163" s="23"/>
      <c r="D163" s="20"/>
      <c r="E163" s="21"/>
      <c r="F163" s="25"/>
    </row>
    <row r="164" spans="2:6" ht="19.899999999999999" customHeight="1" x14ac:dyDescent="0.25">
      <c r="B164" s="333">
        <v>148</v>
      </c>
      <c r="C164" s="19"/>
      <c r="D164" s="20"/>
      <c r="E164" s="24"/>
      <c r="F164" s="25"/>
    </row>
    <row r="165" spans="2:6" ht="19.899999999999999" customHeight="1" x14ac:dyDescent="0.25">
      <c r="B165" s="333">
        <v>149</v>
      </c>
      <c r="C165" s="23"/>
      <c r="D165" s="20"/>
      <c r="E165" s="21"/>
      <c r="F165" s="25"/>
    </row>
    <row r="166" spans="2:6" ht="19.899999999999999" customHeight="1" x14ac:dyDescent="0.25">
      <c r="B166" s="333">
        <v>150</v>
      </c>
      <c r="C166" s="23"/>
      <c r="D166" s="20"/>
      <c r="E166" s="24"/>
      <c r="F166" s="25"/>
    </row>
    <row r="167" spans="2:6" ht="19.899999999999999" customHeight="1" x14ac:dyDescent="0.25">
      <c r="B167" s="333">
        <v>151</v>
      </c>
      <c r="C167" s="19"/>
      <c r="D167" s="20"/>
      <c r="E167" s="21"/>
      <c r="F167" s="25"/>
    </row>
    <row r="168" spans="2:6" ht="19.899999999999999" customHeight="1" x14ac:dyDescent="0.25">
      <c r="B168" s="333">
        <v>152</v>
      </c>
      <c r="C168" s="23"/>
      <c r="D168" s="20"/>
      <c r="E168" s="24"/>
      <c r="F168" s="25"/>
    </row>
    <row r="169" spans="2:6" ht="19.899999999999999" customHeight="1" x14ac:dyDescent="0.25">
      <c r="B169" s="333">
        <v>153</v>
      </c>
      <c r="C169" s="23"/>
      <c r="D169" s="20"/>
      <c r="E169" s="21"/>
      <c r="F169" s="25"/>
    </row>
    <row r="170" spans="2:6" ht="19.899999999999999" customHeight="1" x14ac:dyDescent="0.25">
      <c r="B170" s="333">
        <v>154</v>
      </c>
      <c r="C170" s="19"/>
      <c r="D170" s="20"/>
      <c r="E170" s="24"/>
      <c r="F170" s="25"/>
    </row>
    <row r="171" spans="2:6" ht="19.899999999999999" customHeight="1" x14ac:dyDescent="0.25">
      <c r="B171" s="333">
        <v>155</v>
      </c>
      <c r="C171" s="23"/>
      <c r="D171" s="20"/>
      <c r="E171" s="21"/>
      <c r="F171" s="25"/>
    </row>
    <row r="172" spans="2:6" ht="19.899999999999999" customHeight="1" x14ac:dyDescent="0.25">
      <c r="B172" s="333">
        <v>156</v>
      </c>
      <c r="C172" s="23"/>
      <c r="D172" s="20"/>
      <c r="E172" s="24"/>
      <c r="F172" s="25"/>
    </row>
    <row r="173" spans="2:6" ht="19.899999999999999" customHeight="1" x14ac:dyDescent="0.25">
      <c r="B173" s="333">
        <v>157</v>
      </c>
      <c r="C173" s="19"/>
      <c r="D173" s="20"/>
      <c r="E173" s="21"/>
      <c r="F173" s="25"/>
    </row>
    <row r="174" spans="2:6" ht="19.899999999999999" customHeight="1" x14ac:dyDescent="0.25">
      <c r="B174" s="333">
        <v>158</v>
      </c>
      <c r="C174" s="23"/>
      <c r="D174" s="20"/>
      <c r="E174" s="24"/>
      <c r="F174" s="25"/>
    </row>
    <row r="175" spans="2:6" ht="19.899999999999999" customHeight="1" x14ac:dyDescent="0.25">
      <c r="B175" s="333">
        <v>159</v>
      </c>
      <c r="C175" s="23"/>
      <c r="D175" s="20"/>
      <c r="E175" s="21"/>
      <c r="F175" s="25"/>
    </row>
    <row r="176" spans="2:6" ht="19.899999999999999" customHeight="1" x14ac:dyDescent="0.25">
      <c r="B176" s="333">
        <v>160</v>
      </c>
      <c r="C176" s="19"/>
      <c r="D176" s="20"/>
      <c r="E176" s="24"/>
      <c r="F176" s="25"/>
    </row>
    <row r="177" spans="2:6" ht="19.899999999999999" customHeight="1" x14ac:dyDescent="0.25">
      <c r="B177" s="333">
        <v>161</v>
      </c>
      <c r="C177" s="23"/>
      <c r="D177" s="20"/>
      <c r="E177" s="21"/>
      <c r="F177" s="25"/>
    </row>
    <row r="178" spans="2:6" ht="19.899999999999999" customHeight="1" x14ac:dyDescent="0.25">
      <c r="B178" s="333">
        <v>162</v>
      </c>
      <c r="C178" s="23"/>
      <c r="D178" s="20"/>
      <c r="E178" s="24"/>
      <c r="F178" s="25"/>
    </row>
    <row r="179" spans="2:6" ht="19.899999999999999" customHeight="1" x14ac:dyDescent="0.25">
      <c r="B179" s="333">
        <v>163</v>
      </c>
      <c r="C179" s="19"/>
      <c r="D179" s="20"/>
      <c r="E179" s="21"/>
      <c r="F179" s="25"/>
    </row>
    <row r="180" spans="2:6" ht="19.899999999999999" customHeight="1" x14ac:dyDescent="0.25">
      <c r="B180" s="333">
        <v>164</v>
      </c>
      <c r="C180" s="23"/>
      <c r="D180" s="20"/>
      <c r="E180" s="24"/>
      <c r="F180" s="25"/>
    </row>
    <row r="181" spans="2:6" ht="19.899999999999999" customHeight="1" x14ac:dyDescent="0.25">
      <c r="B181" s="333">
        <v>165</v>
      </c>
      <c r="C181" s="23"/>
      <c r="D181" s="20"/>
      <c r="E181" s="21"/>
      <c r="F181" s="25"/>
    </row>
    <row r="182" spans="2:6" ht="19.899999999999999" customHeight="1" x14ac:dyDescent="0.25">
      <c r="B182" s="333">
        <v>166</v>
      </c>
      <c r="C182" s="19"/>
      <c r="D182" s="20"/>
      <c r="E182" s="24"/>
      <c r="F182" s="25"/>
    </row>
    <row r="183" spans="2:6" ht="19.899999999999999" customHeight="1" x14ac:dyDescent="0.25">
      <c r="B183" s="333">
        <v>167</v>
      </c>
      <c r="C183" s="23"/>
      <c r="D183" s="20"/>
      <c r="E183" s="21"/>
      <c r="F183" s="25"/>
    </row>
    <row r="184" spans="2:6" ht="19.899999999999999" customHeight="1" x14ac:dyDescent="0.25">
      <c r="B184" s="333">
        <v>168</v>
      </c>
      <c r="C184" s="23"/>
      <c r="D184" s="20"/>
      <c r="E184" s="24"/>
      <c r="F184" s="25"/>
    </row>
    <row r="185" spans="2:6" ht="19.899999999999999" customHeight="1" x14ac:dyDescent="0.25">
      <c r="B185" s="333">
        <v>169</v>
      </c>
      <c r="C185" s="19"/>
      <c r="D185" s="20"/>
      <c r="E185" s="21"/>
      <c r="F185" s="25"/>
    </row>
    <row r="186" spans="2:6" ht="19.899999999999999" customHeight="1" x14ac:dyDescent="0.25">
      <c r="B186" s="333">
        <v>170</v>
      </c>
      <c r="C186" s="23"/>
      <c r="D186" s="20"/>
      <c r="E186" s="24"/>
      <c r="F186" s="25"/>
    </row>
    <row r="187" spans="2:6" ht="19.899999999999999" customHeight="1" x14ac:dyDescent="0.25">
      <c r="B187" s="333">
        <v>171</v>
      </c>
      <c r="C187" s="23"/>
      <c r="D187" s="20"/>
      <c r="E187" s="21"/>
      <c r="F187" s="25"/>
    </row>
    <row r="188" spans="2:6" ht="19.899999999999999" customHeight="1" x14ac:dyDescent="0.25">
      <c r="B188" s="333">
        <v>172</v>
      </c>
      <c r="C188" s="19"/>
      <c r="D188" s="20"/>
      <c r="E188" s="24"/>
      <c r="F188" s="25"/>
    </row>
    <row r="189" spans="2:6" ht="19.899999999999999" customHeight="1" x14ac:dyDescent="0.25">
      <c r="B189" s="333">
        <v>173</v>
      </c>
      <c r="C189" s="23"/>
      <c r="D189" s="20"/>
      <c r="E189" s="21"/>
      <c r="F189" s="25"/>
    </row>
    <row r="190" spans="2:6" ht="19.899999999999999" customHeight="1" x14ac:dyDescent="0.25">
      <c r="B190" s="333">
        <v>174</v>
      </c>
      <c r="C190" s="23"/>
      <c r="D190" s="20"/>
      <c r="E190" s="24"/>
      <c r="F190" s="25"/>
    </row>
    <row r="191" spans="2:6" ht="19.899999999999999" customHeight="1" x14ac:dyDescent="0.25">
      <c r="B191" s="333">
        <v>175</v>
      </c>
      <c r="C191" s="19"/>
      <c r="D191" s="20"/>
      <c r="E191" s="21"/>
      <c r="F191" s="25"/>
    </row>
    <row r="192" spans="2:6" ht="19.899999999999999" customHeight="1" x14ac:dyDescent="0.25">
      <c r="B192" s="333">
        <v>176</v>
      </c>
      <c r="C192" s="23"/>
      <c r="D192" s="20"/>
      <c r="E192" s="24"/>
      <c r="F192" s="25"/>
    </row>
    <row r="193" spans="2:6" ht="19.899999999999999" customHeight="1" x14ac:dyDescent="0.25">
      <c r="B193" s="333">
        <v>177</v>
      </c>
      <c r="C193" s="23"/>
      <c r="D193" s="20"/>
      <c r="E193" s="21"/>
      <c r="F193" s="25"/>
    </row>
    <row r="194" spans="2:6" ht="19.899999999999999" customHeight="1" x14ac:dyDescent="0.25">
      <c r="B194" s="333">
        <v>178</v>
      </c>
      <c r="C194" s="19"/>
      <c r="D194" s="20"/>
      <c r="E194" s="24"/>
      <c r="F194" s="25"/>
    </row>
    <row r="195" spans="2:6" ht="19.899999999999999" customHeight="1" x14ac:dyDescent="0.25">
      <c r="B195" s="333">
        <v>179</v>
      </c>
      <c r="C195" s="23"/>
      <c r="D195" s="20"/>
      <c r="E195" s="21"/>
      <c r="F195" s="25"/>
    </row>
    <row r="196" spans="2:6" ht="19.899999999999999" customHeight="1" x14ac:dyDescent="0.25">
      <c r="B196" s="333">
        <v>180</v>
      </c>
      <c r="C196" s="23"/>
      <c r="D196" s="20"/>
      <c r="E196" s="24"/>
      <c r="F196" s="25"/>
    </row>
    <row r="197" spans="2:6" ht="19.899999999999999" customHeight="1" x14ac:dyDescent="0.25">
      <c r="B197" s="333">
        <v>181</v>
      </c>
      <c r="C197" s="19"/>
      <c r="D197" s="20"/>
      <c r="E197" s="21"/>
      <c r="F197" s="25"/>
    </row>
    <row r="198" spans="2:6" ht="19.899999999999999" customHeight="1" x14ac:dyDescent="0.25">
      <c r="B198" s="333">
        <v>182</v>
      </c>
      <c r="C198" s="23"/>
      <c r="D198" s="20"/>
      <c r="E198" s="24"/>
      <c r="F198" s="25"/>
    </row>
    <row r="199" spans="2:6" ht="19.899999999999999" customHeight="1" x14ac:dyDescent="0.25">
      <c r="B199" s="333">
        <v>183</v>
      </c>
      <c r="C199" s="23"/>
      <c r="D199" s="20"/>
      <c r="E199" s="21"/>
      <c r="F199" s="25"/>
    </row>
    <row r="200" spans="2:6" ht="19.899999999999999" customHeight="1" x14ac:dyDescent="0.25">
      <c r="B200" s="333">
        <v>184</v>
      </c>
      <c r="C200" s="19"/>
      <c r="D200" s="20"/>
      <c r="E200" s="24"/>
      <c r="F200" s="25"/>
    </row>
    <row r="201" spans="2:6" ht="19.899999999999999" customHeight="1" x14ac:dyDescent="0.25">
      <c r="B201" s="333">
        <v>185</v>
      </c>
      <c r="C201" s="23"/>
      <c r="D201" s="20"/>
      <c r="E201" s="21"/>
      <c r="F201" s="25"/>
    </row>
    <row r="202" spans="2:6" ht="19.899999999999999" customHeight="1" x14ac:dyDescent="0.25">
      <c r="B202" s="333">
        <v>186</v>
      </c>
      <c r="C202" s="23"/>
      <c r="D202" s="20"/>
      <c r="E202" s="24"/>
      <c r="F202" s="25"/>
    </row>
    <row r="203" spans="2:6" ht="19.899999999999999" customHeight="1" x14ac:dyDescent="0.25">
      <c r="B203" s="333">
        <v>187</v>
      </c>
      <c r="C203" s="19"/>
      <c r="D203" s="20"/>
      <c r="E203" s="21"/>
      <c r="F203" s="25"/>
    </row>
    <row r="204" spans="2:6" ht="19.899999999999999" customHeight="1" x14ac:dyDescent="0.25">
      <c r="B204" s="333">
        <v>188</v>
      </c>
      <c r="C204" s="23"/>
      <c r="D204" s="20"/>
      <c r="E204" s="24"/>
      <c r="F204" s="25"/>
    </row>
    <row r="205" spans="2:6" ht="19.899999999999999" customHeight="1" x14ac:dyDescent="0.25">
      <c r="B205" s="333">
        <v>189</v>
      </c>
      <c r="C205" s="23"/>
      <c r="D205" s="20"/>
      <c r="E205" s="21"/>
      <c r="F205" s="25"/>
    </row>
    <row r="206" spans="2:6" ht="19.899999999999999" customHeight="1" x14ac:dyDescent="0.25">
      <c r="B206" s="333">
        <v>190</v>
      </c>
      <c r="C206" s="19"/>
      <c r="D206" s="20"/>
      <c r="E206" s="24"/>
      <c r="F206" s="25"/>
    </row>
    <row r="207" spans="2:6" ht="19.899999999999999" customHeight="1" x14ac:dyDescent="0.25">
      <c r="B207" s="333">
        <v>191</v>
      </c>
      <c r="C207" s="23"/>
      <c r="D207" s="20"/>
      <c r="E207" s="21"/>
      <c r="F207" s="25"/>
    </row>
    <row r="208" spans="2:6" ht="19.899999999999999" customHeight="1" x14ac:dyDescent="0.25">
      <c r="B208" s="333">
        <v>192</v>
      </c>
      <c r="C208" s="23"/>
      <c r="D208" s="20"/>
      <c r="E208" s="24"/>
      <c r="F208" s="25"/>
    </row>
    <row r="209" spans="2:6" ht="19.899999999999999" customHeight="1" x14ac:dyDescent="0.25">
      <c r="B209" s="333">
        <v>193</v>
      </c>
      <c r="C209" s="19"/>
      <c r="D209" s="20"/>
      <c r="E209" s="21"/>
      <c r="F209" s="25"/>
    </row>
    <row r="210" spans="2:6" ht="19.899999999999999" customHeight="1" x14ac:dyDescent="0.25">
      <c r="B210" s="333">
        <v>194</v>
      </c>
      <c r="C210" s="23"/>
      <c r="D210" s="20"/>
      <c r="E210" s="24"/>
      <c r="F210" s="25"/>
    </row>
    <row r="211" spans="2:6" ht="19.899999999999999" customHeight="1" x14ac:dyDescent="0.25">
      <c r="B211" s="333">
        <v>195</v>
      </c>
      <c r="C211" s="23"/>
      <c r="D211" s="20"/>
      <c r="E211" s="21"/>
      <c r="F211" s="25"/>
    </row>
    <row r="212" spans="2:6" ht="19.899999999999999" customHeight="1" x14ac:dyDescent="0.25">
      <c r="B212" s="333">
        <v>196</v>
      </c>
      <c r="C212" s="19"/>
      <c r="D212" s="20"/>
      <c r="E212" s="24"/>
      <c r="F212" s="25"/>
    </row>
    <row r="213" spans="2:6" ht="19.899999999999999" customHeight="1" x14ac:dyDescent="0.25">
      <c r="B213" s="333">
        <v>197</v>
      </c>
      <c r="C213" s="23"/>
      <c r="D213" s="20"/>
      <c r="E213" s="21"/>
      <c r="F213" s="25"/>
    </row>
    <row r="214" spans="2:6" ht="19.899999999999999" customHeight="1" x14ac:dyDescent="0.25">
      <c r="B214" s="333">
        <v>198</v>
      </c>
      <c r="C214" s="23"/>
      <c r="D214" s="20"/>
      <c r="E214" s="24"/>
      <c r="F214" s="25"/>
    </row>
    <row r="215" spans="2:6" ht="19.899999999999999" customHeight="1" x14ac:dyDescent="0.25">
      <c r="B215" s="333">
        <v>199</v>
      </c>
      <c r="C215" s="19"/>
      <c r="D215" s="20"/>
      <c r="E215" s="21"/>
      <c r="F215" s="25"/>
    </row>
    <row r="216" spans="2:6" ht="19.899999999999999" customHeight="1" thickBot="1" x14ac:dyDescent="0.3">
      <c r="B216" s="334">
        <v>200</v>
      </c>
      <c r="C216" s="23"/>
      <c r="D216" s="20"/>
      <c r="E216" s="24"/>
      <c r="F216" s="26"/>
    </row>
  </sheetData>
  <sheetProtection algorithmName="SHA-512" hashValue="1iquiBhic36X9myGro8j4xBTQBLA9T/D1wvvA5RFfJE9DmyUnY6wqor/1+QJjn8nocWKO1miO871uH+2BWU5Yw==" saltValue="0N11lsZsX91oWdWO8ML4YA==" spinCount="100000" sheet="1" objects="1" scenarios="1"/>
  <sortState xmlns:xlrd2="http://schemas.microsoft.com/office/spreadsheetml/2017/richdata2" ref="I22:I28">
    <sortCondition descending="1" ref="I22"/>
  </sortState>
  <mergeCells count="30">
    <mergeCell ref="D12:F12"/>
    <mergeCell ref="G4:H13"/>
    <mergeCell ref="B10:C10"/>
    <mergeCell ref="D10:F10"/>
    <mergeCell ref="D4:F4"/>
    <mergeCell ref="D5:F5"/>
    <mergeCell ref="B5:C5"/>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G1:H3"/>
    <mergeCell ref="B1:F1"/>
    <mergeCell ref="B2:C2"/>
    <mergeCell ref="B3:C3"/>
    <mergeCell ref="B4:C4"/>
    <mergeCell ref="D2:F2"/>
    <mergeCell ref="D3:F3"/>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Ölçekli),BÜYÜK"</formula1>
    </dataValidation>
    <dataValidation type="custom" allowBlank="1" showInputMessage="1" showErrorMessage="1" error="Proje Numarasını hatalı girdiniz " prompt="Bu excel dosyası sadece SİPARİŞ AR-GE Çağrısı kapsamında desteklenen projeler için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$I$7:$I$10</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7" t="s">
        <v>34</v>
      </c>
      <c r="B1" s="417"/>
      <c r="C1" s="417"/>
      <c r="D1" s="417"/>
      <c r="E1" s="417"/>
      <c r="F1" s="417"/>
      <c r="G1" s="417"/>
      <c r="H1" s="417"/>
      <c r="I1" s="417"/>
      <c r="J1" s="417"/>
      <c r="K1" s="417"/>
      <c r="L1" s="417"/>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5" t="str">
        <f>IF(YilDonem&lt;&gt;"",CONCATENATE(IF(Dönem=1,"HAZİRAN",IF(Dönem=2,"ARALIK","")),"  ayına aittir."),"")</f>
        <v/>
      </c>
      <c r="F3" s="435"/>
      <c r="G3" s="435"/>
      <c r="H3" s="435"/>
      <c r="I3" s="91"/>
      <c r="J3" s="91"/>
      <c r="K3" s="91"/>
      <c r="L3" s="92" t="s">
        <v>42</v>
      </c>
    </row>
    <row r="4" spans="1:27" ht="31.7" customHeight="1" thickBot="1" x14ac:dyDescent="0.3">
      <c r="A4" s="93" t="s">
        <v>1</v>
      </c>
      <c r="B4" s="422" t="str">
        <f>IF(ProjeNo&gt;0,ProjeNo,"")</f>
        <v/>
      </c>
      <c r="C4" s="423"/>
      <c r="D4" s="423"/>
      <c r="E4" s="423"/>
      <c r="F4" s="423"/>
      <c r="G4" s="423"/>
      <c r="H4" s="423"/>
      <c r="I4" s="423"/>
      <c r="J4" s="423"/>
      <c r="K4" s="423"/>
      <c r="L4" s="424"/>
    </row>
    <row r="5" spans="1:27" ht="31.7" customHeight="1" thickBot="1" x14ac:dyDescent="0.3">
      <c r="A5" s="94" t="s">
        <v>11</v>
      </c>
      <c r="B5" s="425" t="str">
        <f>IF(ProjeAdi&gt;0,ProjeAdi,"")</f>
        <v/>
      </c>
      <c r="C5" s="426"/>
      <c r="D5" s="426"/>
      <c r="E5" s="426"/>
      <c r="F5" s="426"/>
      <c r="G5" s="426"/>
      <c r="H5" s="426"/>
      <c r="I5" s="426"/>
      <c r="J5" s="426"/>
      <c r="K5" s="426"/>
      <c r="L5" s="427"/>
    </row>
    <row r="6" spans="1:27" ht="31.7" customHeight="1" thickBot="1" x14ac:dyDescent="0.3">
      <c r="A6" s="428" t="s">
        <v>7</v>
      </c>
      <c r="B6" s="428" t="s">
        <v>8</v>
      </c>
      <c r="C6" s="428" t="s">
        <v>35</v>
      </c>
      <c r="D6" s="428" t="s">
        <v>144</v>
      </c>
      <c r="E6" s="428" t="s">
        <v>36</v>
      </c>
      <c r="F6" s="428" t="s">
        <v>39</v>
      </c>
      <c r="G6" s="438" t="s">
        <v>37</v>
      </c>
      <c r="H6" s="437" t="s">
        <v>174</v>
      </c>
      <c r="I6" s="438"/>
      <c r="J6" s="438"/>
      <c r="K6" s="439"/>
      <c r="L6" s="428" t="s">
        <v>38</v>
      </c>
      <c r="O6" s="418" t="s">
        <v>43</v>
      </c>
      <c r="P6" s="418"/>
      <c r="Q6" s="418" t="s">
        <v>49</v>
      </c>
      <c r="R6" s="418"/>
      <c r="S6" s="418" t="s">
        <v>50</v>
      </c>
      <c r="T6" s="418"/>
    </row>
    <row r="7" spans="1:27" s="172" customFormat="1" ht="90.75" thickBot="1" x14ac:dyDescent="0.3">
      <c r="A7" s="429"/>
      <c r="B7" s="429"/>
      <c r="C7" s="429"/>
      <c r="D7" s="429"/>
      <c r="E7" s="429"/>
      <c r="F7" s="429"/>
      <c r="G7" s="440"/>
      <c r="H7" s="95" t="s">
        <v>141</v>
      </c>
      <c r="I7" s="95" t="s">
        <v>176</v>
      </c>
      <c r="J7" s="95" t="s">
        <v>185</v>
      </c>
      <c r="K7" s="95" t="s">
        <v>186</v>
      </c>
      <c r="L7" s="436"/>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9" t="s">
        <v>47</v>
      </c>
      <c r="B28" s="420"/>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46027</v>
      </c>
      <c r="C31" s="415" t="s">
        <v>45</v>
      </c>
      <c r="D31" s="415"/>
      <c r="E31" s="343" t="s">
        <v>183</v>
      </c>
      <c r="F31" s="345" t="str">
        <f>IF(kurulusyetkilisi&gt;0,kurulusyetkilisi,"")</f>
        <v/>
      </c>
      <c r="G31" s="343"/>
      <c r="H31" s="346"/>
      <c r="I31" s="131"/>
      <c r="J31" s="131"/>
    </row>
    <row r="32" spans="1:21" ht="19.5" x14ac:dyDescent="0.3">
      <c r="A32" s="347"/>
      <c r="B32" s="347"/>
      <c r="C32" s="415" t="s">
        <v>46</v>
      </c>
      <c r="D32" s="415"/>
      <c r="E32" s="416"/>
      <c r="F32" s="416"/>
      <c r="G32" s="416"/>
      <c r="H32" s="348"/>
      <c r="I32" s="107"/>
      <c r="J32" s="107"/>
    </row>
    <row r="33" spans="1:20" ht="15.75" x14ac:dyDescent="0.25">
      <c r="A33" s="417" t="s">
        <v>34</v>
      </c>
      <c r="B33" s="417"/>
      <c r="C33" s="417"/>
      <c r="D33" s="417"/>
      <c r="E33" s="417"/>
      <c r="F33" s="417"/>
      <c r="G33" s="417"/>
      <c r="H33" s="417"/>
      <c r="I33" s="417"/>
      <c r="J33" s="417"/>
      <c r="K33" s="417"/>
      <c r="L33" s="417"/>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5" t="str">
        <f>IF(YilDonem&lt;&gt;"",CONCATENATE(IF(Dönem=1,"HAZİRAN",IF(Dönem=2,"ARALIK","")),"  ayına aittir."),"")</f>
        <v/>
      </c>
      <c r="F35" s="435"/>
      <c r="G35" s="435"/>
      <c r="H35" s="435"/>
      <c r="I35" s="91"/>
      <c r="J35" s="91"/>
      <c r="K35" s="91"/>
      <c r="L35" s="92" t="s">
        <v>42</v>
      </c>
    </row>
    <row r="36" spans="1:20" ht="31.7" customHeight="1" thickBot="1" x14ac:dyDescent="0.3">
      <c r="A36" s="93" t="s">
        <v>1</v>
      </c>
      <c r="B36" s="422" t="str">
        <f>IF(ProjeNo&gt;0,ProjeNo,"")</f>
        <v/>
      </c>
      <c r="C36" s="423"/>
      <c r="D36" s="423"/>
      <c r="E36" s="423"/>
      <c r="F36" s="423"/>
      <c r="G36" s="423"/>
      <c r="H36" s="423"/>
      <c r="I36" s="423"/>
      <c r="J36" s="423"/>
      <c r="K36" s="423"/>
      <c r="L36" s="424"/>
    </row>
    <row r="37" spans="1:20" ht="31.7" customHeight="1" thickBot="1" x14ac:dyDescent="0.3">
      <c r="A37" s="94" t="s">
        <v>11</v>
      </c>
      <c r="B37" s="425" t="str">
        <f>IF(ProjeAdi&gt;0,ProjeAdi,"")</f>
        <v/>
      </c>
      <c r="C37" s="426"/>
      <c r="D37" s="426"/>
      <c r="E37" s="426"/>
      <c r="F37" s="426"/>
      <c r="G37" s="426"/>
      <c r="H37" s="426"/>
      <c r="I37" s="426"/>
      <c r="J37" s="426"/>
      <c r="K37" s="426"/>
      <c r="L37" s="427"/>
    </row>
    <row r="38" spans="1:20" ht="31.7" customHeight="1" thickBot="1" x14ac:dyDescent="0.3">
      <c r="A38" s="428" t="s">
        <v>7</v>
      </c>
      <c r="B38" s="428" t="s">
        <v>8</v>
      </c>
      <c r="C38" s="428" t="s">
        <v>35</v>
      </c>
      <c r="D38" s="428" t="s">
        <v>144</v>
      </c>
      <c r="E38" s="428" t="s">
        <v>36</v>
      </c>
      <c r="F38" s="428" t="s">
        <v>39</v>
      </c>
      <c r="G38" s="430" t="s">
        <v>37</v>
      </c>
      <c r="H38" s="432" t="s">
        <v>174</v>
      </c>
      <c r="I38" s="433"/>
      <c r="J38" s="433"/>
      <c r="K38" s="434"/>
      <c r="L38" s="428" t="s">
        <v>38</v>
      </c>
      <c r="O38" s="418" t="s">
        <v>43</v>
      </c>
      <c r="P38" s="418"/>
      <c r="Q38" s="418" t="s">
        <v>49</v>
      </c>
      <c r="R38" s="418"/>
      <c r="S38" s="418" t="s">
        <v>50</v>
      </c>
      <c r="T38" s="418"/>
    </row>
    <row r="39" spans="1:20" s="172" customFormat="1" ht="90.75" thickBot="1" x14ac:dyDescent="0.3">
      <c r="A39" s="429"/>
      <c r="B39" s="429"/>
      <c r="C39" s="429"/>
      <c r="D39" s="429"/>
      <c r="E39" s="429"/>
      <c r="F39" s="429"/>
      <c r="G39" s="431"/>
      <c r="H39" s="95" t="s">
        <v>141</v>
      </c>
      <c r="I39" s="95" t="s">
        <v>176</v>
      </c>
      <c r="J39" s="95" t="s">
        <v>185</v>
      </c>
      <c r="K39" s="95" t="s">
        <v>186</v>
      </c>
      <c r="L39" s="429"/>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9" t="s">
        <v>47</v>
      </c>
      <c r="B60" s="420"/>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46027</v>
      </c>
      <c r="C63" s="415" t="s">
        <v>45</v>
      </c>
      <c r="D63" s="415"/>
      <c r="E63" s="343" t="s">
        <v>183</v>
      </c>
      <c r="F63" s="345" t="str">
        <f>IF(kurulusyetkilisi&gt;0,kurulusyetkilisi,"")</f>
        <v/>
      </c>
      <c r="G63" s="343"/>
      <c r="H63" s="131"/>
      <c r="I63" s="131"/>
      <c r="J63" s="131"/>
    </row>
    <row r="64" spans="1:21" ht="19.5" x14ac:dyDescent="0.3">
      <c r="A64" s="347"/>
      <c r="B64" s="347"/>
      <c r="C64" s="415" t="s">
        <v>46</v>
      </c>
      <c r="D64" s="415"/>
      <c r="E64" s="416"/>
      <c r="F64" s="416"/>
      <c r="G64" s="416"/>
      <c r="H64" s="107"/>
      <c r="I64" s="107"/>
      <c r="J64" s="107"/>
    </row>
    <row r="65" spans="1:20" ht="15.75" x14ac:dyDescent="0.25">
      <c r="A65" s="417" t="s">
        <v>34</v>
      </c>
      <c r="B65" s="417"/>
      <c r="C65" s="417"/>
      <c r="D65" s="417"/>
      <c r="E65" s="417"/>
      <c r="F65" s="417"/>
      <c r="G65" s="417"/>
      <c r="H65" s="417"/>
      <c r="I65" s="417"/>
      <c r="J65" s="417"/>
      <c r="K65" s="417"/>
      <c r="L65" s="417"/>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5" t="str">
        <f>IF(YilDonem&lt;&gt;"",CONCATENATE(IF(Dönem=1,"HAZİRAN",IF(Dönem=2,"ARALIK","")),"  ayına aittir."),"")</f>
        <v/>
      </c>
      <c r="F67" s="435"/>
      <c r="G67" s="435"/>
      <c r="H67" s="435"/>
      <c r="I67" s="91"/>
      <c r="J67" s="91"/>
      <c r="K67" s="91"/>
      <c r="L67" s="92" t="s">
        <v>42</v>
      </c>
    </row>
    <row r="68" spans="1:20" ht="31.7" customHeight="1" thickBot="1" x14ac:dyDescent="0.3">
      <c r="A68" s="93" t="s">
        <v>1</v>
      </c>
      <c r="B68" s="422" t="str">
        <f>IF(ProjeNo&gt;0,ProjeNo,"")</f>
        <v/>
      </c>
      <c r="C68" s="423"/>
      <c r="D68" s="423"/>
      <c r="E68" s="423"/>
      <c r="F68" s="423"/>
      <c r="G68" s="423"/>
      <c r="H68" s="423"/>
      <c r="I68" s="423"/>
      <c r="J68" s="423"/>
      <c r="K68" s="423"/>
      <c r="L68" s="424"/>
    </row>
    <row r="69" spans="1:20" ht="31.7" customHeight="1" thickBot="1" x14ac:dyDescent="0.3">
      <c r="A69" s="94" t="s">
        <v>11</v>
      </c>
      <c r="B69" s="425" t="str">
        <f>IF(ProjeAdi&gt;0,ProjeAdi,"")</f>
        <v/>
      </c>
      <c r="C69" s="426"/>
      <c r="D69" s="426"/>
      <c r="E69" s="426"/>
      <c r="F69" s="426"/>
      <c r="G69" s="426"/>
      <c r="H69" s="426"/>
      <c r="I69" s="426"/>
      <c r="J69" s="426"/>
      <c r="K69" s="426"/>
      <c r="L69" s="427"/>
    </row>
    <row r="70" spans="1:20" ht="31.7" customHeight="1" thickBot="1" x14ac:dyDescent="0.3">
      <c r="A70" s="428" t="s">
        <v>7</v>
      </c>
      <c r="B70" s="428" t="s">
        <v>8</v>
      </c>
      <c r="C70" s="428" t="s">
        <v>35</v>
      </c>
      <c r="D70" s="428" t="s">
        <v>144</v>
      </c>
      <c r="E70" s="428" t="s">
        <v>36</v>
      </c>
      <c r="F70" s="428" t="s">
        <v>39</v>
      </c>
      <c r="G70" s="430" t="s">
        <v>37</v>
      </c>
      <c r="H70" s="432" t="s">
        <v>174</v>
      </c>
      <c r="I70" s="433"/>
      <c r="J70" s="433"/>
      <c r="K70" s="434"/>
      <c r="L70" s="428" t="s">
        <v>38</v>
      </c>
      <c r="O70" s="418" t="s">
        <v>43</v>
      </c>
      <c r="P70" s="418"/>
      <c r="Q70" s="418" t="s">
        <v>49</v>
      </c>
      <c r="R70" s="418"/>
      <c r="S70" s="418" t="s">
        <v>50</v>
      </c>
      <c r="T70" s="418"/>
    </row>
    <row r="71" spans="1:20" s="172" customFormat="1" ht="90.75" thickBot="1" x14ac:dyDescent="0.3">
      <c r="A71" s="429"/>
      <c r="B71" s="429"/>
      <c r="C71" s="429"/>
      <c r="D71" s="429"/>
      <c r="E71" s="429"/>
      <c r="F71" s="429"/>
      <c r="G71" s="431"/>
      <c r="H71" s="95" t="s">
        <v>141</v>
      </c>
      <c r="I71" s="95" t="s">
        <v>176</v>
      </c>
      <c r="J71" s="95" t="s">
        <v>185</v>
      </c>
      <c r="K71" s="95" t="s">
        <v>186</v>
      </c>
      <c r="L71" s="429"/>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9" t="s">
        <v>47</v>
      </c>
      <c r="B92" s="420"/>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46027</v>
      </c>
      <c r="C95" s="415" t="s">
        <v>45</v>
      </c>
      <c r="D95" s="415"/>
      <c r="E95" s="343" t="s">
        <v>183</v>
      </c>
      <c r="F95" s="345" t="str">
        <f>IF(kurulusyetkilisi&gt;0,kurulusyetkilisi,"")</f>
        <v/>
      </c>
      <c r="G95" s="343"/>
      <c r="H95" s="131"/>
      <c r="I95" s="131"/>
      <c r="J95" s="131"/>
    </row>
    <row r="96" spans="1:21" ht="19.5" x14ac:dyDescent="0.3">
      <c r="A96" s="347"/>
      <c r="B96" s="347"/>
      <c r="C96" s="415" t="s">
        <v>46</v>
      </c>
      <c r="D96" s="415"/>
      <c r="E96" s="416"/>
      <c r="F96" s="416"/>
      <c r="G96" s="416"/>
      <c r="H96" s="107"/>
      <c r="I96" s="107"/>
      <c r="J96" s="107"/>
    </row>
    <row r="97" spans="1:20" ht="15.75" x14ac:dyDescent="0.25">
      <c r="A97" s="417" t="s">
        <v>34</v>
      </c>
      <c r="B97" s="417"/>
      <c r="C97" s="417"/>
      <c r="D97" s="417"/>
      <c r="E97" s="417"/>
      <c r="F97" s="417"/>
      <c r="G97" s="417"/>
      <c r="H97" s="417"/>
      <c r="I97" s="417"/>
      <c r="J97" s="417"/>
      <c r="K97" s="417"/>
      <c r="L97" s="417"/>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5" t="str">
        <f>IF(YilDonem&lt;&gt;"",CONCATENATE(IF(Dönem=1,"HAZİRAN",IF(Dönem=2,"ARALIK","")),"  ayına aittir."),"")</f>
        <v/>
      </c>
      <c r="F99" s="435"/>
      <c r="G99" s="435"/>
      <c r="H99" s="435"/>
      <c r="I99" s="91"/>
      <c r="J99" s="91"/>
      <c r="K99" s="91"/>
      <c r="L99" s="92" t="s">
        <v>42</v>
      </c>
    </row>
    <row r="100" spans="1:20" ht="31.7" customHeight="1" thickBot="1" x14ac:dyDescent="0.3">
      <c r="A100" s="93" t="s">
        <v>1</v>
      </c>
      <c r="B100" s="422" t="str">
        <f>IF(ProjeNo&gt;0,ProjeNo,"")</f>
        <v/>
      </c>
      <c r="C100" s="423"/>
      <c r="D100" s="423"/>
      <c r="E100" s="423"/>
      <c r="F100" s="423"/>
      <c r="G100" s="423"/>
      <c r="H100" s="423"/>
      <c r="I100" s="423"/>
      <c r="J100" s="423"/>
      <c r="K100" s="423"/>
      <c r="L100" s="424"/>
    </row>
    <row r="101" spans="1:20" ht="31.7" customHeight="1" thickBot="1" x14ac:dyDescent="0.3">
      <c r="A101" s="94" t="s">
        <v>11</v>
      </c>
      <c r="B101" s="425" t="str">
        <f>IF(ProjeAdi&gt;0,ProjeAdi,"")</f>
        <v/>
      </c>
      <c r="C101" s="426"/>
      <c r="D101" s="426"/>
      <c r="E101" s="426"/>
      <c r="F101" s="426"/>
      <c r="G101" s="426"/>
      <c r="H101" s="426"/>
      <c r="I101" s="426"/>
      <c r="J101" s="426"/>
      <c r="K101" s="426"/>
      <c r="L101" s="427"/>
    </row>
    <row r="102" spans="1:20" ht="31.7" customHeight="1" thickBot="1" x14ac:dyDescent="0.3">
      <c r="A102" s="428" t="s">
        <v>7</v>
      </c>
      <c r="B102" s="428" t="s">
        <v>8</v>
      </c>
      <c r="C102" s="428" t="s">
        <v>35</v>
      </c>
      <c r="D102" s="428" t="s">
        <v>144</v>
      </c>
      <c r="E102" s="428" t="s">
        <v>36</v>
      </c>
      <c r="F102" s="428" t="s">
        <v>39</v>
      </c>
      <c r="G102" s="430" t="s">
        <v>37</v>
      </c>
      <c r="H102" s="432" t="s">
        <v>174</v>
      </c>
      <c r="I102" s="433"/>
      <c r="J102" s="433"/>
      <c r="K102" s="434"/>
      <c r="L102" s="428" t="s">
        <v>38</v>
      </c>
      <c r="O102" s="418" t="s">
        <v>43</v>
      </c>
      <c r="P102" s="418"/>
      <c r="Q102" s="418" t="s">
        <v>49</v>
      </c>
      <c r="R102" s="418"/>
      <c r="S102" s="418" t="s">
        <v>50</v>
      </c>
      <c r="T102" s="418"/>
    </row>
    <row r="103" spans="1:20" s="172" customFormat="1" ht="90.75" thickBot="1" x14ac:dyDescent="0.3">
      <c r="A103" s="429"/>
      <c r="B103" s="429"/>
      <c r="C103" s="429"/>
      <c r="D103" s="429"/>
      <c r="E103" s="429"/>
      <c r="F103" s="429"/>
      <c r="G103" s="431"/>
      <c r="H103" s="95" t="s">
        <v>141</v>
      </c>
      <c r="I103" s="95" t="s">
        <v>176</v>
      </c>
      <c r="J103" s="95" t="s">
        <v>185</v>
      </c>
      <c r="K103" s="95" t="s">
        <v>186</v>
      </c>
      <c r="L103" s="429"/>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9" t="s">
        <v>47</v>
      </c>
      <c r="B124" s="420"/>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46027</v>
      </c>
      <c r="C127" s="415" t="s">
        <v>45</v>
      </c>
      <c r="D127" s="415"/>
      <c r="E127" s="343" t="s">
        <v>183</v>
      </c>
      <c r="F127" s="345" t="str">
        <f>IF(kurulusyetkilisi&gt;0,kurulusyetkilisi,"")</f>
        <v/>
      </c>
      <c r="G127" s="343"/>
      <c r="H127" s="131"/>
      <c r="I127" s="131"/>
      <c r="J127" s="131"/>
    </row>
    <row r="128" spans="1:21" ht="19.5" x14ac:dyDescent="0.3">
      <c r="A128" s="347"/>
      <c r="B128" s="347"/>
      <c r="C128" s="415" t="s">
        <v>46</v>
      </c>
      <c r="D128" s="415"/>
      <c r="E128" s="416"/>
      <c r="F128" s="416"/>
      <c r="G128" s="416"/>
      <c r="H128" s="107"/>
      <c r="I128" s="107"/>
      <c r="J128" s="107"/>
    </row>
    <row r="129" spans="1:20" ht="15.75" x14ac:dyDescent="0.25">
      <c r="A129" s="417" t="s">
        <v>34</v>
      </c>
      <c r="B129" s="417"/>
      <c r="C129" s="417"/>
      <c r="D129" s="417"/>
      <c r="E129" s="417"/>
      <c r="F129" s="417"/>
      <c r="G129" s="417"/>
      <c r="H129" s="417"/>
      <c r="I129" s="417"/>
      <c r="J129" s="417"/>
      <c r="K129" s="417"/>
      <c r="L129" s="417"/>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5" t="str">
        <f>IF(YilDonem&lt;&gt;"",CONCATENATE(IF(Dönem=1,"HAZİRAN",IF(Dönem=2,"ARALIK","")),"  ayına aittir."),"")</f>
        <v/>
      </c>
      <c r="F131" s="435"/>
      <c r="G131" s="435"/>
      <c r="H131" s="435"/>
      <c r="I131" s="91"/>
      <c r="J131" s="91"/>
      <c r="K131" s="91"/>
      <c r="L131" s="92" t="s">
        <v>42</v>
      </c>
    </row>
    <row r="132" spans="1:20" ht="31.7" customHeight="1" thickBot="1" x14ac:dyDescent="0.3">
      <c r="A132" s="93" t="s">
        <v>1</v>
      </c>
      <c r="B132" s="422" t="str">
        <f>IF(ProjeNo&gt;0,ProjeNo,"")</f>
        <v/>
      </c>
      <c r="C132" s="423"/>
      <c r="D132" s="423"/>
      <c r="E132" s="423"/>
      <c r="F132" s="423"/>
      <c r="G132" s="423"/>
      <c r="H132" s="423"/>
      <c r="I132" s="423"/>
      <c r="J132" s="423"/>
      <c r="K132" s="423"/>
      <c r="L132" s="424"/>
    </row>
    <row r="133" spans="1:20" ht="31.7" customHeight="1" thickBot="1" x14ac:dyDescent="0.3">
      <c r="A133" s="94" t="s">
        <v>11</v>
      </c>
      <c r="B133" s="425" t="str">
        <f>IF(ProjeAdi&gt;0,ProjeAdi,"")</f>
        <v/>
      </c>
      <c r="C133" s="426"/>
      <c r="D133" s="426"/>
      <c r="E133" s="426"/>
      <c r="F133" s="426"/>
      <c r="G133" s="426"/>
      <c r="H133" s="426"/>
      <c r="I133" s="426"/>
      <c r="J133" s="426"/>
      <c r="K133" s="426"/>
      <c r="L133" s="427"/>
    </row>
    <row r="134" spans="1:20" ht="31.7" customHeight="1" thickBot="1" x14ac:dyDescent="0.3">
      <c r="A134" s="428" t="s">
        <v>7</v>
      </c>
      <c r="B134" s="428" t="s">
        <v>8</v>
      </c>
      <c r="C134" s="428" t="s">
        <v>35</v>
      </c>
      <c r="D134" s="428" t="s">
        <v>144</v>
      </c>
      <c r="E134" s="428" t="s">
        <v>36</v>
      </c>
      <c r="F134" s="428" t="s">
        <v>39</v>
      </c>
      <c r="G134" s="430" t="s">
        <v>37</v>
      </c>
      <c r="H134" s="432" t="s">
        <v>174</v>
      </c>
      <c r="I134" s="433"/>
      <c r="J134" s="433"/>
      <c r="K134" s="434"/>
      <c r="L134" s="428" t="s">
        <v>38</v>
      </c>
      <c r="O134" s="418" t="s">
        <v>43</v>
      </c>
      <c r="P134" s="418"/>
      <c r="Q134" s="418" t="s">
        <v>49</v>
      </c>
      <c r="R134" s="418"/>
      <c r="S134" s="418" t="s">
        <v>50</v>
      </c>
      <c r="T134" s="418"/>
    </row>
    <row r="135" spans="1:20" s="172" customFormat="1" ht="90.75" thickBot="1" x14ac:dyDescent="0.3">
      <c r="A135" s="429"/>
      <c r="B135" s="429"/>
      <c r="C135" s="429"/>
      <c r="D135" s="429"/>
      <c r="E135" s="429"/>
      <c r="F135" s="429"/>
      <c r="G135" s="431"/>
      <c r="H135" s="95" t="s">
        <v>141</v>
      </c>
      <c r="I135" s="95" t="s">
        <v>176</v>
      </c>
      <c r="J135" s="95" t="s">
        <v>185</v>
      </c>
      <c r="K135" s="95" t="s">
        <v>186</v>
      </c>
      <c r="L135" s="429"/>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9" t="s">
        <v>47</v>
      </c>
      <c r="B156" s="420"/>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46027</v>
      </c>
      <c r="C159" s="415" t="s">
        <v>45</v>
      </c>
      <c r="D159" s="415"/>
      <c r="E159" s="343" t="s">
        <v>183</v>
      </c>
      <c r="F159" s="345" t="str">
        <f>IF(kurulusyetkilisi&gt;0,kurulusyetkilisi,"")</f>
        <v/>
      </c>
      <c r="G159" s="343"/>
      <c r="H159" s="131"/>
      <c r="I159" s="131"/>
      <c r="J159" s="131"/>
    </row>
    <row r="160" spans="1:21" ht="19.5" x14ac:dyDescent="0.3">
      <c r="A160" s="347"/>
      <c r="B160" s="347"/>
      <c r="C160" s="415" t="s">
        <v>46</v>
      </c>
      <c r="D160" s="415"/>
      <c r="E160" s="416"/>
      <c r="F160" s="416"/>
      <c r="G160" s="416"/>
      <c r="H160" s="107"/>
      <c r="I160" s="107"/>
      <c r="J160" s="107"/>
    </row>
    <row r="161" spans="1:20" ht="15.75" x14ac:dyDescent="0.25">
      <c r="A161" s="417" t="s">
        <v>34</v>
      </c>
      <c r="B161" s="417"/>
      <c r="C161" s="417"/>
      <c r="D161" s="417"/>
      <c r="E161" s="417"/>
      <c r="F161" s="417"/>
      <c r="G161" s="417"/>
      <c r="H161" s="417"/>
      <c r="I161" s="417"/>
      <c r="J161" s="417"/>
      <c r="K161" s="417"/>
      <c r="L161" s="417"/>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5" t="str">
        <f>IF(YilDonem&lt;&gt;"",CONCATENATE(IF(Dönem=1,"HAZİRAN",IF(Dönem=2,"ARALIK","")),"  ayına aittir."),"")</f>
        <v/>
      </c>
      <c r="F163" s="435"/>
      <c r="G163" s="435"/>
      <c r="H163" s="435"/>
      <c r="I163" s="91"/>
      <c r="J163" s="91"/>
      <c r="K163" s="91"/>
      <c r="L163" s="92" t="s">
        <v>42</v>
      </c>
    </row>
    <row r="164" spans="1:20" ht="31.7" customHeight="1" thickBot="1" x14ac:dyDescent="0.3">
      <c r="A164" s="93" t="s">
        <v>1</v>
      </c>
      <c r="B164" s="422" t="str">
        <f>IF(ProjeNo&gt;0,ProjeNo,"")</f>
        <v/>
      </c>
      <c r="C164" s="423"/>
      <c r="D164" s="423"/>
      <c r="E164" s="423"/>
      <c r="F164" s="423"/>
      <c r="G164" s="423"/>
      <c r="H164" s="423"/>
      <c r="I164" s="423"/>
      <c r="J164" s="423"/>
      <c r="K164" s="423"/>
      <c r="L164" s="424"/>
    </row>
    <row r="165" spans="1:20" ht="31.7" customHeight="1" thickBot="1" x14ac:dyDescent="0.3">
      <c r="A165" s="94" t="s">
        <v>11</v>
      </c>
      <c r="B165" s="425" t="str">
        <f>IF(ProjeAdi&gt;0,ProjeAdi,"")</f>
        <v/>
      </c>
      <c r="C165" s="426"/>
      <c r="D165" s="426"/>
      <c r="E165" s="426"/>
      <c r="F165" s="426"/>
      <c r="G165" s="426"/>
      <c r="H165" s="426"/>
      <c r="I165" s="426"/>
      <c r="J165" s="426"/>
      <c r="K165" s="426"/>
      <c r="L165" s="427"/>
    </row>
    <row r="166" spans="1:20" ht="31.7" customHeight="1" thickBot="1" x14ac:dyDescent="0.3">
      <c r="A166" s="428" t="s">
        <v>7</v>
      </c>
      <c r="B166" s="428" t="s">
        <v>8</v>
      </c>
      <c r="C166" s="428" t="s">
        <v>35</v>
      </c>
      <c r="D166" s="428" t="s">
        <v>144</v>
      </c>
      <c r="E166" s="428" t="s">
        <v>36</v>
      </c>
      <c r="F166" s="428" t="s">
        <v>39</v>
      </c>
      <c r="G166" s="430" t="s">
        <v>37</v>
      </c>
      <c r="H166" s="432" t="s">
        <v>174</v>
      </c>
      <c r="I166" s="433"/>
      <c r="J166" s="433"/>
      <c r="K166" s="434"/>
      <c r="L166" s="428" t="s">
        <v>38</v>
      </c>
      <c r="O166" s="418" t="s">
        <v>43</v>
      </c>
      <c r="P166" s="418"/>
      <c r="Q166" s="418" t="s">
        <v>49</v>
      </c>
      <c r="R166" s="418"/>
      <c r="S166" s="418" t="s">
        <v>50</v>
      </c>
      <c r="T166" s="418"/>
    </row>
    <row r="167" spans="1:20" s="172" customFormat="1" ht="90.75" thickBot="1" x14ac:dyDescent="0.3">
      <c r="A167" s="429"/>
      <c r="B167" s="429"/>
      <c r="C167" s="429"/>
      <c r="D167" s="429"/>
      <c r="E167" s="429"/>
      <c r="F167" s="429"/>
      <c r="G167" s="431"/>
      <c r="H167" s="95" t="s">
        <v>141</v>
      </c>
      <c r="I167" s="95" t="s">
        <v>176</v>
      </c>
      <c r="J167" s="95" t="s">
        <v>185</v>
      </c>
      <c r="K167" s="95" t="s">
        <v>186</v>
      </c>
      <c r="L167" s="429"/>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9" t="s">
        <v>47</v>
      </c>
      <c r="B188" s="420"/>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46027</v>
      </c>
      <c r="C191" s="415" t="s">
        <v>45</v>
      </c>
      <c r="D191" s="415"/>
      <c r="E191" s="343" t="s">
        <v>183</v>
      </c>
      <c r="F191" s="345" t="str">
        <f>IF(kurulusyetkilisi&gt;0,kurulusyetkilisi,"")</f>
        <v/>
      </c>
      <c r="G191" s="343"/>
      <c r="H191" s="131"/>
      <c r="I191" s="131"/>
      <c r="J191" s="131"/>
    </row>
    <row r="192" spans="1:21" ht="19.5" x14ac:dyDescent="0.3">
      <c r="A192" s="347"/>
      <c r="B192" s="347"/>
      <c r="C192" s="415" t="s">
        <v>46</v>
      </c>
      <c r="D192" s="415"/>
      <c r="E192" s="416"/>
      <c r="F192" s="416"/>
      <c r="G192" s="416"/>
      <c r="H192" s="107"/>
      <c r="I192" s="107"/>
      <c r="J192" s="107"/>
    </row>
    <row r="193" spans="1:20" ht="15.75" x14ac:dyDescent="0.25">
      <c r="A193" s="417" t="s">
        <v>34</v>
      </c>
      <c r="B193" s="417"/>
      <c r="C193" s="417"/>
      <c r="D193" s="417"/>
      <c r="E193" s="417"/>
      <c r="F193" s="417"/>
      <c r="G193" s="417"/>
      <c r="H193" s="417"/>
      <c r="I193" s="417"/>
      <c r="J193" s="417"/>
      <c r="K193" s="417"/>
      <c r="L193" s="417"/>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5" t="str">
        <f>IF(YilDonem&lt;&gt;"",CONCATENATE(IF(Dönem=1,"HAZİRAN",IF(Dönem=2,"ARALIK","")),"  ayına aittir."),"")</f>
        <v/>
      </c>
      <c r="F195" s="435"/>
      <c r="G195" s="435"/>
      <c r="H195" s="435"/>
      <c r="I195" s="91"/>
      <c r="J195" s="91"/>
      <c r="K195" s="91"/>
      <c r="L195" s="92" t="s">
        <v>42</v>
      </c>
    </row>
    <row r="196" spans="1:20" ht="31.7" customHeight="1" thickBot="1" x14ac:dyDescent="0.3">
      <c r="A196" s="93" t="s">
        <v>1</v>
      </c>
      <c r="B196" s="422" t="str">
        <f>IF(ProjeNo&gt;0,ProjeNo,"")</f>
        <v/>
      </c>
      <c r="C196" s="423"/>
      <c r="D196" s="423"/>
      <c r="E196" s="423"/>
      <c r="F196" s="423"/>
      <c r="G196" s="423"/>
      <c r="H196" s="423"/>
      <c r="I196" s="423"/>
      <c r="J196" s="423"/>
      <c r="K196" s="423"/>
      <c r="L196" s="424"/>
    </row>
    <row r="197" spans="1:20" ht="31.7" customHeight="1" thickBot="1" x14ac:dyDescent="0.3">
      <c r="A197" s="94" t="s">
        <v>11</v>
      </c>
      <c r="B197" s="425" t="str">
        <f>IF(ProjeAdi&gt;0,ProjeAdi,"")</f>
        <v/>
      </c>
      <c r="C197" s="426"/>
      <c r="D197" s="426"/>
      <c r="E197" s="426"/>
      <c r="F197" s="426"/>
      <c r="G197" s="426"/>
      <c r="H197" s="426"/>
      <c r="I197" s="426"/>
      <c r="J197" s="426"/>
      <c r="K197" s="426"/>
      <c r="L197" s="427"/>
    </row>
    <row r="198" spans="1:20" ht="31.7" customHeight="1" thickBot="1" x14ac:dyDescent="0.3">
      <c r="A198" s="428" t="s">
        <v>7</v>
      </c>
      <c r="B198" s="428" t="s">
        <v>8</v>
      </c>
      <c r="C198" s="428" t="s">
        <v>35</v>
      </c>
      <c r="D198" s="428" t="s">
        <v>144</v>
      </c>
      <c r="E198" s="428" t="s">
        <v>36</v>
      </c>
      <c r="F198" s="428" t="s">
        <v>39</v>
      </c>
      <c r="G198" s="430" t="s">
        <v>37</v>
      </c>
      <c r="H198" s="432" t="s">
        <v>174</v>
      </c>
      <c r="I198" s="433"/>
      <c r="J198" s="433"/>
      <c r="K198" s="434"/>
      <c r="L198" s="428" t="s">
        <v>38</v>
      </c>
      <c r="O198" s="418" t="s">
        <v>43</v>
      </c>
      <c r="P198" s="418"/>
      <c r="Q198" s="418" t="s">
        <v>49</v>
      </c>
      <c r="R198" s="418"/>
      <c r="S198" s="418" t="s">
        <v>50</v>
      </c>
      <c r="T198" s="418"/>
    </row>
    <row r="199" spans="1:20" s="172" customFormat="1" ht="90.75" thickBot="1" x14ac:dyDescent="0.3">
      <c r="A199" s="429"/>
      <c r="B199" s="429"/>
      <c r="C199" s="429"/>
      <c r="D199" s="429"/>
      <c r="E199" s="429"/>
      <c r="F199" s="429"/>
      <c r="G199" s="431"/>
      <c r="H199" s="95" t="s">
        <v>141</v>
      </c>
      <c r="I199" s="95" t="s">
        <v>176</v>
      </c>
      <c r="J199" s="95" t="s">
        <v>185</v>
      </c>
      <c r="K199" s="95" t="s">
        <v>186</v>
      </c>
      <c r="L199" s="429"/>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9" t="s">
        <v>47</v>
      </c>
      <c r="B220" s="420"/>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46027</v>
      </c>
      <c r="C223" s="415" t="s">
        <v>45</v>
      </c>
      <c r="D223" s="415"/>
      <c r="E223" s="343" t="s">
        <v>183</v>
      </c>
      <c r="F223" s="345" t="str">
        <f>IF(kurulusyetkilisi&gt;0,kurulusyetkilisi,"")</f>
        <v/>
      </c>
      <c r="G223" s="343"/>
      <c r="H223" s="131"/>
      <c r="I223" s="131"/>
      <c r="J223" s="131"/>
    </row>
    <row r="224" spans="1:21" ht="19.5" x14ac:dyDescent="0.3">
      <c r="A224" s="347"/>
      <c r="B224" s="347"/>
      <c r="C224" s="415" t="s">
        <v>46</v>
      </c>
      <c r="D224" s="415"/>
      <c r="E224" s="416"/>
      <c r="F224" s="416"/>
      <c r="G224" s="416"/>
      <c r="H224" s="107"/>
      <c r="I224" s="107"/>
      <c r="J224" s="107"/>
    </row>
    <row r="225" spans="1:20" ht="15.75" x14ac:dyDescent="0.25">
      <c r="A225" s="417" t="s">
        <v>34</v>
      </c>
      <c r="B225" s="417"/>
      <c r="C225" s="417"/>
      <c r="D225" s="417"/>
      <c r="E225" s="417"/>
      <c r="F225" s="417"/>
      <c r="G225" s="417"/>
      <c r="H225" s="417"/>
      <c r="I225" s="417"/>
      <c r="J225" s="417"/>
      <c r="K225" s="417"/>
      <c r="L225" s="417"/>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5" t="str">
        <f>IF(YilDonem&lt;&gt;"",CONCATENATE(IF(Dönem=1,"HAZİRAN",IF(Dönem=2,"ARALIK","")),"  ayına aittir."),"")</f>
        <v/>
      </c>
      <c r="F227" s="435"/>
      <c r="G227" s="435"/>
      <c r="H227" s="435"/>
      <c r="I227" s="91"/>
      <c r="J227" s="91"/>
      <c r="K227" s="91"/>
      <c r="L227" s="92" t="s">
        <v>42</v>
      </c>
    </row>
    <row r="228" spans="1:20" ht="31.7" customHeight="1" thickBot="1" x14ac:dyDescent="0.3">
      <c r="A228" s="93" t="s">
        <v>1</v>
      </c>
      <c r="B228" s="422" t="str">
        <f>IF(ProjeNo&gt;0,ProjeNo,"")</f>
        <v/>
      </c>
      <c r="C228" s="423"/>
      <c r="D228" s="423"/>
      <c r="E228" s="423"/>
      <c r="F228" s="423"/>
      <c r="G228" s="423"/>
      <c r="H228" s="423"/>
      <c r="I228" s="423"/>
      <c r="J228" s="423"/>
      <c r="K228" s="423"/>
      <c r="L228" s="424"/>
    </row>
    <row r="229" spans="1:20" ht="31.7" customHeight="1" thickBot="1" x14ac:dyDescent="0.3">
      <c r="A229" s="94" t="s">
        <v>11</v>
      </c>
      <c r="B229" s="425" t="str">
        <f>IF(ProjeAdi&gt;0,ProjeAdi,"")</f>
        <v/>
      </c>
      <c r="C229" s="426"/>
      <c r="D229" s="426"/>
      <c r="E229" s="426"/>
      <c r="F229" s="426"/>
      <c r="G229" s="426"/>
      <c r="H229" s="426"/>
      <c r="I229" s="426"/>
      <c r="J229" s="426"/>
      <c r="K229" s="426"/>
      <c r="L229" s="427"/>
    </row>
    <row r="230" spans="1:20" ht="31.7" customHeight="1" thickBot="1" x14ac:dyDescent="0.3">
      <c r="A230" s="428" t="s">
        <v>7</v>
      </c>
      <c r="B230" s="428" t="s">
        <v>8</v>
      </c>
      <c r="C230" s="428" t="s">
        <v>35</v>
      </c>
      <c r="D230" s="428" t="s">
        <v>144</v>
      </c>
      <c r="E230" s="428" t="s">
        <v>36</v>
      </c>
      <c r="F230" s="428" t="s">
        <v>39</v>
      </c>
      <c r="G230" s="430" t="s">
        <v>37</v>
      </c>
      <c r="H230" s="432" t="s">
        <v>174</v>
      </c>
      <c r="I230" s="433"/>
      <c r="J230" s="433"/>
      <c r="K230" s="434"/>
      <c r="L230" s="428" t="s">
        <v>38</v>
      </c>
      <c r="O230" s="418" t="s">
        <v>43</v>
      </c>
      <c r="P230" s="418"/>
      <c r="Q230" s="418" t="s">
        <v>49</v>
      </c>
      <c r="R230" s="418"/>
      <c r="S230" s="418" t="s">
        <v>50</v>
      </c>
      <c r="T230" s="418"/>
    </row>
    <row r="231" spans="1:20" s="172" customFormat="1" ht="90.75" thickBot="1" x14ac:dyDescent="0.3">
      <c r="A231" s="429"/>
      <c r="B231" s="429"/>
      <c r="C231" s="429"/>
      <c r="D231" s="429"/>
      <c r="E231" s="429"/>
      <c r="F231" s="429"/>
      <c r="G231" s="431"/>
      <c r="H231" s="95" t="s">
        <v>141</v>
      </c>
      <c r="I231" s="95" t="s">
        <v>176</v>
      </c>
      <c r="J231" s="95" t="s">
        <v>185</v>
      </c>
      <c r="K231" s="95" t="s">
        <v>186</v>
      </c>
      <c r="L231" s="429"/>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9" t="s">
        <v>47</v>
      </c>
      <c r="B252" s="420"/>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46027</v>
      </c>
      <c r="C255" s="415" t="s">
        <v>45</v>
      </c>
      <c r="D255" s="415"/>
      <c r="E255" s="343" t="s">
        <v>183</v>
      </c>
      <c r="F255" s="345" t="str">
        <f>IF(kurulusyetkilisi&gt;0,kurulusyetkilisi,"")</f>
        <v/>
      </c>
      <c r="G255" s="343"/>
      <c r="H255" s="131"/>
      <c r="I255" s="131"/>
      <c r="J255" s="131"/>
    </row>
    <row r="256" spans="1:21" ht="19.5" x14ac:dyDescent="0.3">
      <c r="A256" s="347"/>
      <c r="B256" s="347"/>
      <c r="C256" s="415" t="s">
        <v>46</v>
      </c>
      <c r="D256" s="415"/>
      <c r="E256" s="416"/>
      <c r="F256" s="416"/>
      <c r="G256" s="416"/>
      <c r="H256" s="107"/>
      <c r="I256" s="107"/>
      <c r="J256" s="107"/>
    </row>
    <row r="257" spans="1:20" ht="15.75" x14ac:dyDescent="0.25">
      <c r="A257" s="417" t="s">
        <v>34</v>
      </c>
      <c r="B257" s="417"/>
      <c r="C257" s="417"/>
      <c r="D257" s="417"/>
      <c r="E257" s="417"/>
      <c r="F257" s="417"/>
      <c r="G257" s="417"/>
      <c r="H257" s="417"/>
      <c r="I257" s="417"/>
      <c r="J257" s="417"/>
      <c r="K257" s="417"/>
      <c r="L257" s="417"/>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5" t="str">
        <f>IF(YilDonem&lt;&gt;"",CONCATENATE(IF(Dönem=1,"HAZİRAN",IF(Dönem=2,"ARALIK","")),"  ayına aittir."),"")</f>
        <v/>
      </c>
      <c r="F259" s="435"/>
      <c r="G259" s="435"/>
      <c r="H259" s="435"/>
      <c r="I259" s="91"/>
      <c r="J259" s="91"/>
      <c r="K259" s="91"/>
      <c r="L259" s="92" t="s">
        <v>42</v>
      </c>
    </row>
    <row r="260" spans="1:20" ht="31.7" customHeight="1" thickBot="1" x14ac:dyDescent="0.3">
      <c r="A260" s="93" t="s">
        <v>1</v>
      </c>
      <c r="B260" s="422" t="str">
        <f>IF(ProjeNo&gt;0,ProjeNo,"")</f>
        <v/>
      </c>
      <c r="C260" s="423"/>
      <c r="D260" s="423"/>
      <c r="E260" s="423"/>
      <c r="F260" s="423"/>
      <c r="G260" s="423"/>
      <c r="H260" s="423"/>
      <c r="I260" s="423"/>
      <c r="J260" s="423"/>
      <c r="K260" s="423"/>
      <c r="L260" s="424"/>
    </row>
    <row r="261" spans="1:20" ht="31.7" customHeight="1" thickBot="1" x14ac:dyDescent="0.3">
      <c r="A261" s="94" t="s">
        <v>11</v>
      </c>
      <c r="B261" s="425" t="str">
        <f>IF(ProjeAdi&gt;0,ProjeAdi,"")</f>
        <v/>
      </c>
      <c r="C261" s="426"/>
      <c r="D261" s="426"/>
      <c r="E261" s="426"/>
      <c r="F261" s="426"/>
      <c r="G261" s="426"/>
      <c r="H261" s="426"/>
      <c r="I261" s="426"/>
      <c r="J261" s="426"/>
      <c r="K261" s="426"/>
      <c r="L261" s="427"/>
    </row>
    <row r="262" spans="1:20" ht="31.7" customHeight="1" thickBot="1" x14ac:dyDescent="0.3">
      <c r="A262" s="428" t="s">
        <v>7</v>
      </c>
      <c r="B262" s="428" t="s">
        <v>8</v>
      </c>
      <c r="C262" s="428" t="s">
        <v>35</v>
      </c>
      <c r="D262" s="428" t="s">
        <v>144</v>
      </c>
      <c r="E262" s="428" t="s">
        <v>36</v>
      </c>
      <c r="F262" s="428" t="s">
        <v>39</v>
      </c>
      <c r="G262" s="430" t="s">
        <v>37</v>
      </c>
      <c r="H262" s="432" t="s">
        <v>174</v>
      </c>
      <c r="I262" s="433"/>
      <c r="J262" s="433"/>
      <c r="K262" s="434"/>
      <c r="L262" s="428" t="s">
        <v>38</v>
      </c>
      <c r="O262" s="418" t="s">
        <v>43</v>
      </c>
      <c r="P262" s="418"/>
      <c r="Q262" s="418" t="s">
        <v>49</v>
      </c>
      <c r="R262" s="418"/>
      <c r="S262" s="418" t="s">
        <v>50</v>
      </c>
      <c r="T262" s="418"/>
    </row>
    <row r="263" spans="1:20" s="172" customFormat="1" ht="90.75" thickBot="1" x14ac:dyDescent="0.3">
      <c r="A263" s="429"/>
      <c r="B263" s="429"/>
      <c r="C263" s="429"/>
      <c r="D263" s="429"/>
      <c r="E263" s="429"/>
      <c r="F263" s="429"/>
      <c r="G263" s="431"/>
      <c r="H263" s="95" t="s">
        <v>141</v>
      </c>
      <c r="I263" s="95" t="s">
        <v>176</v>
      </c>
      <c r="J263" s="95" t="s">
        <v>185</v>
      </c>
      <c r="K263" s="95" t="s">
        <v>186</v>
      </c>
      <c r="L263" s="429"/>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9" t="s">
        <v>47</v>
      </c>
      <c r="B284" s="420"/>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46027</v>
      </c>
      <c r="C287" s="415" t="s">
        <v>45</v>
      </c>
      <c r="D287" s="415"/>
      <c r="E287" s="343" t="s">
        <v>183</v>
      </c>
      <c r="F287" s="345" t="str">
        <f>IF(kurulusyetkilisi&gt;0,kurulusyetkilisi,"")</f>
        <v/>
      </c>
      <c r="G287" s="343"/>
      <c r="H287" s="131"/>
      <c r="I287" s="131"/>
      <c r="J287" s="131"/>
    </row>
    <row r="288" spans="1:21" ht="19.5" x14ac:dyDescent="0.3">
      <c r="A288" s="347"/>
      <c r="B288" s="347"/>
      <c r="C288" s="415" t="s">
        <v>46</v>
      </c>
      <c r="D288" s="415"/>
      <c r="E288" s="416"/>
      <c r="F288" s="416"/>
      <c r="G288" s="416"/>
      <c r="H288" s="107"/>
      <c r="I288" s="107"/>
      <c r="J288" s="107"/>
    </row>
    <row r="289" spans="1:20" ht="15.75" x14ac:dyDescent="0.25">
      <c r="A289" s="417" t="s">
        <v>34</v>
      </c>
      <c r="B289" s="417"/>
      <c r="C289" s="417"/>
      <c r="D289" s="417"/>
      <c r="E289" s="417"/>
      <c r="F289" s="417"/>
      <c r="G289" s="417"/>
      <c r="H289" s="417"/>
      <c r="I289" s="417"/>
      <c r="J289" s="417"/>
      <c r="K289" s="417"/>
      <c r="L289" s="417"/>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5" t="str">
        <f>IF(YilDonem&lt;&gt;"",CONCATENATE(IF(Dönem=1,"HAZİRAN",IF(Dönem=2,"ARALIK","")),"  ayına aittir."),"")</f>
        <v/>
      </c>
      <c r="F291" s="435"/>
      <c r="G291" s="435"/>
      <c r="H291" s="435"/>
      <c r="I291" s="91"/>
      <c r="J291" s="91"/>
      <c r="K291" s="91"/>
      <c r="L291" s="92" t="s">
        <v>42</v>
      </c>
    </row>
    <row r="292" spans="1:20" ht="31.7" customHeight="1" thickBot="1" x14ac:dyDescent="0.3">
      <c r="A292" s="93" t="s">
        <v>1</v>
      </c>
      <c r="B292" s="422" t="str">
        <f>IF(ProjeNo&gt;0,ProjeNo,"")</f>
        <v/>
      </c>
      <c r="C292" s="423"/>
      <c r="D292" s="423"/>
      <c r="E292" s="423"/>
      <c r="F292" s="423"/>
      <c r="G292" s="423"/>
      <c r="H292" s="423"/>
      <c r="I292" s="423"/>
      <c r="J292" s="423"/>
      <c r="K292" s="423"/>
      <c r="L292" s="424"/>
    </row>
    <row r="293" spans="1:20" ht="31.7" customHeight="1" thickBot="1" x14ac:dyDescent="0.3">
      <c r="A293" s="94" t="s">
        <v>11</v>
      </c>
      <c r="B293" s="425" t="str">
        <f>IF(ProjeAdi&gt;0,ProjeAdi,"")</f>
        <v/>
      </c>
      <c r="C293" s="426"/>
      <c r="D293" s="426"/>
      <c r="E293" s="426"/>
      <c r="F293" s="426"/>
      <c r="G293" s="426"/>
      <c r="H293" s="426"/>
      <c r="I293" s="426"/>
      <c r="J293" s="426"/>
      <c r="K293" s="426"/>
      <c r="L293" s="427"/>
    </row>
    <row r="294" spans="1:20" ht="31.7" customHeight="1" thickBot="1" x14ac:dyDescent="0.3">
      <c r="A294" s="428" t="s">
        <v>7</v>
      </c>
      <c r="B294" s="428" t="s">
        <v>8</v>
      </c>
      <c r="C294" s="428" t="s">
        <v>35</v>
      </c>
      <c r="D294" s="428" t="s">
        <v>144</v>
      </c>
      <c r="E294" s="428" t="s">
        <v>36</v>
      </c>
      <c r="F294" s="428" t="s">
        <v>39</v>
      </c>
      <c r="G294" s="430" t="s">
        <v>37</v>
      </c>
      <c r="H294" s="432" t="s">
        <v>174</v>
      </c>
      <c r="I294" s="433"/>
      <c r="J294" s="433"/>
      <c r="K294" s="434"/>
      <c r="L294" s="428" t="s">
        <v>38</v>
      </c>
      <c r="O294" s="418" t="s">
        <v>43</v>
      </c>
      <c r="P294" s="418"/>
      <c r="Q294" s="418" t="s">
        <v>49</v>
      </c>
      <c r="R294" s="418"/>
      <c r="S294" s="418" t="s">
        <v>50</v>
      </c>
      <c r="T294" s="418"/>
    </row>
    <row r="295" spans="1:20" s="172" customFormat="1" ht="90.75" thickBot="1" x14ac:dyDescent="0.3">
      <c r="A295" s="429"/>
      <c r="B295" s="429"/>
      <c r="C295" s="429"/>
      <c r="D295" s="429"/>
      <c r="E295" s="429"/>
      <c r="F295" s="429"/>
      <c r="G295" s="431"/>
      <c r="H295" s="95" t="s">
        <v>141</v>
      </c>
      <c r="I295" s="95" t="s">
        <v>176</v>
      </c>
      <c r="J295" s="95" t="s">
        <v>185</v>
      </c>
      <c r="K295" s="95" t="s">
        <v>186</v>
      </c>
      <c r="L295" s="429"/>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9" t="s">
        <v>47</v>
      </c>
      <c r="B316" s="420"/>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46027</v>
      </c>
      <c r="C319" s="415" t="s">
        <v>45</v>
      </c>
      <c r="D319" s="415"/>
      <c r="E319" s="343" t="s">
        <v>183</v>
      </c>
      <c r="F319" s="345" t="str">
        <f>IF(kurulusyetkilisi&gt;0,kurulusyetkilisi,"")</f>
        <v/>
      </c>
      <c r="G319" s="343"/>
      <c r="H319" s="131"/>
      <c r="I319" s="131"/>
      <c r="J319" s="131"/>
    </row>
    <row r="320" spans="1:21" ht="19.5" x14ac:dyDescent="0.3">
      <c r="A320" s="347"/>
      <c r="B320" s="347"/>
      <c r="C320" s="415" t="s">
        <v>46</v>
      </c>
      <c r="D320" s="415"/>
      <c r="E320" s="416"/>
      <c r="F320" s="416"/>
      <c r="G320" s="416"/>
      <c r="H320" s="107"/>
      <c r="I320" s="107"/>
      <c r="J320" s="107"/>
    </row>
  </sheetData>
  <sheetProtection algorithmName="SHA-512" hashValue="2KSKoZTeBpjCYTbaICvyDd9sMtaZEuWL0U1On1SCWvXSzM5Lx5O6BmvizB0kvW1JIvo3Jq7XVBf2Ovrd9beCgA==" saltValue="hqtfU06c2ikYoqdMgUgcxg=="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55" t="s">
        <v>51</v>
      </c>
      <c r="B1" s="455"/>
      <c r="C1" s="455"/>
      <c r="D1" s="455"/>
      <c r="E1" s="455"/>
      <c r="F1" s="455"/>
      <c r="G1" s="455"/>
      <c r="H1" s="455"/>
      <c r="I1" s="455"/>
      <c r="J1" s="455"/>
      <c r="K1" s="455"/>
      <c r="L1" s="455"/>
      <c r="M1" s="455"/>
      <c r="N1" s="455"/>
      <c r="O1" s="455"/>
      <c r="P1" s="455"/>
      <c r="Q1" s="455"/>
      <c r="R1" s="455"/>
      <c r="AC1" s="193" t="str">
        <f>CONCATENATE("A1:R",SUM(AA:AA)*32)</f>
        <v>A1:R32</v>
      </c>
    </row>
    <row r="2" spans="1:29" x14ac:dyDescent="0.25">
      <c r="A2" s="441" t="str">
        <f>IF(YilDonem&lt;&gt;"",CONCATENATE(YilDonem," dönemine aittir."),"")</f>
        <v/>
      </c>
      <c r="B2" s="441"/>
      <c r="C2" s="441"/>
      <c r="D2" s="441"/>
      <c r="E2" s="441"/>
      <c r="F2" s="441"/>
      <c r="G2" s="441"/>
      <c r="H2" s="441"/>
      <c r="I2" s="441"/>
      <c r="J2" s="441"/>
      <c r="K2" s="441"/>
      <c r="L2" s="441"/>
      <c r="M2" s="441"/>
      <c r="N2" s="441"/>
      <c r="O2" s="441"/>
      <c r="P2" s="441"/>
      <c r="Q2" s="441"/>
      <c r="R2" s="441"/>
    </row>
    <row r="3" spans="1:29" ht="19.5" thickBot="1" x14ac:dyDescent="0.35">
      <c r="A3" s="442" t="s">
        <v>56</v>
      </c>
      <c r="B3" s="442"/>
      <c r="C3" s="442"/>
      <c r="D3" s="442"/>
      <c r="E3" s="442"/>
      <c r="F3" s="442"/>
      <c r="G3" s="442"/>
      <c r="H3" s="442"/>
      <c r="I3" s="442"/>
      <c r="J3" s="442"/>
      <c r="K3" s="442"/>
      <c r="L3" s="442"/>
      <c r="M3" s="442"/>
      <c r="N3" s="442"/>
      <c r="O3" s="442"/>
      <c r="P3" s="442"/>
      <c r="Q3" s="442"/>
      <c r="R3" s="442"/>
    </row>
    <row r="4" spans="1:29" ht="31.7" customHeight="1" thickBot="1" x14ac:dyDescent="0.3">
      <c r="A4" s="1" t="s">
        <v>1</v>
      </c>
      <c r="B4" s="443" t="str">
        <f>IF(ProjeNo&gt;0,ProjeNo,"")</f>
        <v/>
      </c>
      <c r="C4" s="444"/>
      <c r="D4" s="444"/>
      <c r="E4" s="444"/>
      <c r="F4" s="444"/>
      <c r="G4" s="444"/>
      <c r="H4" s="444"/>
      <c r="I4" s="444"/>
      <c r="J4" s="444"/>
      <c r="K4" s="444"/>
      <c r="L4" s="444"/>
      <c r="M4" s="444"/>
      <c r="N4" s="444"/>
      <c r="O4" s="444"/>
      <c r="P4" s="444"/>
      <c r="Q4" s="444"/>
      <c r="R4" s="445"/>
    </row>
    <row r="5" spans="1:29" ht="31.7" customHeight="1" thickBot="1" x14ac:dyDescent="0.3">
      <c r="A5" s="6" t="s">
        <v>11</v>
      </c>
      <c r="B5" s="446" t="str">
        <f>IF(ProjeAdi&gt;0,ProjeAdi,"")</f>
        <v/>
      </c>
      <c r="C5" s="447"/>
      <c r="D5" s="447"/>
      <c r="E5" s="447"/>
      <c r="F5" s="447"/>
      <c r="G5" s="447"/>
      <c r="H5" s="447"/>
      <c r="I5" s="447"/>
      <c r="J5" s="447"/>
      <c r="K5" s="447"/>
      <c r="L5" s="447"/>
      <c r="M5" s="447"/>
      <c r="N5" s="447"/>
      <c r="O5" s="447"/>
      <c r="P5" s="447"/>
      <c r="Q5" s="447"/>
      <c r="R5" s="448"/>
    </row>
    <row r="6" spans="1:29" ht="75.2" customHeight="1" thickBot="1" x14ac:dyDescent="0.3">
      <c r="A6" s="449" t="s">
        <v>7</v>
      </c>
      <c r="B6" s="451" t="s">
        <v>57</v>
      </c>
      <c r="C6" s="453" t="str">
        <f>IF(Dönem=1,"OCAK",IF(Dönem=2,"TEMMUZ",""))</f>
        <v/>
      </c>
      <c r="D6" s="454"/>
      <c r="E6" s="453" t="str">
        <f>IF(Dönem=1,"ŞUBAT",IF(Dönem=2,"AĞUSTOS",""))</f>
        <v/>
      </c>
      <c r="F6" s="454"/>
      <c r="G6" s="453" t="str">
        <f>IF(Dönem=1,"MART",IF(Dönem=2,"EYLÜL",""))</f>
        <v/>
      </c>
      <c r="H6" s="454"/>
      <c r="I6" s="453" t="str">
        <f>IF(Dönem=1,"NİSAN",IF(Dönem=2,"EKİM",""))</f>
        <v/>
      </c>
      <c r="J6" s="454"/>
      <c r="K6" s="453" t="str">
        <f>IF(Dönem=1,"MAYIS",IF(Dönem=2,"KASIM",""))</f>
        <v/>
      </c>
      <c r="L6" s="454"/>
      <c r="M6" s="453" t="str">
        <f>IF(Dönem=1,"HAZİRAN",IF(Dönem=2,"ARALIK",""))</f>
        <v/>
      </c>
      <c r="N6" s="454"/>
      <c r="O6" s="451" t="s">
        <v>52</v>
      </c>
      <c r="P6" s="451" t="s">
        <v>53</v>
      </c>
      <c r="Q6" s="451" t="s">
        <v>54</v>
      </c>
      <c r="R6" s="451" t="s">
        <v>145</v>
      </c>
      <c r="S6" s="5"/>
      <c r="T6" s="5"/>
    </row>
    <row r="7" spans="1:29" ht="49.7" customHeight="1" thickBot="1" x14ac:dyDescent="0.3">
      <c r="A7" s="450"/>
      <c r="B7" s="452"/>
      <c r="C7" s="3" t="s">
        <v>35</v>
      </c>
      <c r="D7" s="3" t="s">
        <v>55</v>
      </c>
      <c r="E7" s="3" t="s">
        <v>35</v>
      </c>
      <c r="F7" s="3" t="s">
        <v>55</v>
      </c>
      <c r="G7" s="3" t="s">
        <v>35</v>
      </c>
      <c r="H7" s="3" t="s">
        <v>55</v>
      </c>
      <c r="I7" s="3" t="s">
        <v>35</v>
      </c>
      <c r="J7" s="3" t="s">
        <v>55</v>
      </c>
      <c r="K7" s="3" t="s">
        <v>35</v>
      </c>
      <c r="L7" s="3" t="s">
        <v>55</v>
      </c>
      <c r="M7" s="3" t="s">
        <v>35</v>
      </c>
      <c r="N7" s="3" t="s">
        <v>55</v>
      </c>
      <c r="O7" s="452"/>
      <c r="P7" s="452"/>
      <c r="Q7" s="452"/>
      <c r="R7" s="452"/>
      <c r="Z7" s="2" t="s">
        <v>90</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154</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3" t="s">
        <v>44</v>
      </c>
      <c r="B31" s="344">
        <f ca="1">imzatarihi</f>
        <v>46027</v>
      </c>
      <c r="C31" s="415" t="s">
        <v>45</v>
      </c>
      <c r="D31" s="415"/>
      <c r="E31" s="345" t="str">
        <f>IF(kurulusyetkilisi&gt;0,kurulusyetkilisi,"")</f>
        <v/>
      </c>
      <c r="G31" s="343"/>
      <c r="H31" s="131"/>
      <c r="I31" s="131"/>
      <c r="J31" s="4"/>
      <c r="L31" s="153"/>
      <c r="M31" s="153"/>
      <c r="N31" s="153"/>
      <c r="O31" s="153"/>
    </row>
    <row r="32" spans="1:27" ht="19.5" x14ac:dyDescent="0.3">
      <c r="A32" s="347"/>
      <c r="B32" s="347"/>
      <c r="C32" s="415" t="s">
        <v>46</v>
      </c>
      <c r="D32" s="415"/>
      <c r="E32" s="416"/>
      <c r="F32" s="416"/>
      <c r="G32" s="416"/>
      <c r="H32" s="107"/>
      <c r="I32" s="107"/>
      <c r="J32" s="4"/>
      <c r="L32" s="153"/>
      <c r="M32" s="153"/>
      <c r="N32" s="153"/>
      <c r="O32" s="153"/>
    </row>
    <row r="33" spans="1:26" ht="15.75" customHeight="1" x14ac:dyDescent="0.25">
      <c r="A33" s="455" t="s">
        <v>51</v>
      </c>
      <c r="B33" s="455"/>
      <c r="C33" s="455"/>
      <c r="D33" s="455"/>
      <c r="E33" s="455"/>
      <c r="F33" s="455"/>
      <c r="G33" s="455"/>
      <c r="H33" s="455"/>
      <c r="I33" s="455"/>
      <c r="J33" s="455"/>
      <c r="K33" s="455"/>
      <c r="L33" s="455"/>
      <c r="M33" s="455"/>
      <c r="N33" s="455"/>
      <c r="O33" s="455"/>
      <c r="P33" s="455"/>
      <c r="Q33" s="455"/>
      <c r="R33" s="455"/>
    </row>
    <row r="34" spans="1:26" x14ac:dyDescent="0.25">
      <c r="A34" s="441" t="str">
        <f>IF(YilDonem&lt;&gt;"",CONCATENATE(YilDonem," dönemine aittir."),"")</f>
        <v/>
      </c>
      <c r="B34" s="441"/>
      <c r="C34" s="441"/>
      <c r="D34" s="441"/>
      <c r="E34" s="441"/>
      <c r="F34" s="441"/>
      <c r="G34" s="441"/>
      <c r="H34" s="441"/>
      <c r="I34" s="441"/>
      <c r="J34" s="441"/>
      <c r="K34" s="441"/>
      <c r="L34" s="441"/>
      <c r="M34" s="441"/>
      <c r="N34" s="441"/>
      <c r="O34" s="441"/>
      <c r="P34" s="441"/>
      <c r="Q34" s="441"/>
      <c r="R34" s="441"/>
    </row>
    <row r="35" spans="1:26" ht="19.5" thickBot="1" x14ac:dyDescent="0.35">
      <c r="A35" s="442" t="s">
        <v>56</v>
      </c>
      <c r="B35" s="442"/>
      <c r="C35" s="442"/>
      <c r="D35" s="442"/>
      <c r="E35" s="442"/>
      <c r="F35" s="442"/>
      <c r="G35" s="442"/>
      <c r="H35" s="442"/>
      <c r="I35" s="442"/>
      <c r="J35" s="442"/>
      <c r="K35" s="442"/>
      <c r="L35" s="442"/>
      <c r="M35" s="442"/>
      <c r="N35" s="442"/>
      <c r="O35" s="442"/>
      <c r="P35" s="442"/>
      <c r="Q35" s="442"/>
      <c r="R35" s="442"/>
    </row>
    <row r="36" spans="1:26" ht="31.7" customHeight="1" thickBot="1" x14ac:dyDescent="0.3">
      <c r="A36" s="1" t="s">
        <v>1</v>
      </c>
      <c r="B36" s="443" t="str">
        <f>IF(ProjeNo&gt;0,ProjeNo,"")</f>
        <v/>
      </c>
      <c r="C36" s="444"/>
      <c r="D36" s="444"/>
      <c r="E36" s="444"/>
      <c r="F36" s="444"/>
      <c r="G36" s="444"/>
      <c r="H36" s="444"/>
      <c r="I36" s="444"/>
      <c r="J36" s="444"/>
      <c r="K36" s="444"/>
      <c r="L36" s="444"/>
      <c r="M36" s="444"/>
      <c r="N36" s="444"/>
      <c r="O36" s="444"/>
      <c r="P36" s="444"/>
      <c r="Q36" s="444"/>
      <c r="R36" s="445"/>
    </row>
    <row r="37" spans="1:26" ht="31.7" customHeight="1" thickBot="1" x14ac:dyDescent="0.3">
      <c r="A37" s="6" t="s">
        <v>11</v>
      </c>
      <c r="B37" s="446" t="str">
        <f>IF(ProjeAdi&gt;0,ProjeAdi,"")</f>
        <v/>
      </c>
      <c r="C37" s="447"/>
      <c r="D37" s="447"/>
      <c r="E37" s="447"/>
      <c r="F37" s="447"/>
      <c r="G37" s="447"/>
      <c r="H37" s="447"/>
      <c r="I37" s="447"/>
      <c r="J37" s="447"/>
      <c r="K37" s="447"/>
      <c r="L37" s="447"/>
      <c r="M37" s="447"/>
      <c r="N37" s="447"/>
      <c r="O37" s="447"/>
      <c r="P37" s="447"/>
      <c r="Q37" s="447"/>
      <c r="R37" s="448"/>
    </row>
    <row r="38" spans="1:26" ht="75.2" customHeight="1" thickBot="1" x14ac:dyDescent="0.3">
      <c r="A38" s="449" t="s">
        <v>7</v>
      </c>
      <c r="B38" s="451" t="s">
        <v>57</v>
      </c>
      <c r="C38" s="453" t="str">
        <f>IF(Dönem=1,"OCAK",IF(Dönem=2,"TEMMUZ",""))</f>
        <v/>
      </c>
      <c r="D38" s="454"/>
      <c r="E38" s="453" t="str">
        <f>IF(Dönem=1,"ŞUBAT",IF(Dönem=2,"AĞUSTOS",""))</f>
        <v/>
      </c>
      <c r="F38" s="454"/>
      <c r="G38" s="453" t="str">
        <f>IF(Dönem=1,"MART",IF(Dönem=2,"EYLÜL",""))</f>
        <v/>
      </c>
      <c r="H38" s="454"/>
      <c r="I38" s="453" t="str">
        <f>IF(Dönem=1,"NİSAN",IF(Dönem=2,"EKİM",""))</f>
        <v/>
      </c>
      <c r="J38" s="454"/>
      <c r="K38" s="453" t="str">
        <f>IF(Dönem=1,"MAYIS",IF(Dönem=2,"KASIM",""))</f>
        <v/>
      </c>
      <c r="L38" s="454"/>
      <c r="M38" s="453" t="str">
        <f>IF(Dönem=1,"HAZİRAN",IF(Dönem=2,"ARALIK",""))</f>
        <v/>
      </c>
      <c r="N38" s="454"/>
      <c r="O38" s="451" t="s">
        <v>52</v>
      </c>
      <c r="P38" s="451" t="s">
        <v>53</v>
      </c>
      <c r="Q38" s="451" t="s">
        <v>54</v>
      </c>
      <c r="R38" s="451" t="s">
        <v>145</v>
      </c>
      <c r="S38" s="5"/>
      <c r="T38" s="5"/>
    </row>
    <row r="39" spans="1:26" ht="49.7" customHeight="1" thickBot="1" x14ac:dyDescent="0.3">
      <c r="A39" s="450"/>
      <c r="B39" s="452"/>
      <c r="C39" s="3" t="s">
        <v>35</v>
      </c>
      <c r="D39" s="3" t="s">
        <v>55</v>
      </c>
      <c r="E39" s="3" t="s">
        <v>35</v>
      </c>
      <c r="F39" s="3" t="s">
        <v>55</v>
      </c>
      <c r="G39" s="3" t="s">
        <v>35</v>
      </c>
      <c r="H39" s="3" t="s">
        <v>55</v>
      </c>
      <c r="I39" s="3" t="s">
        <v>35</v>
      </c>
      <c r="J39" s="3" t="s">
        <v>55</v>
      </c>
      <c r="K39" s="3" t="s">
        <v>35</v>
      </c>
      <c r="L39" s="3" t="s">
        <v>55</v>
      </c>
      <c r="M39" s="3" t="s">
        <v>35</v>
      </c>
      <c r="N39" s="3" t="s">
        <v>55</v>
      </c>
      <c r="O39" s="452"/>
      <c r="P39" s="452"/>
      <c r="Q39" s="452"/>
      <c r="R39" s="452"/>
      <c r="Z39" s="2" t="s">
        <v>90</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154</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3" t="s">
        <v>44</v>
      </c>
      <c r="B63" s="344">
        <f ca="1">imzatarihi</f>
        <v>46027</v>
      </c>
      <c r="C63" s="415" t="s">
        <v>45</v>
      </c>
      <c r="D63" s="415"/>
      <c r="E63" s="345" t="str">
        <f>IF(kurulusyetkilisi&gt;0,kurulusyetkilisi,"")</f>
        <v/>
      </c>
      <c r="G63" s="343"/>
      <c r="H63" s="131"/>
      <c r="I63" s="131"/>
      <c r="J63" s="4"/>
      <c r="L63" s="153"/>
      <c r="M63" s="153"/>
      <c r="N63" s="153"/>
      <c r="O63" s="153"/>
    </row>
    <row r="64" spans="1:27" ht="19.5" x14ac:dyDescent="0.3">
      <c r="A64" s="347"/>
      <c r="B64" s="347"/>
      <c r="C64" s="415" t="s">
        <v>46</v>
      </c>
      <c r="D64" s="415"/>
      <c r="E64" s="416"/>
      <c r="F64" s="416"/>
      <c r="G64" s="416"/>
      <c r="H64" s="107"/>
      <c r="I64" s="107"/>
      <c r="J64" s="4"/>
      <c r="L64" s="153"/>
      <c r="M64" s="153"/>
      <c r="N64" s="153"/>
      <c r="O64" s="153"/>
    </row>
    <row r="65" spans="1:26" ht="15.75" customHeight="1" x14ac:dyDescent="0.25">
      <c r="A65" s="455" t="s">
        <v>51</v>
      </c>
      <c r="B65" s="455"/>
      <c r="C65" s="455"/>
      <c r="D65" s="455"/>
      <c r="E65" s="455"/>
      <c r="F65" s="455"/>
      <c r="G65" s="455"/>
      <c r="H65" s="455"/>
      <c r="I65" s="455"/>
      <c r="J65" s="455"/>
      <c r="K65" s="455"/>
      <c r="L65" s="455"/>
      <c r="M65" s="455"/>
      <c r="N65" s="455"/>
      <c r="O65" s="455"/>
      <c r="P65" s="455"/>
      <c r="Q65" s="455"/>
      <c r="R65" s="455"/>
    </row>
    <row r="66" spans="1:26" x14ac:dyDescent="0.25">
      <c r="A66" s="441" t="str">
        <f>IF(YilDonem&lt;&gt;"",CONCATENATE(YilDonem," dönemine aittir."),"")</f>
        <v/>
      </c>
      <c r="B66" s="441"/>
      <c r="C66" s="441"/>
      <c r="D66" s="441"/>
      <c r="E66" s="441"/>
      <c r="F66" s="441"/>
      <c r="G66" s="441"/>
      <c r="H66" s="441"/>
      <c r="I66" s="441"/>
      <c r="J66" s="441"/>
      <c r="K66" s="441"/>
      <c r="L66" s="441"/>
      <c r="M66" s="441"/>
      <c r="N66" s="441"/>
      <c r="O66" s="441"/>
      <c r="P66" s="441"/>
      <c r="Q66" s="441"/>
      <c r="R66" s="441"/>
    </row>
    <row r="67" spans="1:26" ht="19.5" thickBot="1" x14ac:dyDescent="0.35">
      <c r="A67" s="442" t="s">
        <v>56</v>
      </c>
      <c r="B67" s="442"/>
      <c r="C67" s="442"/>
      <c r="D67" s="442"/>
      <c r="E67" s="442"/>
      <c r="F67" s="442"/>
      <c r="G67" s="442"/>
      <c r="H67" s="442"/>
      <c r="I67" s="442"/>
      <c r="J67" s="442"/>
      <c r="K67" s="442"/>
      <c r="L67" s="442"/>
      <c r="M67" s="442"/>
      <c r="N67" s="442"/>
      <c r="O67" s="442"/>
      <c r="P67" s="442"/>
      <c r="Q67" s="442"/>
      <c r="R67" s="442"/>
    </row>
    <row r="68" spans="1:26" ht="31.7" customHeight="1" thickBot="1" x14ac:dyDescent="0.3">
      <c r="A68" s="1" t="s">
        <v>1</v>
      </c>
      <c r="B68" s="443" t="str">
        <f>IF(ProjeNo&gt;0,ProjeNo,"")</f>
        <v/>
      </c>
      <c r="C68" s="444"/>
      <c r="D68" s="444"/>
      <c r="E68" s="444"/>
      <c r="F68" s="444"/>
      <c r="G68" s="444"/>
      <c r="H68" s="444"/>
      <c r="I68" s="444"/>
      <c r="J68" s="444"/>
      <c r="K68" s="444"/>
      <c r="L68" s="444"/>
      <c r="M68" s="444"/>
      <c r="N68" s="444"/>
      <c r="O68" s="444"/>
      <c r="P68" s="444"/>
      <c r="Q68" s="444"/>
      <c r="R68" s="445"/>
    </row>
    <row r="69" spans="1:26" ht="31.7" customHeight="1" thickBot="1" x14ac:dyDescent="0.3">
      <c r="A69" s="6" t="s">
        <v>11</v>
      </c>
      <c r="B69" s="446" t="str">
        <f>IF(ProjeAdi&gt;0,ProjeAdi,"")</f>
        <v/>
      </c>
      <c r="C69" s="447"/>
      <c r="D69" s="447"/>
      <c r="E69" s="447"/>
      <c r="F69" s="447"/>
      <c r="G69" s="447"/>
      <c r="H69" s="447"/>
      <c r="I69" s="447"/>
      <c r="J69" s="447"/>
      <c r="K69" s="447"/>
      <c r="L69" s="447"/>
      <c r="M69" s="447"/>
      <c r="N69" s="447"/>
      <c r="O69" s="447"/>
      <c r="P69" s="447"/>
      <c r="Q69" s="447"/>
      <c r="R69" s="448"/>
    </row>
    <row r="70" spans="1:26" ht="75.2" customHeight="1" thickBot="1" x14ac:dyDescent="0.3">
      <c r="A70" s="449" t="s">
        <v>7</v>
      </c>
      <c r="B70" s="451" t="s">
        <v>57</v>
      </c>
      <c r="C70" s="453" t="str">
        <f>IF(Dönem=1,"OCAK",IF(Dönem=2,"TEMMUZ",""))</f>
        <v/>
      </c>
      <c r="D70" s="454"/>
      <c r="E70" s="453" t="str">
        <f>IF(Dönem=1,"ŞUBAT",IF(Dönem=2,"AĞUSTOS",""))</f>
        <v/>
      </c>
      <c r="F70" s="454"/>
      <c r="G70" s="453" t="str">
        <f>IF(Dönem=1,"MART",IF(Dönem=2,"EYLÜL",""))</f>
        <v/>
      </c>
      <c r="H70" s="454"/>
      <c r="I70" s="453" t="str">
        <f>IF(Dönem=1,"NİSAN",IF(Dönem=2,"EKİM",""))</f>
        <v/>
      </c>
      <c r="J70" s="454"/>
      <c r="K70" s="453" t="str">
        <f>IF(Dönem=1,"MAYIS",IF(Dönem=2,"KASIM",""))</f>
        <v/>
      </c>
      <c r="L70" s="454"/>
      <c r="M70" s="453" t="str">
        <f>IF(Dönem=1,"HAZİRAN",IF(Dönem=2,"ARALIK",""))</f>
        <v/>
      </c>
      <c r="N70" s="454"/>
      <c r="O70" s="451" t="s">
        <v>52</v>
      </c>
      <c r="P70" s="451" t="s">
        <v>53</v>
      </c>
      <c r="Q70" s="451" t="s">
        <v>54</v>
      </c>
      <c r="R70" s="451" t="s">
        <v>145</v>
      </c>
      <c r="S70" s="5"/>
      <c r="T70" s="5"/>
    </row>
    <row r="71" spans="1:26" ht="49.7" customHeight="1" thickBot="1" x14ac:dyDescent="0.3">
      <c r="A71" s="450"/>
      <c r="B71" s="452"/>
      <c r="C71" s="3" t="s">
        <v>35</v>
      </c>
      <c r="D71" s="3" t="s">
        <v>55</v>
      </c>
      <c r="E71" s="3" t="s">
        <v>35</v>
      </c>
      <c r="F71" s="3" t="s">
        <v>55</v>
      </c>
      <c r="G71" s="3" t="s">
        <v>35</v>
      </c>
      <c r="H71" s="3" t="s">
        <v>55</v>
      </c>
      <c r="I71" s="3" t="s">
        <v>35</v>
      </c>
      <c r="J71" s="3" t="s">
        <v>55</v>
      </c>
      <c r="K71" s="3" t="s">
        <v>35</v>
      </c>
      <c r="L71" s="3" t="s">
        <v>55</v>
      </c>
      <c r="M71" s="3" t="s">
        <v>35</v>
      </c>
      <c r="N71" s="3" t="s">
        <v>55</v>
      </c>
      <c r="O71" s="452"/>
      <c r="P71" s="452"/>
      <c r="Q71" s="452"/>
      <c r="R71" s="452"/>
      <c r="Z71" s="2" t="s">
        <v>90</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154</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3" t="s">
        <v>44</v>
      </c>
      <c r="B95" s="344">
        <f ca="1">imzatarihi</f>
        <v>46027</v>
      </c>
      <c r="C95" s="415" t="s">
        <v>45</v>
      </c>
      <c r="D95" s="415"/>
      <c r="E95" s="345" t="str">
        <f>IF(kurulusyetkilisi&gt;0,kurulusyetkilisi,"")</f>
        <v/>
      </c>
      <c r="G95" s="343"/>
      <c r="H95" s="131"/>
      <c r="I95" s="131"/>
      <c r="J95" s="4"/>
      <c r="L95" s="153"/>
      <c r="M95" s="153"/>
      <c r="N95" s="153"/>
      <c r="O95" s="153"/>
    </row>
    <row r="96" spans="1:27" ht="19.5" x14ac:dyDescent="0.3">
      <c r="A96" s="347"/>
      <c r="B96" s="347"/>
      <c r="C96" s="415" t="s">
        <v>46</v>
      </c>
      <c r="D96" s="415"/>
      <c r="E96" s="416"/>
      <c r="F96" s="416"/>
      <c r="G96" s="416"/>
      <c r="H96" s="107"/>
      <c r="I96" s="107"/>
      <c r="J96" s="4"/>
      <c r="L96" s="153"/>
      <c r="M96" s="153"/>
      <c r="N96" s="153"/>
      <c r="O96" s="153"/>
    </row>
    <row r="97" spans="1:26" ht="15.75" customHeight="1" x14ac:dyDescent="0.25">
      <c r="A97" s="455" t="s">
        <v>51</v>
      </c>
      <c r="B97" s="455"/>
      <c r="C97" s="455"/>
      <c r="D97" s="455"/>
      <c r="E97" s="455"/>
      <c r="F97" s="455"/>
      <c r="G97" s="455"/>
      <c r="H97" s="455"/>
      <c r="I97" s="455"/>
      <c r="J97" s="455"/>
      <c r="K97" s="455"/>
      <c r="L97" s="455"/>
      <c r="M97" s="455"/>
      <c r="N97" s="455"/>
      <c r="O97" s="455"/>
      <c r="P97" s="455"/>
      <c r="Q97" s="455"/>
      <c r="R97" s="455"/>
    </row>
    <row r="98" spans="1:26" x14ac:dyDescent="0.25">
      <c r="A98" s="441" t="str">
        <f>IF(YilDonem&lt;&gt;"",CONCATENATE(YilDonem," dönemine aittir."),"")</f>
        <v/>
      </c>
      <c r="B98" s="441"/>
      <c r="C98" s="441"/>
      <c r="D98" s="441"/>
      <c r="E98" s="441"/>
      <c r="F98" s="441"/>
      <c r="G98" s="441"/>
      <c r="H98" s="441"/>
      <c r="I98" s="441"/>
      <c r="J98" s="441"/>
      <c r="K98" s="441"/>
      <c r="L98" s="441"/>
      <c r="M98" s="441"/>
      <c r="N98" s="441"/>
      <c r="O98" s="441"/>
      <c r="P98" s="441"/>
      <c r="Q98" s="441"/>
      <c r="R98" s="441"/>
    </row>
    <row r="99" spans="1:26" ht="19.5" thickBot="1" x14ac:dyDescent="0.35">
      <c r="A99" s="442" t="s">
        <v>56</v>
      </c>
      <c r="B99" s="442"/>
      <c r="C99" s="442"/>
      <c r="D99" s="442"/>
      <c r="E99" s="442"/>
      <c r="F99" s="442"/>
      <c r="G99" s="442"/>
      <c r="H99" s="442"/>
      <c r="I99" s="442"/>
      <c r="J99" s="442"/>
      <c r="K99" s="442"/>
      <c r="L99" s="442"/>
      <c r="M99" s="442"/>
      <c r="N99" s="442"/>
      <c r="O99" s="442"/>
      <c r="P99" s="442"/>
      <c r="Q99" s="442"/>
      <c r="R99" s="442"/>
    </row>
    <row r="100" spans="1:26" ht="31.7" customHeight="1" thickBot="1" x14ac:dyDescent="0.3">
      <c r="A100" s="1" t="s">
        <v>1</v>
      </c>
      <c r="B100" s="443" t="str">
        <f>IF(ProjeNo&gt;0,ProjeNo,"")</f>
        <v/>
      </c>
      <c r="C100" s="444"/>
      <c r="D100" s="444"/>
      <c r="E100" s="444"/>
      <c r="F100" s="444"/>
      <c r="G100" s="444"/>
      <c r="H100" s="444"/>
      <c r="I100" s="444"/>
      <c r="J100" s="444"/>
      <c r="K100" s="444"/>
      <c r="L100" s="444"/>
      <c r="M100" s="444"/>
      <c r="N100" s="444"/>
      <c r="O100" s="444"/>
      <c r="P100" s="444"/>
      <c r="Q100" s="444"/>
      <c r="R100" s="445"/>
    </row>
    <row r="101" spans="1:26" ht="31.7" customHeight="1" thickBot="1" x14ac:dyDescent="0.3">
      <c r="A101" s="6" t="s">
        <v>11</v>
      </c>
      <c r="B101" s="446" t="str">
        <f>IF(ProjeAdi&gt;0,ProjeAdi,"")</f>
        <v/>
      </c>
      <c r="C101" s="447"/>
      <c r="D101" s="447"/>
      <c r="E101" s="447"/>
      <c r="F101" s="447"/>
      <c r="G101" s="447"/>
      <c r="H101" s="447"/>
      <c r="I101" s="447"/>
      <c r="J101" s="447"/>
      <c r="K101" s="447"/>
      <c r="L101" s="447"/>
      <c r="M101" s="447"/>
      <c r="N101" s="447"/>
      <c r="O101" s="447"/>
      <c r="P101" s="447"/>
      <c r="Q101" s="447"/>
      <c r="R101" s="448"/>
    </row>
    <row r="102" spans="1:26" ht="75.2" customHeight="1" thickBot="1" x14ac:dyDescent="0.3">
      <c r="A102" s="449" t="s">
        <v>7</v>
      </c>
      <c r="B102" s="451" t="s">
        <v>57</v>
      </c>
      <c r="C102" s="453" t="str">
        <f>IF(Dönem=1,"OCAK",IF(Dönem=2,"TEMMUZ",""))</f>
        <v/>
      </c>
      <c r="D102" s="454"/>
      <c r="E102" s="453" t="str">
        <f>IF(Dönem=1,"ŞUBAT",IF(Dönem=2,"AĞUSTOS",""))</f>
        <v/>
      </c>
      <c r="F102" s="454"/>
      <c r="G102" s="453" t="str">
        <f>IF(Dönem=1,"MART",IF(Dönem=2,"EYLÜL",""))</f>
        <v/>
      </c>
      <c r="H102" s="454"/>
      <c r="I102" s="453" t="str">
        <f>IF(Dönem=1,"NİSAN",IF(Dönem=2,"EKİM",""))</f>
        <v/>
      </c>
      <c r="J102" s="454"/>
      <c r="K102" s="453" t="str">
        <f>IF(Dönem=1,"MAYIS",IF(Dönem=2,"KASIM",""))</f>
        <v/>
      </c>
      <c r="L102" s="454"/>
      <c r="M102" s="453" t="str">
        <f>IF(Dönem=1,"HAZİRAN",IF(Dönem=2,"ARALIK",""))</f>
        <v/>
      </c>
      <c r="N102" s="454"/>
      <c r="O102" s="451" t="s">
        <v>52</v>
      </c>
      <c r="P102" s="451" t="s">
        <v>53</v>
      </c>
      <c r="Q102" s="451" t="s">
        <v>54</v>
      </c>
      <c r="R102" s="451" t="s">
        <v>145</v>
      </c>
      <c r="S102" s="5"/>
      <c r="T102" s="5"/>
    </row>
    <row r="103" spans="1:26" ht="49.7" customHeight="1" thickBot="1" x14ac:dyDescent="0.3">
      <c r="A103" s="450"/>
      <c r="B103" s="452"/>
      <c r="C103" s="3" t="s">
        <v>35</v>
      </c>
      <c r="D103" s="3" t="s">
        <v>55</v>
      </c>
      <c r="E103" s="3" t="s">
        <v>35</v>
      </c>
      <c r="F103" s="3" t="s">
        <v>55</v>
      </c>
      <c r="G103" s="3" t="s">
        <v>35</v>
      </c>
      <c r="H103" s="3" t="s">
        <v>55</v>
      </c>
      <c r="I103" s="3" t="s">
        <v>35</v>
      </c>
      <c r="J103" s="3" t="s">
        <v>55</v>
      </c>
      <c r="K103" s="3" t="s">
        <v>35</v>
      </c>
      <c r="L103" s="3" t="s">
        <v>55</v>
      </c>
      <c r="M103" s="3" t="s">
        <v>35</v>
      </c>
      <c r="N103" s="3" t="s">
        <v>55</v>
      </c>
      <c r="O103" s="452"/>
      <c r="P103" s="452"/>
      <c r="Q103" s="452"/>
      <c r="R103" s="452"/>
      <c r="Z103" s="2" t="s">
        <v>90</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154</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3" t="s">
        <v>44</v>
      </c>
      <c r="B127" s="344">
        <f ca="1">imzatarihi</f>
        <v>46027</v>
      </c>
      <c r="C127" s="415" t="s">
        <v>45</v>
      </c>
      <c r="D127" s="415"/>
      <c r="E127" s="345" t="str">
        <f>IF(kurulusyetkilisi&gt;0,kurulusyetkilisi,"")</f>
        <v/>
      </c>
      <c r="G127" s="343"/>
      <c r="H127" s="131"/>
      <c r="I127" s="131"/>
      <c r="J127" s="4"/>
      <c r="L127" s="153"/>
      <c r="M127" s="153"/>
      <c r="N127" s="153"/>
      <c r="O127" s="153"/>
    </row>
    <row r="128" spans="1:27" ht="19.5" x14ac:dyDescent="0.3">
      <c r="A128" s="347"/>
      <c r="B128" s="347"/>
      <c r="C128" s="415" t="s">
        <v>46</v>
      </c>
      <c r="D128" s="415"/>
      <c r="E128" s="416"/>
      <c r="F128" s="416"/>
      <c r="G128" s="416"/>
      <c r="H128" s="107"/>
      <c r="I128" s="107"/>
      <c r="J128" s="4"/>
      <c r="L128" s="153"/>
      <c r="M128" s="153"/>
      <c r="N128" s="153"/>
      <c r="O128" s="153"/>
    </row>
    <row r="129" spans="1:26" ht="15.75" customHeight="1" x14ac:dyDescent="0.25">
      <c r="A129" s="455" t="s">
        <v>51</v>
      </c>
      <c r="B129" s="455"/>
      <c r="C129" s="455"/>
      <c r="D129" s="455"/>
      <c r="E129" s="455"/>
      <c r="F129" s="455"/>
      <c r="G129" s="455"/>
      <c r="H129" s="455"/>
      <c r="I129" s="455"/>
      <c r="J129" s="455"/>
      <c r="K129" s="455"/>
      <c r="L129" s="455"/>
      <c r="M129" s="455"/>
      <c r="N129" s="455"/>
      <c r="O129" s="455"/>
      <c r="P129" s="455"/>
      <c r="Q129" s="455"/>
      <c r="R129" s="455"/>
    </row>
    <row r="130" spans="1:26" x14ac:dyDescent="0.25">
      <c r="A130" s="441" t="str">
        <f>IF(YilDonem&lt;&gt;"",CONCATENATE(YilDonem," dönemine aittir."),"")</f>
        <v/>
      </c>
      <c r="B130" s="441"/>
      <c r="C130" s="441"/>
      <c r="D130" s="441"/>
      <c r="E130" s="441"/>
      <c r="F130" s="441"/>
      <c r="G130" s="441"/>
      <c r="H130" s="441"/>
      <c r="I130" s="441"/>
      <c r="J130" s="441"/>
      <c r="K130" s="441"/>
      <c r="L130" s="441"/>
      <c r="M130" s="441"/>
      <c r="N130" s="441"/>
      <c r="O130" s="441"/>
      <c r="P130" s="441"/>
      <c r="Q130" s="441"/>
      <c r="R130" s="441"/>
    </row>
    <row r="131" spans="1:26" ht="19.5" thickBot="1" x14ac:dyDescent="0.35">
      <c r="A131" s="442" t="s">
        <v>56</v>
      </c>
      <c r="B131" s="442"/>
      <c r="C131" s="442"/>
      <c r="D131" s="442"/>
      <c r="E131" s="442"/>
      <c r="F131" s="442"/>
      <c r="G131" s="442"/>
      <c r="H131" s="442"/>
      <c r="I131" s="442"/>
      <c r="J131" s="442"/>
      <c r="K131" s="442"/>
      <c r="L131" s="442"/>
      <c r="M131" s="442"/>
      <c r="N131" s="442"/>
      <c r="O131" s="442"/>
      <c r="P131" s="442"/>
      <c r="Q131" s="442"/>
      <c r="R131" s="442"/>
    </row>
    <row r="132" spans="1:26" ht="31.7" customHeight="1" thickBot="1" x14ac:dyDescent="0.3">
      <c r="A132" s="1" t="s">
        <v>1</v>
      </c>
      <c r="B132" s="443" t="str">
        <f>IF(ProjeNo&gt;0,ProjeNo,"")</f>
        <v/>
      </c>
      <c r="C132" s="444"/>
      <c r="D132" s="444"/>
      <c r="E132" s="444"/>
      <c r="F132" s="444"/>
      <c r="G132" s="444"/>
      <c r="H132" s="444"/>
      <c r="I132" s="444"/>
      <c r="J132" s="444"/>
      <c r="K132" s="444"/>
      <c r="L132" s="444"/>
      <c r="M132" s="444"/>
      <c r="N132" s="444"/>
      <c r="O132" s="444"/>
      <c r="P132" s="444"/>
      <c r="Q132" s="444"/>
      <c r="R132" s="445"/>
    </row>
    <row r="133" spans="1:26" ht="31.7" customHeight="1" thickBot="1" x14ac:dyDescent="0.3">
      <c r="A133" s="6" t="s">
        <v>11</v>
      </c>
      <c r="B133" s="446" t="str">
        <f>IF(ProjeAdi&gt;0,ProjeAdi,"")</f>
        <v/>
      </c>
      <c r="C133" s="447"/>
      <c r="D133" s="447"/>
      <c r="E133" s="447"/>
      <c r="F133" s="447"/>
      <c r="G133" s="447"/>
      <c r="H133" s="447"/>
      <c r="I133" s="447"/>
      <c r="J133" s="447"/>
      <c r="K133" s="447"/>
      <c r="L133" s="447"/>
      <c r="M133" s="447"/>
      <c r="N133" s="447"/>
      <c r="O133" s="447"/>
      <c r="P133" s="447"/>
      <c r="Q133" s="447"/>
      <c r="R133" s="448"/>
    </row>
    <row r="134" spans="1:26" ht="75.2" customHeight="1" thickBot="1" x14ac:dyDescent="0.3">
      <c r="A134" s="449" t="s">
        <v>7</v>
      </c>
      <c r="B134" s="451" t="s">
        <v>57</v>
      </c>
      <c r="C134" s="453" t="str">
        <f>IF(Dönem=1,"OCAK",IF(Dönem=2,"TEMMUZ",""))</f>
        <v/>
      </c>
      <c r="D134" s="454"/>
      <c r="E134" s="453" t="str">
        <f>IF(Dönem=1,"ŞUBAT",IF(Dönem=2,"AĞUSTOS",""))</f>
        <v/>
      </c>
      <c r="F134" s="454"/>
      <c r="G134" s="453" t="str">
        <f>IF(Dönem=1,"MART",IF(Dönem=2,"EYLÜL",""))</f>
        <v/>
      </c>
      <c r="H134" s="454"/>
      <c r="I134" s="453" t="str">
        <f>IF(Dönem=1,"NİSAN",IF(Dönem=2,"EKİM",""))</f>
        <v/>
      </c>
      <c r="J134" s="454"/>
      <c r="K134" s="453" t="str">
        <f>IF(Dönem=1,"MAYIS",IF(Dönem=2,"KASIM",""))</f>
        <v/>
      </c>
      <c r="L134" s="454"/>
      <c r="M134" s="453" t="str">
        <f>IF(Dönem=1,"HAZİRAN",IF(Dönem=2,"ARALIK",""))</f>
        <v/>
      </c>
      <c r="N134" s="454"/>
      <c r="O134" s="451" t="s">
        <v>52</v>
      </c>
      <c r="P134" s="451" t="s">
        <v>53</v>
      </c>
      <c r="Q134" s="451" t="s">
        <v>54</v>
      </c>
      <c r="R134" s="451" t="s">
        <v>145</v>
      </c>
      <c r="S134" s="5"/>
      <c r="T134" s="5"/>
    </row>
    <row r="135" spans="1:26" ht="49.7" customHeight="1" thickBot="1" x14ac:dyDescent="0.3">
      <c r="A135" s="450"/>
      <c r="B135" s="452"/>
      <c r="C135" s="3" t="s">
        <v>35</v>
      </c>
      <c r="D135" s="3" t="s">
        <v>55</v>
      </c>
      <c r="E135" s="3" t="s">
        <v>35</v>
      </c>
      <c r="F135" s="3" t="s">
        <v>55</v>
      </c>
      <c r="G135" s="3" t="s">
        <v>35</v>
      </c>
      <c r="H135" s="3" t="s">
        <v>55</v>
      </c>
      <c r="I135" s="3" t="s">
        <v>35</v>
      </c>
      <c r="J135" s="3" t="s">
        <v>55</v>
      </c>
      <c r="K135" s="3" t="s">
        <v>35</v>
      </c>
      <c r="L135" s="3" t="s">
        <v>55</v>
      </c>
      <c r="M135" s="3" t="s">
        <v>35</v>
      </c>
      <c r="N135" s="3" t="s">
        <v>55</v>
      </c>
      <c r="O135" s="452"/>
      <c r="P135" s="452"/>
      <c r="Q135" s="452"/>
      <c r="R135" s="452"/>
      <c r="Z135" s="2" t="s">
        <v>90</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154</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3" t="s">
        <v>44</v>
      </c>
      <c r="B159" s="344">
        <f ca="1">imzatarihi</f>
        <v>46027</v>
      </c>
      <c r="C159" s="415" t="s">
        <v>45</v>
      </c>
      <c r="D159" s="415"/>
      <c r="E159" s="345" t="str">
        <f>IF(kurulusyetkilisi&gt;0,kurulusyetkilisi,"")</f>
        <v/>
      </c>
      <c r="G159" s="343"/>
      <c r="H159" s="131"/>
      <c r="I159" s="131"/>
      <c r="J159" s="4"/>
      <c r="L159" s="153"/>
      <c r="M159" s="153"/>
      <c r="N159" s="153"/>
      <c r="O159" s="153"/>
    </row>
    <row r="160" spans="1:27" ht="19.5" x14ac:dyDescent="0.3">
      <c r="A160" s="347"/>
      <c r="B160" s="347"/>
      <c r="C160" s="415" t="s">
        <v>46</v>
      </c>
      <c r="D160" s="415"/>
      <c r="E160" s="416"/>
      <c r="F160" s="416"/>
      <c r="G160" s="416"/>
      <c r="H160" s="107"/>
      <c r="I160" s="107"/>
      <c r="J160" s="4"/>
      <c r="L160" s="153"/>
      <c r="M160" s="153"/>
      <c r="N160" s="153"/>
      <c r="O160" s="153"/>
    </row>
    <row r="161" spans="1:26" ht="15.75" customHeight="1" x14ac:dyDescent="0.25">
      <c r="A161" s="455" t="s">
        <v>51</v>
      </c>
      <c r="B161" s="455"/>
      <c r="C161" s="455"/>
      <c r="D161" s="455"/>
      <c r="E161" s="455"/>
      <c r="F161" s="455"/>
      <c r="G161" s="455"/>
      <c r="H161" s="455"/>
      <c r="I161" s="455"/>
      <c r="J161" s="455"/>
      <c r="K161" s="455"/>
      <c r="L161" s="455"/>
      <c r="M161" s="455"/>
      <c r="N161" s="455"/>
      <c r="O161" s="455"/>
      <c r="P161" s="455"/>
      <c r="Q161" s="455"/>
      <c r="R161" s="455"/>
    </row>
    <row r="162" spans="1:26" x14ac:dyDescent="0.25">
      <c r="A162" s="441" t="str">
        <f>IF(YilDonem&lt;&gt;"",CONCATENATE(YilDonem," dönemine aittir."),"")</f>
        <v/>
      </c>
      <c r="B162" s="441"/>
      <c r="C162" s="441"/>
      <c r="D162" s="441"/>
      <c r="E162" s="441"/>
      <c r="F162" s="441"/>
      <c r="G162" s="441"/>
      <c r="H162" s="441"/>
      <c r="I162" s="441"/>
      <c r="J162" s="441"/>
      <c r="K162" s="441"/>
      <c r="L162" s="441"/>
      <c r="M162" s="441"/>
      <c r="N162" s="441"/>
      <c r="O162" s="441"/>
      <c r="P162" s="441"/>
      <c r="Q162" s="441"/>
      <c r="R162" s="441"/>
    </row>
    <row r="163" spans="1:26" ht="19.5" thickBot="1" x14ac:dyDescent="0.35">
      <c r="A163" s="442" t="s">
        <v>56</v>
      </c>
      <c r="B163" s="442"/>
      <c r="C163" s="442"/>
      <c r="D163" s="442"/>
      <c r="E163" s="442"/>
      <c r="F163" s="442"/>
      <c r="G163" s="442"/>
      <c r="H163" s="442"/>
      <c r="I163" s="442"/>
      <c r="J163" s="442"/>
      <c r="K163" s="442"/>
      <c r="L163" s="442"/>
      <c r="M163" s="442"/>
      <c r="N163" s="442"/>
      <c r="O163" s="442"/>
      <c r="P163" s="442"/>
      <c r="Q163" s="442"/>
      <c r="R163" s="442"/>
    </row>
    <row r="164" spans="1:26" ht="31.7" customHeight="1" thickBot="1" x14ac:dyDescent="0.3">
      <c r="A164" s="1" t="s">
        <v>1</v>
      </c>
      <c r="B164" s="443" t="str">
        <f>IF(ProjeNo&gt;0,ProjeNo,"")</f>
        <v/>
      </c>
      <c r="C164" s="444"/>
      <c r="D164" s="444"/>
      <c r="E164" s="444"/>
      <c r="F164" s="444"/>
      <c r="G164" s="444"/>
      <c r="H164" s="444"/>
      <c r="I164" s="444"/>
      <c r="J164" s="444"/>
      <c r="K164" s="444"/>
      <c r="L164" s="444"/>
      <c r="M164" s="444"/>
      <c r="N164" s="444"/>
      <c r="O164" s="444"/>
      <c r="P164" s="444"/>
      <c r="Q164" s="444"/>
      <c r="R164" s="445"/>
    </row>
    <row r="165" spans="1:26" ht="31.7" customHeight="1" thickBot="1" x14ac:dyDescent="0.3">
      <c r="A165" s="6" t="s">
        <v>11</v>
      </c>
      <c r="B165" s="446" t="str">
        <f>IF(ProjeAdi&gt;0,ProjeAdi,"")</f>
        <v/>
      </c>
      <c r="C165" s="447"/>
      <c r="D165" s="447"/>
      <c r="E165" s="447"/>
      <c r="F165" s="447"/>
      <c r="G165" s="447"/>
      <c r="H165" s="447"/>
      <c r="I165" s="447"/>
      <c r="J165" s="447"/>
      <c r="K165" s="447"/>
      <c r="L165" s="447"/>
      <c r="M165" s="447"/>
      <c r="N165" s="447"/>
      <c r="O165" s="447"/>
      <c r="P165" s="447"/>
      <c r="Q165" s="447"/>
      <c r="R165" s="448"/>
    </row>
    <row r="166" spans="1:26" ht="75.2" customHeight="1" thickBot="1" x14ac:dyDescent="0.3">
      <c r="A166" s="449" t="s">
        <v>7</v>
      </c>
      <c r="B166" s="451" t="s">
        <v>57</v>
      </c>
      <c r="C166" s="453" t="str">
        <f>IF(Dönem=1,"OCAK",IF(Dönem=2,"TEMMUZ",""))</f>
        <v/>
      </c>
      <c r="D166" s="454"/>
      <c r="E166" s="453" t="str">
        <f>IF(Dönem=1,"ŞUBAT",IF(Dönem=2,"AĞUSTOS",""))</f>
        <v/>
      </c>
      <c r="F166" s="454"/>
      <c r="G166" s="453" t="str">
        <f>IF(Dönem=1,"MART",IF(Dönem=2,"EYLÜL",""))</f>
        <v/>
      </c>
      <c r="H166" s="454"/>
      <c r="I166" s="453" t="str">
        <f>IF(Dönem=1,"NİSAN",IF(Dönem=2,"EKİM",""))</f>
        <v/>
      </c>
      <c r="J166" s="454"/>
      <c r="K166" s="453" t="str">
        <f>IF(Dönem=1,"MAYIS",IF(Dönem=2,"KASIM",""))</f>
        <v/>
      </c>
      <c r="L166" s="454"/>
      <c r="M166" s="453" t="str">
        <f>IF(Dönem=1,"HAZİRAN",IF(Dönem=2,"ARALIK",""))</f>
        <v/>
      </c>
      <c r="N166" s="454"/>
      <c r="O166" s="451" t="s">
        <v>52</v>
      </c>
      <c r="P166" s="451" t="s">
        <v>53</v>
      </c>
      <c r="Q166" s="451" t="s">
        <v>54</v>
      </c>
      <c r="R166" s="451" t="s">
        <v>145</v>
      </c>
      <c r="S166" s="5"/>
      <c r="T166" s="5"/>
    </row>
    <row r="167" spans="1:26" ht="49.7" customHeight="1" thickBot="1" x14ac:dyDescent="0.3">
      <c r="A167" s="450"/>
      <c r="B167" s="452"/>
      <c r="C167" s="3" t="s">
        <v>35</v>
      </c>
      <c r="D167" s="3" t="s">
        <v>55</v>
      </c>
      <c r="E167" s="3" t="s">
        <v>35</v>
      </c>
      <c r="F167" s="3" t="s">
        <v>55</v>
      </c>
      <c r="G167" s="3" t="s">
        <v>35</v>
      </c>
      <c r="H167" s="3" t="s">
        <v>55</v>
      </c>
      <c r="I167" s="3" t="s">
        <v>35</v>
      </c>
      <c r="J167" s="3" t="s">
        <v>55</v>
      </c>
      <c r="K167" s="3" t="s">
        <v>35</v>
      </c>
      <c r="L167" s="3" t="s">
        <v>55</v>
      </c>
      <c r="M167" s="3" t="s">
        <v>35</v>
      </c>
      <c r="N167" s="3" t="s">
        <v>55</v>
      </c>
      <c r="O167" s="452"/>
      <c r="P167" s="452"/>
      <c r="Q167" s="452"/>
      <c r="R167" s="452"/>
      <c r="Z167" s="2" t="s">
        <v>90</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154</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3" t="s">
        <v>44</v>
      </c>
      <c r="B191" s="344">
        <f ca="1">imzatarihi</f>
        <v>46027</v>
      </c>
      <c r="C191" s="415" t="s">
        <v>45</v>
      </c>
      <c r="D191" s="415"/>
      <c r="E191" s="345" t="str">
        <f>IF(kurulusyetkilisi&gt;0,kurulusyetkilisi,"")</f>
        <v/>
      </c>
      <c r="G191" s="343"/>
      <c r="H191" s="131"/>
      <c r="I191" s="131"/>
      <c r="J191" s="4"/>
      <c r="L191" s="153"/>
      <c r="M191" s="153"/>
      <c r="N191" s="153"/>
      <c r="O191" s="153"/>
    </row>
    <row r="192" spans="1:27" ht="19.5" x14ac:dyDescent="0.3">
      <c r="A192" s="347"/>
      <c r="B192" s="347"/>
      <c r="C192" s="415" t="s">
        <v>46</v>
      </c>
      <c r="D192" s="415"/>
      <c r="E192" s="416"/>
      <c r="F192" s="416"/>
      <c r="G192" s="416"/>
      <c r="H192" s="107"/>
      <c r="I192" s="107"/>
      <c r="J192" s="4"/>
      <c r="L192" s="153"/>
      <c r="M192" s="153"/>
      <c r="N192" s="153"/>
      <c r="O192" s="153"/>
    </row>
    <row r="193" spans="1:26" ht="15.75" customHeight="1" x14ac:dyDescent="0.25">
      <c r="A193" s="455" t="s">
        <v>51</v>
      </c>
      <c r="B193" s="455"/>
      <c r="C193" s="455"/>
      <c r="D193" s="455"/>
      <c r="E193" s="455"/>
      <c r="F193" s="455"/>
      <c r="G193" s="455"/>
      <c r="H193" s="455"/>
      <c r="I193" s="455"/>
      <c r="J193" s="455"/>
      <c r="K193" s="455"/>
      <c r="L193" s="455"/>
      <c r="M193" s="455"/>
      <c r="N193" s="455"/>
      <c r="O193" s="455"/>
      <c r="P193" s="455"/>
      <c r="Q193" s="455"/>
      <c r="R193" s="455"/>
    </row>
    <row r="194" spans="1:26" x14ac:dyDescent="0.25">
      <c r="A194" s="441" t="str">
        <f>IF(YilDonem&lt;&gt;"",CONCATENATE(YilDonem," dönemine aittir."),"")</f>
        <v/>
      </c>
      <c r="B194" s="441"/>
      <c r="C194" s="441"/>
      <c r="D194" s="441"/>
      <c r="E194" s="441"/>
      <c r="F194" s="441"/>
      <c r="G194" s="441"/>
      <c r="H194" s="441"/>
      <c r="I194" s="441"/>
      <c r="J194" s="441"/>
      <c r="K194" s="441"/>
      <c r="L194" s="441"/>
      <c r="M194" s="441"/>
      <c r="N194" s="441"/>
      <c r="O194" s="441"/>
      <c r="P194" s="441"/>
      <c r="Q194" s="441"/>
      <c r="R194" s="441"/>
    </row>
    <row r="195" spans="1:26" ht="19.5" thickBot="1" x14ac:dyDescent="0.35">
      <c r="A195" s="442" t="s">
        <v>56</v>
      </c>
      <c r="B195" s="442"/>
      <c r="C195" s="442"/>
      <c r="D195" s="442"/>
      <c r="E195" s="442"/>
      <c r="F195" s="442"/>
      <c r="G195" s="442"/>
      <c r="H195" s="442"/>
      <c r="I195" s="442"/>
      <c r="J195" s="442"/>
      <c r="K195" s="442"/>
      <c r="L195" s="442"/>
      <c r="M195" s="442"/>
      <c r="N195" s="442"/>
      <c r="O195" s="442"/>
      <c r="P195" s="442"/>
      <c r="Q195" s="442"/>
      <c r="R195" s="442"/>
    </row>
    <row r="196" spans="1:26" ht="31.7" customHeight="1" thickBot="1" x14ac:dyDescent="0.3">
      <c r="A196" s="1" t="s">
        <v>1</v>
      </c>
      <c r="B196" s="443" t="str">
        <f>IF(ProjeNo&gt;0,ProjeNo,"")</f>
        <v/>
      </c>
      <c r="C196" s="444"/>
      <c r="D196" s="444"/>
      <c r="E196" s="444"/>
      <c r="F196" s="444"/>
      <c r="G196" s="444"/>
      <c r="H196" s="444"/>
      <c r="I196" s="444"/>
      <c r="J196" s="444"/>
      <c r="K196" s="444"/>
      <c r="L196" s="444"/>
      <c r="M196" s="444"/>
      <c r="N196" s="444"/>
      <c r="O196" s="444"/>
      <c r="P196" s="444"/>
      <c r="Q196" s="444"/>
      <c r="R196" s="445"/>
    </row>
    <row r="197" spans="1:26" ht="31.7" customHeight="1" thickBot="1" x14ac:dyDescent="0.3">
      <c r="A197" s="6" t="s">
        <v>11</v>
      </c>
      <c r="B197" s="446" t="str">
        <f>IF(ProjeAdi&gt;0,ProjeAdi,"")</f>
        <v/>
      </c>
      <c r="C197" s="447"/>
      <c r="D197" s="447"/>
      <c r="E197" s="447"/>
      <c r="F197" s="447"/>
      <c r="G197" s="447"/>
      <c r="H197" s="447"/>
      <c r="I197" s="447"/>
      <c r="J197" s="447"/>
      <c r="K197" s="447"/>
      <c r="L197" s="447"/>
      <c r="M197" s="447"/>
      <c r="N197" s="447"/>
      <c r="O197" s="447"/>
      <c r="P197" s="447"/>
      <c r="Q197" s="447"/>
      <c r="R197" s="448"/>
    </row>
    <row r="198" spans="1:26" ht="75.2" customHeight="1" thickBot="1" x14ac:dyDescent="0.3">
      <c r="A198" s="449" t="s">
        <v>7</v>
      </c>
      <c r="B198" s="451" t="s">
        <v>57</v>
      </c>
      <c r="C198" s="453" t="str">
        <f>IF(Dönem=1,"OCAK",IF(Dönem=2,"TEMMUZ",""))</f>
        <v/>
      </c>
      <c r="D198" s="454"/>
      <c r="E198" s="453" t="str">
        <f>IF(Dönem=1,"ŞUBAT",IF(Dönem=2,"AĞUSTOS",""))</f>
        <v/>
      </c>
      <c r="F198" s="454"/>
      <c r="G198" s="453" t="str">
        <f>IF(Dönem=1,"MART",IF(Dönem=2,"EYLÜL",""))</f>
        <v/>
      </c>
      <c r="H198" s="454"/>
      <c r="I198" s="453" t="str">
        <f>IF(Dönem=1,"NİSAN",IF(Dönem=2,"EKİM",""))</f>
        <v/>
      </c>
      <c r="J198" s="454"/>
      <c r="K198" s="453" t="str">
        <f>IF(Dönem=1,"MAYIS",IF(Dönem=2,"KASIM",""))</f>
        <v/>
      </c>
      <c r="L198" s="454"/>
      <c r="M198" s="453" t="str">
        <f>IF(Dönem=1,"HAZİRAN",IF(Dönem=2,"ARALIK",""))</f>
        <v/>
      </c>
      <c r="N198" s="454"/>
      <c r="O198" s="451" t="s">
        <v>52</v>
      </c>
      <c r="P198" s="451" t="s">
        <v>53</v>
      </c>
      <c r="Q198" s="451" t="s">
        <v>54</v>
      </c>
      <c r="R198" s="451" t="s">
        <v>145</v>
      </c>
      <c r="S198" s="5"/>
      <c r="T198" s="5"/>
    </row>
    <row r="199" spans="1:26" ht="49.7" customHeight="1" thickBot="1" x14ac:dyDescent="0.3">
      <c r="A199" s="450"/>
      <c r="B199" s="452"/>
      <c r="C199" s="3" t="s">
        <v>35</v>
      </c>
      <c r="D199" s="3" t="s">
        <v>55</v>
      </c>
      <c r="E199" s="3" t="s">
        <v>35</v>
      </c>
      <c r="F199" s="3" t="s">
        <v>55</v>
      </c>
      <c r="G199" s="3" t="s">
        <v>35</v>
      </c>
      <c r="H199" s="3" t="s">
        <v>55</v>
      </c>
      <c r="I199" s="3" t="s">
        <v>35</v>
      </c>
      <c r="J199" s="3" t="s">
        <v>55</v>
      </c>
      <c r="K199" s="3" t="s">
        <v>35</v>
      </c>
      <c r="L199" s="3" t="s">
        <v>55</v>
      </c>
      <c r="M199" s="3" t="s">
        <v>35</v>
      </c>
      <c r="N199" s="3" t="s">
        <v>55</v>
      </c>
      <c r="O199" s="452"/>
      <c r="P199" s="452"/>
      <c r="Q199" s="452"/>
      <c r="R199" s="452"/>
      <c r="Z199" s="2" t="s">
        <v>90</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154</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3" t="s">
        <v>44</v>
      </c>
      <c r="B223" s="344">
        <f ca="1">imzatarihi</f>
        <v>46027</v>
      </c>
      <c r="C223" s="415" t="s">
        <v>45</v>
      </c>
      <c r="D223" s="415"/>
      <c r="E223" s="345" t="str">
        <f>IF(kurulusyetkilisi&gt;0,kurulusyetkilisi,"")</f>
        <v/>
      </c>
      <c r="G223" s="343"/>
      <c r="H223" s="131"/>
      <c r="I223" s="131"/>
      <c r="J223" s="4"/>
      <c r="L223" s="153"/>
      <c r="M223" s="153"/>
      <c r="N223" s="153"/>
      <c r="O223" s="153"/>
    </row>
    <row r="224" spans="1:27" ht="19.5" x14ac:dyDescent="0.3">
      <c r="A224" s="347"/>
      <c r="B224" s="347"/>
      <c r="C224" s="415" t="s">
        <v>46</v>
      </c>
      <c r="D224" s="415"/>
      <c r="E224" s="416"/>
      <c r="F224" s="416"/>
      <c r="G224" s="416"/>
      <c r="H224" s="107"/>
      <c r="I224" s="107"/>
      <c r="J224" s="4"/>
      <c r="L224" s="153"/>
      <c r="M224" s="153"/>
      <c r="N224" s="153"/>
      <c r="O224" s="153"/>
    </row>
    <row r="225" spans="1:26" ht="15.75" customHeight="1" x14ac:dyDescent="0.25">
      <c r="A225" s="455" t="s">
        <v>51</v>
      </c>
      <c r="B225" s="455"/>
      <c r="C225" s="455"/>
      <c r="D225" s="455"/>
      <c r="E225" s="455"/>
      <c r="F225" s="455"/>
      <c r="G225" s="455"/>
      <c r="H225" s="455"/>
      <c r="I225" s="455"/>
      <c r="J225" s="455"/>
      <c r="K225" s="455"/>
      <c r="L225" s="455"/>
      <c r="M225" s="455"/>
      <c r="N225" s="455"/>
      <c r="O225" s="455"/>
      <c r="P225" s="455"/>
      <c r="Q225" s="455"/>
      <c r="R225" s="455"/>
    </row>
    <row r="226" spans="1:26" x14ac:dyDescent="0.25">
      <c r="A226" s="441" t="str">
        <f>IF(YilDonem&lt;&gt;"",CONCATENATE(YilDonem," dönemine aittir."),"")</f>
        <v/>
      </c>
      <c r="B226" s="441"/>
      <c r="C226" s="441"/>
      <c r="D226" s="441"/>
      <c r="E226" s="441"/>
      <c r="F226" s="441"/>
      <c r="G226" s="441"/>
      <c r="H226" s="441"/>
      <c r="I226" s="441"/>
      <c r="J226" s="441"/>
      <c r="K226" s="441"/>
      <c r="L226" s="441"/>
      <c r="M226" s="441"/>
      <c r="N226" s="441"/>
      <c r="O226" s="441"/>
      <c r="P226" s="441"/>
      <c r="Q226" s="441"/>
      <c r="R226" s="441"/>
    </row>
    <row r="227" spans="1:26" ht="19.5" thickBot="1" x14ac:dyDescent="0.35">
      <c r="A227" s="442" t="s">
        <v>56</v>
      </c>
      <c r="B227" s="442"/>
      <c r="C227" s="442"/>
      <c r="D227" s="442"/>
      <c r="E227" s="442"/>
      <c r="F227" s="442"/>
      <c r="G227" s="442"/>
      <c r="H227" s="442"/>
      <c r="I227" s="442"/>
      <c r="J227" s="442"/>
      <c r="K227" s="442"/>
      <c r="L227" s="442"/>
      <c r="M227" s="442"/>
      <c r="N227" s="442"/>
      <c r="O227" s="442"/>
      <c r="P227" s="442"/>
      <c r="Q227" s="442"/>
      <c r="R227" s="442"/>
    </row>
    <row r="228" spans="1:26" ht="31.7" customHeight="1" thickBot="1" x14ac:dyDescent="0.3">
      <c r="A228" s="1" t="s">
        <v>1</v>
      </c>
      <c r="B228" s="443" t="str">
        <f>IF(ProjeNo&gt;0,ProjeNo,"")</f>
        <v/>
      </c>
      <c r="C228" s="444"/>
      <c r="D228" s="444"/>
      <c r="E228" s="444"/>
      <c r="F228" s="444"/>
      <c r="G228" s="444"/>
      <c r="H228" s="444"/>
      <c r="I228" s="444"/>
      <c r="J228" s="444"/>
      <c r="K228" s="444"/>
      <c r="L228" s="444"/>
      <c r="M228" s="444"/>
      <c r="N228" s="444"/>
      <c r="O228" s="444"/>
      <c r="P228" s="444"/>
      <c r="Q228" s="444"/>
      <c r="R228" s="445"/>
    </row>
    <row r="229" spans="1:26" ht="31.7" customHeight="1" thickBot="1" x14ac:dyDescent="0.3">
      <c r="A229" s="6" t="s">
        <v>11</v>
      </c>
      <c r="B229" s="446" t="str">
        <f>IF(ProjeAdi&gt;0,ProjeAdi,"")</f>
        <v/>
      </c>
      <c r="C229" s="447"/>
      <c r="D229" s="447"/>
      <c r="E229" s="447"/>
      <c r="F229" s="447"/>
      <c r="G229" s="447"/>
      <c r="H229" s="447"/>
      <c r="I229" s="447"/>
      <c r="J229" s="447"/>
      <c r="K229" s="447"/>
      <c r="L229" s="447"/>
      <c r="M229" s="447"/>
      <c r="N229" s="447"/>
      <c r="O229" s="447"/>
      <c r="P229" s="447"/>
      <c r="Q229" s="447"/>
      <c r="R229" s="448"/>
    </row>
    <row r="230" spans="1:26" ht="75.2" customHeight="1" thickBot="1" x14ac:dyDescent="0.3">
      <c r="A230" s="449" t="s">
        <v>7</v>
      </c>
      <c r="B230" s="451" t="s">
        <v>57</v>
      </c>
      <c r="C230" s="453" t="str">
        <f>IF(Dönem=1,"OCAK",IF(Dönem=2,"TEMMUZ",""))</f>
        <v/>
      </c>
      <c r="D230" s="454"/>
      <c r="E230" s="453" t="str">
        <f>IF(Dönem=1,"ŞUBAT",IF(Dönem=2,"AĞUSTOS",""))</f>
        <v/>
      </c>
      <c r="F230" s="454"/>
      <c r="G230" s="453" t="str">
        <f>IF(Dönem=1,"MART",IF(Dönem=2,"EYLÜL",""))</f>
        <v/>
      </c>
      <c r="H230" s="454"/>
      <c r="I230" s="453" t="str">
        <f>IF(Dönem=1,"NİSAN",IF(Dönem=2,"EKİM",""))</f>
        <v/>
      </c>
      <c r="J230" s="454"/>
      <c r="K230" s="453" t="str">
        <f>IF(Dönem=1,"MAYIS",IF(Dönem=2,"KASIM",""))</f>
        <v/>
      </c>
      <c r="L230" s="454"/>
      <c r="M230" s="453" t="str">
        <f>IF(Dönem=1,"HAZİRAN",IF(Dönem=2,"ARALIK",""))</f>
        <v/>
      </c>
      <c r="N230" s="454"/>
      <c r="O230" s="451" t="s">
        <v>52</v>
      </c>
      <c r="P230" s="451" t="s">
        <v>53</v>
      </c>
      <c r="Q230" s="451" t="s">
        <v>54</v>
      </c>
      <c r="R230" s="451" t="s">
        <v>145</v>
      </c>
      <c r="S230" s="5"/>
      <c r="T230" s="5"/>
    </row>
    <row r="231" spans="1:26" ht="49.7" customHeight="1" thickBot="1" x14ac:dyDescent="0.3">
      <c r="A231" s="450"/>
      <c r="B231" s="452"/>
      <c r="C231" s="3" t="s">
        <v>35</v>
      </c>
      <c r="D231" s="3" t="s">
        <v>55</v>
      </c>
      <c r="E231" s="3" t="s">
        <v>35</v>
      </c>
      <c r="F231" s="3" t="s">
        <v>55</v>
      </c>
      <c r="G231" s="3" t="s">
        <v>35</v>
      </c>
      <c r="H231" s="3" t="s">
        <v>55</v>
      </c>
      <c r="I231" s="3" t="s">
        <v>35</v>
      </c>
      <c r="J231" s="3" t="s">
        <v>55</v>
      </c>
      <c r="K231" s="3" t="s">
        <v>35</v>
      </c>
      <c r="L231" s="3" t="s">
        <v>55</v>
      </c>
      <c r="M231" s="3" t="s">
        <v>35</v>
      </c>
      <c r="N231" s="3" t="s">
        <v>55</v>
      </c>
      <c r="O231" s="452"/>
      <c r="P231" s="452"/>
      <c r="Q231" s="452"/>
      <c r="R231" s="452"/>
      <c r="Z231" s="2" t="s">
        <v>90</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154</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3" t="s">
        <v>44</v>
      </c>
      <c r="B255" s="344">
        <f ca="1">imzatarihi</f>
        <v>46027</v>
      </c>
      <c r="C255" s="415" t="s">
        <v>45</v>
      </c>
      <c r="D255" s="415"/>
      <c r="E255" s="345" t="str">
        <f>IF(kurulusyetkilisi&gt;0,kurulusyetkilisi,"")</f>
        <v/>
      </c>
      <c r="G255" s="343"/>
      <c r="H255" s="131"/>
      <c r="I255" s="131"/>
      <c r="J255" s="4"/>
      <c r="L255" s="153"/>
      <c r="M255" s="153"/>
      <c r="N255" s="153"/>
      <c r="O255" s="153"/>
    </row>
    <row r="256" spans="1:27" ht="19.5" x14ac:dyDescent="0.3">
      <c r="A256" s="347"/>
      <c r="B256" s="347"/>
      <c r="C256" s="415" t="s">
        <v>46</v>
      </c>
      <c r="D256" s="415"/>
      <c r="E256" s="416"/>
      <c r="F256" s="416"/>
      <c r="G256" s="416"/>
      <c r="H256" s="107"/>
      <c r="I256" s="107"/>
      <c r="J256" s="4"/>
      <c r="L256" s="153"/>
      <c r="M256" s="153"/>
      <c r="N256" s="153"/>
      <c r="O256" s="153"/>
    </row>
    <row r="257" spans="1:26" ht="15.75" customHeight="1" x14ac:dyDescent="0.25">
      <c r="A257" s="455" t="s">
        <v>51</v>
      </c>
      <c r="B257" s="455"/>
      <c r="C257" s="455"/>
      <c r="D257" s="455"/>
      <c r="E257" s="455"/>
      <c r="F257" s="455"/>
      <c r="G257" s="455"/>
      <c r="H257" s="455"/>
      <c r="I257" s="455"/>
      <c r="J257" s="455"/>
      <c r="K257" s="455"/>
      <c r="L257" s="455"/>
      <c r="M257" s="455"/>
      <c r="N257" s="455"/>
      <c r="O257" s="455"/>
      <c r="P257" s="455"/>
      <c r="Q257" s="455"/>
      <c r="R257" s="455"/>
    </row>
    <row r="258" spans="1:26" x14ac:dyDescent="0.25">
      <c r="A258" s="441" t="str">
        <f>IF(YilDonem&lt;&gt;"",CONCATENATE(YilDonem," dönemine aittir."),"")</f>
        <v/>
      </c>
      <c r="B258" s="441"/>
      <c r="C258" s="441"/>
      <c r="D258" s="441"/>
      <c r="E258" s="441"/>
      <c r="F258" s="441"/>
      <c r="G258" s="441"/>
      <c r="H258" s="441"/>
      <c r="I258" s="441"/>
      <c r="J258" s="441"/>
      <c r="K258" s="441"/>
      <c r="L258" s="441"/>
      <c r="M258" s="441"/>
      <c r="N258" s="441"/>
      <c r="O258" s="441"/>
      <c r="P258" s="441"/>
      <c r="Q258" s="441"/>
      <c r="R258" s="441"/>
    </row>
    <row r="259" spans="1:26" ht="19.5" thickBot="1" x14ac:dyDescent="0.35">
      <c r="A259" s="442" t="s">
        <v>56</v>
      </c>
      <c r="B259" s="442"/>
      <c r="C259" s="442"/>
      <c r="D259" s="442"/>
      <c r="E259" s="442"/>
      <c r="F259" s="442"/>
      <c r="G259" s="442"/>
      <c r="H259" s="442"/>
      <c r="I259" s="442"/>
      <c r="J259" s="442"/>
      <c r="K259" s="442"/>
      <c r="L259" s="442"/>
      <c r="M259" s="442"/>
      <c r="N259" s="442"/>
      <c r="O259" s="442"/>
      <c r="P259" s="442"/>
      <c r="Q259" s="442"/>
      <c r="R259" s="442"/>
    </row>
    <row r="260" spans="1:26" ht="31.7" customHeight="1" thickBot="1" x14ac:dyDescent="0.3">
      <c r="A260" s="1" t="s">
        <v>1</v>
      </c>
      <c r="B260" s="443" t="str">
        <f>IF(ProjeNo&gt;0,ProjeNo,"")</f>
        <v/>
      </c>
      <c r="C260" s="444"/>
      <c r="D260" s="444"/>
      <c r="E260" s="444"/>
      <c r="F260" s="444"/>
      <c r="G260" s="444"/>
      <c r="H260" s="444"/>
      <c r="I260" s="444"/>
      <c r="J260" s="444"/>
      <c r="K260" s="444"/>
      <c r="L260" s="444"/>
      <c r="M260" s="444"/>
      <c r="N260" s="444"/>
      <c r="O260" s="444"/>
      <c r="P260" s="444"/>
      <c r="Q260" s="444"/>
      <c r="R260" s="445"/>
    </row>
    <row r="261" spans="1:26" ht="31.7" customHeight="1" thickBot="1" x14ac:dyDescent="0.3">
      <c r="A261" s="6" t="s">
        <v>11</v>
      </c>
      <c r="B261" s="446" t="str">
        <f>IF(ProjeAdi&gt;0,ProjeAdi,"")</f>
        <v/>
      </c>
      <c r="C261" s="447"/>
      <c r="D261" s="447"/>
      <c r="E261" s="447"/>
      <c r="F261" s="447"/>
      <c r="G261" s="447"/>
      <c r="H261" s="447"/>
      <c r="I261" s="447"/>
      <c r="J261" s="447"/>
      <c r="K261" s="447"/>
      <c r="L261" s="447"/>
      <c r="M261" s="447"/>
      <c r="N261" s="447"/>
      <c r="O261" s="447"/>
      <c r="P261" s="447"/>
      <c r="Q261" s="447"/>
      <c r="R261" s="448"/>
    </row>
    <row r="262" spans="1:26" ht="75.2" customHeight="1" thickBot="1" x14ac:dyDescent="0.3">
      <c r="A262" s="449" t="s">
        <v>7</v>
      </c>
      <c r="B262" s="451" t="s">
        <v>57</v>
      </c>
      <c r="C262" s="453" t="str">
        <f>IF(Dönem=1,"OCAK",IF(Dönem=2,"TEMMUZ",""))</f>
        <v/>
      </c>
      <c r="D262" s="454"/>
      <c r="E262" s="453" t="str">
        <f>IF(Dönem=1,"ŞUBAT",IF(Dönem=2,"AĞUSTOS",""))</f>
        <v/>
      </c>
      <c r="F262" s="454"/>
      <c r="G262" s="453" t="str">
        <f>IF(Dönem=1,"MART",IF(Dönem=2,"EYLÜL",""))</f>
        <v/>
      </c>
      <c r="H262" s="454"/>
      <c r="I262" s="453" t="str">
        <f>IF(Dönem=1,"NİSAN",IF(Dönem=2,"EKİM",""))</f>
        <v/>
      </c>
      <c r="J262" s="454"/>
      <c r="K262" s="453" t="str">
        <f>IF(Dönem=1,"MAYIS",IF(Dönem=2,"KASIM",""))</f>
        <v/>
      </c>
      <c r="L262" s="454"/>
      <c r="M262" s="453" t="str">
        <f>IF(Dönem=1,"HAZİRAN",IF(Dönem=2,"ARALIK",""))</f>
        <v/>
      </c>
      <c r="N262" s="454"/>
      <c r="O262" s="451" t="s">
        <v>52</v>
      </c>
      <c r="P262" s="451" t="s">
        <v>53</v>
      </c>
      <c r="Q262" s="451" t="s">
        <v>54</v>
      </c>
      <c r="R262" s="451" t="s">
        <v>145</v>
      </c>
      <c r="S262" s="5"/>
      <c r="T262" s="5"/>
    </row>
    <row r="263" spans="1:26" ht="49.7" customHeight="1" thickBot="1" x14ac:dyDescent="0.3">
      <c r="A263" s="450"/>
      <c r="B263" s="452"/>
      <c r="C263" s="3" t="s">
        <v>35</v>
      </c>
      <c r="D263" s="3" t="s">
        <v>55</v>
      </c>
      <c r="E263" s="3" t="s">
        <v>35</v>
      </c>
      <c r="F263" s="3" t="s">
        <v>55</v>
      </c>
      <c r="G263" s="3" t="s">
        <v>35</v>
      </c>
      <c r="H263" s="3" t="s">
        <v>55</v>
      </c>
      <c r="I263" s="3" t="s">
        <v>35</v>
      </c>
      <c r="J263" s="3" t="s">
        <v>55</v>
      </c>
      <c r="K263" s="3" t="s">
        <v>35</v>
      </c>
      <c r="L263" s="3" t="s">
        <v>55</v>
      </c>
      <c r="M263" s="3" t="s">
        <v>35</v>
      </c>
      <c r="N263" s="3" t="s">
        <v>55</v>
      </c>
      <c r="O263" s="452"/>
      <c r="P263" s="452"/>
      <c r="Q263" s="452"/>
      <c r="R263" s="452"/>
      <c r="Z263" s="2" t="s">
        <v>90</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154</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3" t="s">
        <v>44</v>
      </c>
      <c r="B287" s="344">
        <f ca="1">imzatarihi</f>
        <v>46027</v>
      </c>
      <c r="C287" s="415" t="s">
        <v>45</v>
      </c>
      <c r="D287" s="415"/>
      <c r="E287" s="345" t="str">
        <f>IF(kurulusyetkilisi&gt;0,kurulusyetkilisi,"")</f>
        <v/>
      </c>
      <c r="G287" s="343"/>
      <c r="H287" s="131"/>
      <c r="I287" s="131"/>
      <c r="J287" s="4"/>
      <c r="L287" s="153"/>
      <c r="M287" s="153"/>
      <c r="N287" s="153"/>
      <c r="O287" s="153"/>
    </row>
    <row r="288" spans="1:27" ht="19.5" x14ac:dyDescent="0.3">
      <c r="A288" s="347"/>
      <c r="B288" s="347"/>
      <c r="C288" s="415" t="s">
        <v>46</v>
      </c>
      <c r="D288" s="415"/>
      <c r="E288" s="416"/>
      <c r="F288" s="416"/>
      <c r="G288" s="416"/>
      <c r="H288" s="107"/>
      <c r="I288" s="107"/>
      <c r="J288" s="4"/>
      <c r="L288" s="153"/>
      <c r="M288" s="153"/>
      <c r="N288" s="153"/>
      <c r="O288" s="153"/>
    </row>
    <row r="289" spans="1:26" ht="15.75" customHeight="1" x14ac:dyDescent="0.25">
      <c r="A289" s="455" t="s">
        <v>51</v>
      </c>
      <c r="B289" s="455"/>
      <c r="C289" s="455"/>
      <c r="D289" s="455"/>
      <c r="E289" s="455"/>
      <c r="F289" s="455"/>
      <c r="G289" s="455"/>
      <c r="H289" s="455"/>
      <c r="I289" s="455"/>
      <c r="J289" s="455"/>
      <c r="K289" s="455"/>
      <c r="L289" s="455"/>
      <c r="M289" s="455"/>
      <c r="N289" s="455"/>
      <c r="O289" s="455"/>
      <c r="P289" s="455"/>
      <c r="Q289" s="455"/>
      <c r="R289" s="455"/>
    </row>
    <row r="290" spans="1:26" x14ac:dyDescent="0.25">
      <c r="A290" s="441" t="str">
        <f>IF(YilDonem&lt;&gt;"",CONCATENATE(YilDonem," dönemine aittir."),"")</f>
        <v/>
      </c>
      <c r="B290" s="441"/>
      <c r="C290" s="441"/>
      <c r="D290" s="441"/>
      <c r="E290" s="441"/>
      <c r="F290" s="441"/>
      <c r="G290" s="441"/>
      <c r="H290" s="441"/>
      <c r="I290" s="441"/>
      <c r="J290" s="441"/>
      <c r="K290" s="441"/>
      <c r="L290" s="441"/>
      <c r="M290" s="441"/>
      <c r="N290" s="441"/>
      <c r="O290" s="441"/>
      <c r="P290" s="441"/>
      <c r="Q290" s="441"/>
      <c r="R290" s="441"/>
    </row>
    <row r="291" spans="1:26" ht="19.5" thickBot="1" x14ac:dyDescent="0.35">
      <c r="A291" s="442" t="s">
        <v>56</v>
      </c>
      <c r="B291" s="442"/>
      <c r="C291" s="442"/>
      <c r="D291" s="442"/>
      <c r="E291" s="442"/>
      <c r="F291" s="442"/>
      <c r="G291" s="442"/>
      <c r="H291" s="442"/>
      <c r="I291" s="442"/>
      <c r="J291" s="442"/>
      <c r="K291" s="442"/>
      <c r="L291" s="442"/>
      <c r="M291" s="442"/>
      <c r="N291" s="442"/>
      <c r="O291" s="442"/>
      <c r="P291" s="442"/>
      <c r="Q291" s="442"/>
      <c r="R291" s="442"/>
    </row>
    <row r="292" spans="1:26" ht="31.7" customHeight="1" thickBot="1" x14ac:dyDescent="0.3">
      <c r="A292" s="1" t="s">
        <v>1</v>
      </c>
      <c r="B292" s="443" t="str">
        <f>IF(ProjeNo&gt;0,ProjeNo,"")</f>
        <v/>
      </c>
      <c r="C292" s="444"/>
      <c r="D292" s="444"/>
      <c r="E292" s="444"/>
      <c r="F292" s="444"/>
      <c r="G292" s="444"/>
      <c r="H292" s="444"/>
      <c r="I292" s="444"/>
      <c r="J292" s="444"/>
      <c r="K292" s="444"/>
      <c r="L292" s="444"/>
      <c r="M292" s="444"/>
      <c r="N292" s="444"/>
      <c r="O292" s="444"/>
      <c r="P292" s="444"/>
      <c r="Q292" s="444"/>
      <c r="R292" s="445"/>
    </row>
    <row r="293" spans="1:26" ht="31.7" customHeight="1" thickBot="1" x14ac:dyDescent="0.3">
      <c r="A293" s="6" t="s">
        <v>11</v>
      </c>
      <c r="B293" s="446" t="str">
        <f>IF(ProjeAdi&gt;0,ProjeAdi,"")</f>
        <v/>
      </c>
      <c r="C293" s="447"/>
      <c r="D293" s="447"/>
      <c r="E293" s="447"/>
      <c r="F293" s="447"/>
      <c r="G293" s="447"/>
      <c r="H293" s="447"/>
      <c r="I293" s="447"/>
      <c r="J293" s="447"/>
      <c r="K293" s="447"/>
      <c r="L293" s="447"/>
      <c r="M293" s="447"/>
      <c r="N293" s="447"/>
      <c r="O293" s="447"/>
      <c r="P293" s="447"/>
      <c r="Q293" s="447"/>
      <c r="R293" s="448"/>
    </row>
    <row r="294" spans="1:26" ht="75.2" customHeight="1" thickBot="1" x14ac:dyDescent="0.3">
      <c r="A294" s="449" t="s">
        <v>7</v>
      </c>
      <c r="B294" s="451" t="s">
        <v>57</v>
      </c>
      <c r="C294" s="453" t="str">
        <f>IF(Dönem=1,"OCAK",IF(Dönem=2,"TEMMUZ",""))</f>
        <v/>
      </c>
      <c r="D294" s="454"/>
      <c r="E294" s="453" t="str">
        <f>IF(Dönem=1,"ŞUBAT",IF(Dönem=2,"AĞUSTOS",""))</f>
        <v/>
      </c>
      <c r="F294" s="454"/>
      <c r="G294" s="453" t="str">
        <f>IF(Dönem=1,"MART",IF(Dönem=2,"EYLÜL",""))</f>
        <v/>
      </c>
      <c r="H294" s="454"/>
      <c r="I294" s="453" t="str">
        <f>IF(Dönem=1,"NİSAN",IF(Dönem=2,"EKİM",""))</f>
        <v/>
      </c>
      <c r="J294" s="454"/>
      <c r="K294" s="453" t="str">
        <f>IF(Dönem=1,"MAYIS",IF(Dönem=2,"KASIM",""))</f>
        <v/>
      </c>
      <c r="L294" s="454"/>
      <c r="M294" s="453" t="str">
        <f>IF(Dönem=1,"HAZİRAN",IF(Dönem=2,"ARALIK",""))</f>
        <v/>
      </c>
      <c r="N294" s="454"/>
      <c r="O294" s="451" t="s">
        <v>52</v>
      </c>
      <c r="P294" s="451" t="s">
        <v>53</v>
      </c>
      <c r="Q294" s="451" t="s">
        <v>54</v>
      </c>
      <c r="R294" s="451" t="s">
        <v>145</v>
      </c>
      <c r="S294" s="5"/>
      <c r="T294" s="5"/>
    </row>
    <row r="295" spans="1:26" ht="49.7" customHeight="1" thickBot="1" x14ac:dyDescent="0.3">
      <c r="A295" s="450"/>
      <c r="B295" s="452"/>
      <c r="C295" s="3" t="s">
        <v>35</v>
      </c>
      <c r="D295" s="3" t="s">
        <v>55</v>
      </c>
      <c r="E295" s="3" t="s">
        <v>35</v>
      </c>
      <c r="F295" s="3" t="s">
        <v>55</v>
      </c>
      <c r="G295" s="3" t="s">
        <v>35</v>
      </c>
      <c r="H295" s="3" t="s">
        <v>55</v>
      </c>
      <c r="I295" s="3" t="s">
        <v>35</v>
      </c>
      <c r="J295" s="3" t="s">
        <v>55</v>
      </c>
      <c r="K295" s="3" t="s">
        <v>35</v>
      </c>
      <c r="L295" s="3" t="s">
        <v>55</v>
      </c>
      <c r="M295" s="3" t="s">
        <v>35</v>
      </c>
      <c r="N295" s="3" t="s">
        <v>55</v>
      </c>
      <c r="O295" s="452"/>
      <c r="P295" s="452"/>
      <c r="Q295" s="452"/>
      <c r="R295" s="452"/>
      <c r="Z295" s="2" t="s">
        <v>90</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154</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3" t="s">
        <v>44</v>
      </c>
      <c r="B319" s="344">
        <f ca="1">imzatarihi</f>
        <v>46027</v>
      </c>
      <c r="C319" s="415" t="s">
        <v>45</v>
      </c>
      <c r="D319" s="415"/>
      <c r="E319" s="345" t="str">
        <f>IF(kurulusyetkilisi&gt;0,kurulusyetkilisi,"")</f>
        <v/>
      </c>
      <c r="G319" s="343"/>
      <c r="H319" s="131"/>
      <c r="I319" s="131"/>
      <c r="J319" s="4"/>
      <c r="L319" s="153"/>
      <c r="M319" s="153"/>
      <c r="N319" s="153"/>
      <c r="O319" s="153"/>
    </row>
    <row r="320" spans="1:27" ht="19.5" x14ac:dyDescent="0.3">
      <c r="A320" s="347"/>
      <c r="B320" s="347"/>
      <c r="C320" s="415" t="s">
        <v>46</v>
      </c>
      <c r="D320" s="415"/>
      <c r="E320" s="416"/>
      <c r="F320" s="416"/>
      <c r="G320" s="416"/>
      <c r="H320" s="107"/>
      <c r="I320" s="107"/>
      <c r="J320" s="4"/>
      <c r="L320" s="153"/>
      <c r="M320" s="153"/>
      <c r="N320" s="153"/>
      <c r="O320" s="153"/>
    </row>
  </sheetData>
  <sheetProtection algorithmName="SHA-512" hashValue="JM08b2+R91ikGieiNQOa9TSsp8+XZQblUiJeTUGguX4I1py5B4S9PV9nkpy8EPRXygOh0XC3GDvpjt8K35KFkQ==" saltValue="DfqPNHH6VCyvz9PWlg38ow=="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S34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40" customWidth="1"/>
  </cols>
  <sheetData>
    <row r="1" spans="1:19" ht="15.75" x14ac:dyDescent="0.25">
      <c r="A1" s="455" t="s">
        <v>58</v>
      </c>
      <c r="B1" s="455"/>
      <c r="C1" s="455"/>
      <c r="D1" s="455"/>
      <c r="E1" s="455"/>
      <c r="F1" s="455"/>
      <c r="G1" s="455"/>
      <c r="H1" s="455"/>
      <c r="I1" s="455"/>
      <c r="J1" s="455"/>
      <c r="K1" s="455"/>
      <c r="L1" s="455"/>
      <c r="M1" s="455"/>
      <c r="N1" s="455"/>
      <c r="O1" s="455"/>
      <c r="P1" s="455"/>
      <c r="S1" s="196" t="str">
        <f>CONCATENATE("A1:P",SUM(R:R)*32)</f>
        <v>A1:P32</v>
      </c>
    </row>
    <row r="2" spans="1:19" x14ac:dyDescent="0.25">
      <c r="A2" s="441" t="str">
        <f>IF(YilDonem&lt;&gt;"",CONCATENATE(YilDonem," dönemine aittir."),"")</f>
        <v/>
      </c>
      <c r="B2" s="441"/>
      <c r="C2" s="441"/>
      <c r="D2" s="441"/>
      <c r="E2" s="441"/>
      <c r="F2" s="441"/>
      <c r="G2" s="441"/>
      <c r="H2" s="441"/>
      <c r="I2" s="441"/>
      <c r="J2" s="441"/>
      <c r="K2" s="441"/>
      <c r="L2" s="441"/>
      <c r="M2" s="441"/>
      <c r="N2" s="441"/>
      <c r="O2" s="441"/>
      <c r="P2" s="441"/>
    </row>
    <row r="3" spans="1:19" ht="19.5" thickBot="1" x14ac:dyDescent="0.35">
      <c r="A3" s="442" t="s">
        <v>77</v>
      </c>
      <c r="B3" s="442"/>
      <c r="C3" s="442"/>
      <c r="D3" s="442"/>
      <c r="E3" s="442"/>
      <c r="F3" s="442"/>
      <c r="G3" s="442"/>
      <c r="H3" s="442"/>
      <c r="I3" s="442"/>
      <c r="J3" s="442"/>
      <c r="K3" s="442"/>
      <c r="L3" s="442"/>
      <c r="M3" s="442"/>
      <c r="N3" s="442"/>
      <c r="O3" s="442"/>
      <c r="P3" s="442"/>
    </row>
    <row r="4" spans="1:19" ht="31.7" customHeight="1" thickBot="1" x14ac:dyDescent="0.3">
      <c r="A4" s="465" t="s">
        <v>1</v>
      </c>
      <c r="B4" s="466"/>
      <c r="C4" s="443" t="str">
        <f>IF(ProjeNo&gt;0,ProjeNo,"")</f>
        <v/>
      </c>
      <c r="D4" s="444"/>
      <c r="E4" s="444"/>
      <c r="F4" s="444"/>
      <c r="G4" s="444"/>
      <c r="H4" s="444"/>
      <c r="I4" s="444"/>
      <c r="J4" s="444"/>
      <c r="K4" s="444"/>
      <c r="L4" s="444"/>
      <c r="M4" s="444"/>
      <c r="N4" s="444"/>
      <c r="O4" s="444"/>
      <c r="P4" s="445"/>
    </row>
    <row r="5" spans="1:19" ht="42.75" customHeight="1" thickBot="1" x14ac:dyDescent="0.3">
      <c r="A5" s="467" t="s">
        <v>11</v>
      </c>
      <c r="B5" s="468"/>
      <c r="C5" s="469" t="str">
        <f>IF(ProjeAdi&gt;0,ProjeAdi,"")</f>
        <v/>
      </c>
      <c r="D5" s="470"/>
      <c r="E5" s="470"/>
      <c r="F5" s="470"/>
      <c r="G5" s="470"/>
      <c r="H5" s="470"/>
      <c r="I5" s="470"/>
      <c r="J5" s="470"/>
      <c r="K5" s="470"/>
      <c r="L5" s="470"/>
      <c r="M5" s="470"/>
      <c r="N5" s="470"/>
      <c r="O5" s="470"/>
      <c r="P5" s="471"/>
    </row>
    <row r="6" spans="1:19" ht="31.7" customHeight="1" thickBot="1" x14ac:dyDescent="0.3">
      <c r="A6" s="465" t="s">
        <v>2</v>
      </c>
      <c r="B6" s="472"/>
      <c r="C6" s="473" t="str">
        <f>IF(BasvuruTarihi&lt;&gt;"",BasvuruTarihi,"")</f>
        <v/>
      </c>
      <c r="D6" s="474"/>
      <c r="E6" s="474"/>
      <c r="F6" s="474"/>
      <c r="G6" s="474"/>
      <c r="H6" s="474"/>
      <c r="I6" s="474"/>
      <c r="J6" s="474"/>
      <c r="K6" s="474"/>
      <c r="L6" s="474"/>
      <c r="M6" s="474"/>
      <c r="N6" s="474"/>
      <c r="O6" s="474"/>
      <c r="P6" s="475"/>
    </row>
    <row r="7" spans="1:19" ht="15" customHeight="1" thickBot="1" x14ac:dyDescent="0.3">
      <c r="A7" s="456" t="s">
        <v>7</v>
      </c>
      <c r="B7" s="456" t="s">
        <v>8</v>
      </c>
      <c r="C7" s="458" t="s">
        <v>155</v>
      </c>
      <c r="D7" s="463" t="s">
        <v>177</v>
      </c>
      <c r="E7" s="460" t="s">
        <v>59</v>
      </c>
      <c r="F7" s="460"/>
      <c r="G7" s="460"/>
      <c r="H7" s="460"/>
      <c r="I7" s="460"/>
      <c r="J7" s="461" t="s">
        <v>65</v>
      </c>
      <c r="K7" s="458" t="s">
        <v>76</v>
      </c>
      <c r="L7" s="458" t="s">
        <v>72</v>
      </c>
      <c r="M7" s="458" t="s">
        <v>73</v>
      </c>
      <c r="N7" s="458" t="s">
        <v>74</v>
      </c>
      <c r="O7" s="458" t="s">
        <v>75</v>
      </c>
      <c r="P7" s="458" t="s">
        <v>66</v>
      </c>
    </row>
    <row r="8" spans="1:19" ht="88.5" customHeight="1" thickBot="1" x14ac:dyDescent="0.3">
      <c r="A8" s="457"/>
      <c r="B8" s="457"/>
      <c r="C8" s="459"/>
      <c r="D8" s="464"/>
      <c r="E8" s="160" t="s">
        <v>60</v>
      </c>
      <c r="F8" s="160" t="s">
        <v>61</v>
      </c>
      <c r="G8" s="160" t="s">
        <v>62</v>
      </c>
      <c r="H8" s="160" t="s">
        <v>63</v>
      </c>
      <c r="I8" s="160" t="s">
        <v>64</v>
      </c>
      <c r="J8" s="462"/>
      <c r="K8" s="459"/>
      <c r="L8" s="459"/>
      <c r="M8" s="459"/>
      <c r="N8" s="459"/>
      <c r="O8" s="459"/>
      <c r="P8" s="459"/>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69</v>
      </c>
      <c r="R29" s="132"/>
    </row>
    <row r="30" spans="1:18" x14ac:dyDescent="0.25">
      <c r="A30" t="s">
        <v>71</v>
      </c>
      <c r="R30" s="132"/>
    </row>
    <row r="31" spans="1:18" x14ac:dyDescent="0.25">
      <c r="A31" t="s">
        <v>70</v>
      </c>
      <c r="R31" s="132"/>
    </row>
    <row r="33" spans="1:18" ht="19.5" x14ac:dyDescent="0.3">
      <c r="A33" s="343" t="s">
        <v>44</v>
      </c>
      <c r="B33" s="344">
        <f ca="1">imzatarihi</f>
        <v>46027</v>
      </c>
      <c r="C33" s="415" t="s">
        <v>45</v>
      </c>
      <c r="D33" s="415"/>
      <c r="E33" s="345" t="str">
        <f>IF(kurulusyetkilisi&gt;0,kurulusyetkilisi,"")</f>
        <v/>
      </c>
      <c r="G33" s="343"/>
      <c r="H33" s="131"/>
      <c r="I33" s="131"/>
      <c r="J33" s="4"/>
      <c r="L33" s="153"/>
      <c r="M33" s="153"/>
      <c r="N33" s="153"/>
      <c r="O33" s="153"/>
    </row>
    <row r="34" spans="1:18" ht="19.5" x14ac:dyDescent="0.3">
      <c r="A34" s="347"/>
      <c r="B34" s="347"/>
      <c r="C34" s="415" t="s">
        <v>46</v>
      </c>
      <c r="D34" s="415"/>
      <c r="E34" s="416"/>
      <c r="F34" s="416"/>
      <c r="G34" s="416"/>
      <c r="H34" s="107"/>
      <c r="I34" s="107"/>
      <c r="J34" s="4"/>
      <c r="L34" s="153"/>
      <c r="M34" s="153"/>
      <c r="N34" s="153"/>
      <c r="O34" s="153"/>
    </row>
    <row r="35" spans="1:18" ht="15.75" x14ac:dyDescent="0.25">
      <c r="A35" s="455" t="s">
        <v>58</v>
      </c>
      <c r="B35" s="455"/>
      <c r="C35" s="455"/>
      <c r="D35" s="455"/>
      <c r="E35" s="455"/>
      <c r="F35" s="455"/>
      <c r="G35" s="455"/>
      <c r="H35" s="455"/>
      <c r="I35" s="455"/>
      <c r="J35" s="455"/>
      <c r="K35" s="455"/>
      <c r="L35" s="455"/>
      <c r="M35" s="455"/>
      <c r="N35" s="455"/>
      <c r="O35" s="455"/>
      <c r="P35" s="455"/>
    </row>
    <row r="36" spans="1:18" x14ac:dyDescent="0.25">
      <c r="A36" s="441" t="str">
        <f>IF(YilDonem&lt;&gt;"",CONCATENATE(YilDonem," dönemine aittir."),"")</f>
        <v/>
      </c>
      <c r="B36" s="441"/>
      <c r="C36" s="441"/>
      <c r="D36" s="441"/>
      <c r="E36" s="441"/>
      <c r="F36" s="441"/>
      <c r="G36" s="441"/>
      <c r="H36" s="441"/>
      <c r="I36" s="441"/>
      <c r="J36" s="441"/>
      <c r="K36" s="441"/>
      <c r="L36" s="441"/>
      <c r="M36" s="441"/>
      <c r="N36" s="441"/>
      <c r="O36" s="441"/>
      <c r="P36" s="441"/>
    </row>
    <row r="37" spans="1:18" ht="19.5" thickBot="1" x14ac:dyDescent="0.35">
      <c r="A37" s="442" t="s">
        <v>77</v>
      </c>
      <c r="B37" s="442"/>
      <c r="C37" s="442"/>
      <c r="D37" s="442"/>
      <c r="E37" s="442"/>
      <c r="F37" s="442"/>
      <c r="G37" s="442"/>
      <c r="H37" s="442"/>
      <c r="I37" s="442"/>
      <c r="J37" s="442"/>
      <c r="K37" s="442"/>
      <c r="L37" s="442"/>
      <c r="M37" s="442"/>
      <c r="N37" s="442"/>
      <c r="O37" s="442"/>
      <c r="P37" s="442"/>
    </row>
    <row r="38" spans="1:18" ht="31.7" customHeight="1" thickBot="1" x14ac:dyDescent="0.3">
      <c r="A38" s="465" t="s">
        <v>1</v>
      </c>
      <c r="B38" s="466"/>
      <c r="C38" s="443" t="str">
        <f>IF(ProjeNo&gt;0,ProjeNo,"")</f>
        <v/>
      </c>
      <c r="D38" s="444"/>
      <c r="E38" s="444"/>
      <c r="F38" s="444"/>
      <c r="G38" s="444"/>
      <c r="H38" s="444"/>
      <c r="I38" s="444"/>
      <c r="J38" s="444"/>
      <c r="K38" s="444"/>
      <c r="L38" s="444"/>
      <c r="M38" s="444"/>
      <c r="N38" s="444"/>
      <c r="O38" s="444"/>
      <c r="P38" s="445"/>
    </row>
    <row r="39" spans="1:18" ht="42.75" customHeight="1" thickBot="1" x14ac:dyDescent="0.3">
      <c r="A39" s="467" t="s">
        <v>11</v>
      </c>
      <c r="B39" s="468"/>
      <c r="C39" s="469" t="str">
        <f>IF(ProjeAdi&gt;0,ProjeAdi,"")</f>
        <v/>
      </c>
      <c r="D39" s="470"/>
      <c r="E39" s="470"/>
      <c r="F39" s="470"/>
      <c r="G39" s="470"/>
      <c r="H39" s="470"/>
      <c r="I39" s="470"/>
      <c r="J39" s="470"/>
      <c r="K39" s="470"/>
      <c r="L39" s="470"/>
      <c r="M39" s="470"/>
      <c r="N39" s="470"/>
      <c r="O39" s="470"/>
      <c r="P39" s="471"/>
    </row>
    <row r="40" spans="1:18" ht="31.7" customHeight="1" thickBot="1" x14ac:dyDescent="0.3">
      <c r="A40" s="465" t="s">
        <v>2</v>
      </c>
      <c r="B40" s="472"/>
      <c r="C40" s="473" t="str">
        <f>IF(BasvuruTarihi&lt;&gt;"",BasvuruTarihi,"")</f>
        <v/>
      </c>
      <c r="D40" s="474"/>
      <c r="E40" s="474"/>
      <c r="F40" s="474"/>
      <c r="G40" s="474"/>
      <c r="H40" s="474"/>
      <c r="I40" s="474"/>
      <c r="J40" s="474"/>
      <c r="K40" s="474"/>
      <c r="L40" s="474"/>
      <c r="M40" s="474"/>
      <c r="N40" s="474"/>
      <c r="O40" s="474"/>
      <c r="P40" s="475"/>
    </row>
    <row r="41" spans="1:18" ht="15" customHeight="1" thickBot="1" x14ac:dyDescent="0.3">
      <c r="A41" s="456" t="s">
        <v>7</v>
      </c>
      <c r="B41" s="456" t="s">
        <v>8</v>
      </c>
      <c r="C41" s="458" t="s">
        <v>155</v>
      </c>
      <c r="D41" s="463" t="s">
        <v>177</v>
      </c>
      <c r="E41" s="460" t="s">
        <v>59</v>
      </c>
      <c r="F41" s="460"/>
      <c r="G41" s="460"/>
      <c r="H41" s="460"/>
      <c r="I41" s="460"/>
      <c r="J41" s="461" t="s">
        <v>65</v>
      </c>
      <c r="K41" s="458" t="s">
        <v>76</v>
      </c>
      <c r="L41" s="458" t="s">
        <v>72</v>
      </c>
      <c r="M41" s="458" t="s">
        <v>73</v>
      </c>
      <c r="N41" s="458" t="s">
        <v>74</v>
      </c>
      <c r="O41" s="458" t="s">
        <v>75</v>
      </c>
      <c r="P41" s="458" t="s">
        <v>66</v>
      </c>
    </row>
    <row r="42" spans="1:18" ht="88.5" customHeight="1" thickBot="1" x14ac:dyDescent="0.3">
      <c r="A42" s="457"/>
      <c r="B42" s="457"/>
      <c r="C42" s="459"/>
      <c r="D42" s="464"/>
      <c r="E42" s="160" t="s">
        <v>60</v>
      </c>
      <c r="F42" s="160" t="s">
        <v>61</v>
      </c>
      <c r="G42" s="160" t="s">
        <v>62</v>
      </c>
      <c r="H42" s="160" t="s">
        <v>63</v>
      </c>
      <c r="I42" s="160" t="s">
        <v>64</v>
      </c>
      <c r="J42" s="462"/>
      <c r="K42" s="459"/>
      <c r="L42" s="459"/>
      <c r="M42" s="459"/>
      <c r="N42" s="459"/>
      <c r="O42" s="459"/>
      <c r="P42" s="459"/>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69</v>
      </c>
    </row>
    <row r="64" spans="1:18" x14ac:dyDescent="0.25">
      <c r="A64" t="s">
        <v>71</v>
      </c>
    </row>
    <row r="65" spans="1:18" x14ac:dyDescent="0.25">
      <c r="A65" t="s">
        <v>70</v>
      </c>
    </row>
    <row r="67" spans="1:18" ht="19.5" x14ac:dyDescent="0.3">
      <c r="A67" s="343" t="s">
        <v>44</v>
      </c>
      <c r="B67" s="344">
        <f ca="1">imzatarihi</f>
        <v>46027</v>
      </c>
      <c r="C67" s="415" t="s">
        <v>45</v>
      </c>
      <c r="D67" s="415"/>
      <c r="E67" s="345" t="str">
        <f>IF(kurulusyetkilisi&gt;0,kurulusyetkilisi,"")</f>
        <v/>
      </c>
      <c r="G67" s="343"/>
      <c r="H67" s="131"/>
      <c r="I67" s="131"/>
      <c r="J67" s="4"/>
      <c r="L67" s="153"/>
      <c r="M67" s="153"/>
      <c r="N67" s="153"/>
      <c r="O67" s="153"/>
    </row>
    <row r="68" spans="1:18" ht="19.5" x14ac:dyDescent="0.3">
      <c r="A68" s="347"/>
      <c r="B68" s="347"/>
      <c r="C68" s="415" t="s">
        <v>46</v>
      </c>
      <c r="D68" s="415"/>
      <c r="E68" s="416"/>
      <c r="F68" s="416"/>
      <c r="G68" s="416"/>
      <c r="H68" s="107"/>
      <c r="I68" s="107"/>
      <c r="J68" s="4"/>
      <c r="L68" s="153"/>
      <c r="M68" s="153"/>
      <c r="N68" s="153"/>
      <c r="O68" s="153"/>
    </row>
    <row r="69" spans="1:18" ht="15.75" x14ac:dyDescent="0.25">
      <c r="A69" s="455" t="s">
        <v>58</v>
      </c>
      <c r="B69" s="455"/>
      <c r="C69" s="455"/>
      <c r="D69" s="455"/>
      <c r="E69" s="455"/>
      <c r="F69" s="455"/>
      <c r="G69" s="455"/>
      <c r="H69" s="455"/>
      <c r="I69" s="455"/>
      <c r="J69" s="455"/>
      <c r="K69" s="455"/>
      <c r="L69" s="455"/>
      <c r="M69" s="455"/>
      <c r="N69" s="455"/>
      <c r="O69" s="455"/>
      <c r="P69" s="455"/>
    </row>
    <row r="70" spans="1:18" x14ac:dyDescent="0.25">
      <c r="A70" s="441" t="str">
        <f>IF(YilDonem&lt;&gt;"",CONCATENATE(YilDonem," dönemine aittir."),"")</f>
        <v/>
      </c>
      <c r="B70" s="441"/>
      <c r="C70" s="441"/>
      <c r="D70" s="441"/>
      <c r="E70" s="441"/>
      <c r="F70" s="441"/>
      <c r="G70" s="441"/>
      <c r="H70" s="441"/>
      <c r="I70" s="441"/>
      <c r="J70" s="441"/>
      <c r="K70" s="441"/>
      <c r="L70" s="441"/>
      <c r="M70" s="441"/>
      <c r="N70" s="441"/>
      <c r="O70" s="441"/>
      <c r="P70" s="441"/>
    </row>
    <row r="71" spans="1:18" ht="19.5" thickBot="1" x14ac:dyDescent="0.35">
      <c r="A71" s="442" t="s">
        <v>77</v>
      </c>
      <c r="B71" s="442"/>
      <c r="C71" s="442"/>
      <c r="D71" s="442"/>
      <c r="E71" s="442"/>
      <c r="F71" s="442"/>
      <c r="G71" s="442"/>
      <c r="H71" s="442"/>
      <c r="I71" s="442"/>
      <c r="J71" s="442"/>
      <c r="K71" s="442"/>
      <c r="L71" s="442"/>
      <c r="M71" s="442"/>
      <c r="N71" s="442"/>
      <c r="O71" s="442"/>
      <c r="P71" s="442"/>
    </row>
    <row r="72" spans="1:18" ht="31.7" customHeight="1" thickBot="1" x14ac:dyDescent="0.3">
      <c r="A72" s="465" t="s">
        <v>1</v>
      </c>
      <c r="B72" s="466"/>
      <c r="C72" s="443" t="str">
        <f>IF(ProjeNo&gt;0,ProjeNo,"")</f>
        <v/>
      </c>
      <c r="D72" s="444"/>
      <c r="E72" s="444"/>
      <c r="F72" s="444"/>
      <c r="G72" s="444"/>
      <c r="H72" s="444"/>
      <c r="I72" s="444"/>
      <c r="J72" s="444"/>
      <c r="K72" s="444"/>
      <c r="L72" s="444"/>
      <c r="M72" s="444"/>
      <c r="N72" s="444"/>
      <c r="O72" s="444"/>
      <c r="P72" s="445"/>
    </row>
    <row r="73" spans="1:18" ht="42.75" customHeight="1" thickBot="1" x14ac:dyDescent="0.3">
      <c r="A73" s="467" t="s">
        <v>11</v>
      </c>
      <c r="B73" s="468"/>
      <c r="C73" s="469" t="str">
        <f>IF(ProjeAdi&gt;0,ProjeAdi,"")</f>
        <v/>
      </c>
      <c r="D73" s="470"/>
      <c r="E73" s="470"/>
      <c r="F73" s="470"/>
      <c r="G73" s="470"/>
      <c r="H73" s="470"/>
      <c r="I73" s="470"/>
      <c r="J73" s="470"/>
      <c r="K73" s="470"/>
      <c r="L73" s="470"/>
      <c r="M73" s="470"/>
      <c r="N73" s="470"/>
      <c r="O73" s="470"/>
      <c r="P73" s="471"/>
    </row>
    <row r="74" spans="1:18" ht="31.7" customHeight="1" thickBot="1" x14ac:dyDescent="0.3">
      <c r="A74" s="465" t="s">
        <v>2</v>
      </c>
      <c r="B74" s="472"/>
      <c r="C74" s="473" t="str">
        <f>IF(BasvuruTarihi&lt;&gt;"",BasvuruTarihi,"")</f>
        <v/>
      </c>
      <c r="D74" s="474"/>
      <c r="E74" s="474"/>
      <c r="F74" s="474"/>
      <c r="G74" s="474"/>
      <c r="H74" s="474"/>
      <c r="I74" s="474"/>
      <c r="J74" s="474"/>
      <c r="K74" s="474"/>
      <c r="L74" s="474"/>
      <c r="M74" s="474"/>
      <c r="N74" s="474"/>
      <c r="O74" s="474"/>
      <c r="P74" s="475"/>
    </row>
    <row r="75" spans="1:18" ht="15" customHeight="1" thickBot="1" x14ac:dyDescent="0.3">
      <c r="A75" s="456" t="s">
        <v>7</v>
      </c>
      <c r="B75" s="456" t="s">
        <v>8</v>
      </c>
      <c r="C75" s="458" t="s">
        <v>155</v>
      </c>
      <c r="D75" s="463" t="s">
        <v>177</v>
      </c>
      <c r="E75" s="460" t="s">
        <v>59</v>
      </c>
      <c r="F75" s="460"/>
      <c r="G75" s="460"/>
      <c r="H75" s="460"/>
      <c r="I75" s="460"/>
      <c r="J75" s="461" t="s">
        <v>65</v>
      </c>
      <c r="K75" s="458" t="s">
        <v>76</v>
      </c>
      <c r="L75" s="458" t="s">
        <v>72</v>
      </c>
      <c r="M75" s="458" t="s">
        <v>73</v>
      </c>
      <c r="N75" s="458" t="s">
        <v>74</v>
      </c>
      <c r="O75" s="458" t="s">
        <v>75</v>
      </c>
      <c r="P75" s="458" t="s">
        <v>66</v>
      </c>
    </row>
    <row r="76" spans="1:18" ht="88.5" customHeight="1" thickBot="1" x14ac:dyDescent="0.3">
      <c r="A76" s="457"/>
      <c r="B76" s="457"/>
      <c r="C76" s="459"/>
      <c r="D76" s="464"/>
      <c r="E76" s="160" t="s">
        <v>60</v>
      </c>
      <c r="F76" s="160" t="s">
        <v>61</v>
      </c>
      <c r="G76" s="160" t="s">
        <v>62</v>
      </c>
      <c r="H76" s="160" t="s">
        <v>63</v>
      </c>
      <c r="I76" s="160" t="s">
        <v>64</v>
      </c>
      <c r="J76" s="462"/>
      <c r="K76" s="459"/>
      <c r="L76" s="459"/>
      <c r="M76" s="459"/>
      <c r="N76" s="459"/>
      <c r="O76" s="459"/>
      <c r="P76" s="459"/>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69</v>
      </c>
    </row>
    <row r="98" spans="1:18" x14ac:dyDescent="0.25">
      <c r="A98" t="s">
        <v>71</v>
      </c>
    </row>
    <row r="99" spans="1:18" x14ac:dyDescent="0.25">
      <c r="A99" t="s">
        <v>70</v>
      </c>
    </row>
    <row r="101" spans="1:18" ht="19.5" x14ac:dyDescent="0.3">
      <c r="A101" s="343" t="s">
        <v>44</v>
      </c>
      <c r="B101" s="344">
        <f ca="1">imzatarihi</f>
        <v>46027</v>
      </c>
      <c r="C101" s="415" t="s">
        <v>45</v>
      </c>
      <c r="D101" s="415"/>
      <c r="E101" s="345" t="str">
        <f>IF(kurulusyetkilisi&gt;0,kurulusyetkilisi,"")</f>
        <v/>
      </c>
      <c r="G101" s="343"/>
      <c r="H101" s="131"/>
      <c r="I101" s="131"/>
      <c r="J101" s="4"/>
      <c r="L101" s="153"/>
      <c r="M101" s="153"/>
      <c r="N101" s="153"/>
      <c r="O101" s="153"/>
    </row>
    <row r="102" spans="1:18" ht="19.5" x14ac:dyDescent="0.3">
      <c r="A102" s="347"/>
      <c r="B102" s="347"/>
      <c r="C102" s="415" t="s">
        <v>46</v>
      </c>
      <c r="D102" s="415"/>
      <c r="E102" s="416"/>
      <c r="F102" s="416"/>
      <c r="G102" s="416"/>
      <c r="H102" s="107"/>
      <c r="I102" s="107"/>
      <c r="J102" s="4"/>
      <c r="L102" s="153"/>
      <c r="M102" s="153"/>
      <c r="N102" s="153"/>
      <c r="O102" s="153"/>
    </row>
    <row r="103" spans="1:18" ht="15.75" x14ac:dyDescent="0.25">
      <c r="A103" s="455" t="s">
        <v>58</v>
      </c>
      <c r="B103" s="455"/>
      <c r="C103" s="455"/>
      <c r="D103" s="455"/>
      <c r="E103" s="455"/>
      <c r="F103" s="455"/>
      <c r="G103" s="455"/>
      <c r="H103" s="455"/>
      <c r="I103" s="455"/>
      <c r="J103" s="455"/>
      <c r="K103" s="455"/>
      <c r="L103" s="455"/>
      <c r="M103" s="455"/>
      <c r="N103" s="455"/>
      <c r="O103" s="455"/>
      <c r="P103" s="455"/>
    </row>
    <row r="104" spans="1:18" x14ac:dyDescent="0.25">
      <c r="A104" s="441" t="str">
        <f>IF(YilDonem&lt;&gt;"",CONCATENATE(YilDonem," dönemine aittir."),"")</f>
        <v/>
      </c>
      <c r="B104" s="441"/>
      <c r="C104" s="441"/>
      <c r="D104" s="441"/>
      <c r="E104" s="441"/>
      <c r="F104" s="441"/>
      <c r="G104" s="441"/>
      <c r="H104" s="441"/>
      <c r="I104" s="441"/>
      <c r="J104" s="441"/>
      <c r="K104" s="441"/>
      <c r="L104" s="441"/>
      <c r="M104" s="441"/>
      <c r="N104" s="441"/>
      <c r="O104" s="441"/>
      <c r="P104" s="441"/>
    </row>
    <row r="105" spans="1:18" ht="19.5" thickBot="1" x14ac:dyDescent="0.35">
      <c r="A105" s="442" t="s">
        <v>77</v>
      </c>
      <c r="B105" s="442"/>
      <c r="C105" s="442"/>
      <c r="D105" s="442"/>
      <c r="E105" s="442"/>
      <c r="F105" s="442"/>
      <c r="G105" s="442"/>
      <c r="H105" s="442"/>
      <c r="I105" s="442"/>
      <c r="J105" s="442"/>
      <c r="K105" s="442"/>
      <c r="L105" s="442"/>
      <c r="M105" s="442"/>
      <c r="N105" s="442"/>
      <c r="O105" s="442"/>
      <c r="P105" s="442"/>
    </row>
    <row r="106" spans="1:18" ht="31.7" customHeight="1" thickBot="1" x14ac:dyDescent="0.3">
      <c r="A106" s="465" t="s">
        <v>1</v>
      </c>
      <c r="B106" s="466"/>
      <c r="C106" s="443" t="str">
        <f>IF(ProjeNo&gt;0,ProjeNo,"")</f>
        <v/>
      </c>
      <c r="D106" s="444"/>
      <c r="E106" s="444"/>
      <c r="F106" s="444"/>
      <c r="G106" s="444"/>
      <c r="H106" s="444"/>
      <c r="I106" s="444"/>
      <c r="J106" s="444"/>
      <c r="K106" s="444"/>
      <c r="L106" s="444"/>
      <c r="M106" s="444"/>
      <c r="N106" s="444"/>
      <c r="O106" s="444"/>
      <c r="P106" s="445"/>
    </row>
    <row r="107" spans="1:18" ht="42.75" customHeight="1" thickBot="1" x14ac:dyDescent="0.3">
      <c r="A107" s="467" t="s">
        <v>11</v>
      </c>
      <c r="B107" s="468"/>
      <c r="C107" s="469" t="str">
        <f>IF(ProjeAdi&gt;0,ProjeAdi,"")</f>
        <v/>
      </c>
      <c r="D107" s="470"/>
      <c r="E107" s="470"/>
      <c r="F107" s="470"/>
      <c r="G107" s="470"/>
      <c r="H107" s="470"/>
      <c r="I107" s="470"/>
      <c r="J107" s="470"/>
      <c r="K107" s="470"/>
      <c r="L107" s="470"/>
      <c r="M107" s="470"/>
      <c r="N107" s="470"/>
      <c r="O107" s="470"/>
      <c r="P107" s="471"/>
    </row>
    <row r="108" spans="1:18" ht="31.7" customHeight="1" thickBot="1" x14ac:dyDescent="0.3">
      <c r="A108" s="465" t="s">
        <v>2</v>
      </c>
      <c r="B108" s="472"/>
      <c r="C108" s="473" t="str">
        <f>IF(BasvuruTarihi&lt;&gt;"",BasvuruTarihi,"")</f>
        <v/>
      </c>
      <c r="D108" s="474"/>
      <c r="E108" s="474"/>
      <c r="F108" s="474"/>
      <c r="G108" s="474"/>
      <c r="H108" s="474"/>
      <c r="I108" s="474"/>
      <c r="J108" s="474"/>
      <c r="K108" s="474"/>
      <c r="L108" s="474"/>
      <c r="M108" s="474"/>
      <c r="N108" s="474"/>
      <c r="O108" s="474"/>
      <c r="P108" s="475"/>
    </row>
    <row r="109" spans="1:18" ht="15" customHeight="1" thickBot="1" x14ac:dyDescent="0.3">
      <c r="A109" s="456" t="s">
        <v>7</v>
      </c>
      <c r="B109" s="456" t="s">
        <v>8</v>
      </c>
      <c r="C109" s="458" t="s">
        <v>155</v>
      </c>
      <c r="D109" s="463" t="s">
        <v>177</v>
      </c>
      <c r="E109" s="460" t="s">
        <v>59</v>
      </c>
      <c r="F109" s="460"/>
      <c r="G109" s="460"/>
      <c r="H109" s="460"/>
      <c r="I109" s="460"/>
      <c r="J109" s="461" t="s">
        <v>65</v>
      </c>
      <c r="K109" s="458" t="s">
        <v>76</v>
      </c>
      <c r="L109" s="458" t="s">
        <v>72</v>
      </c>
      <c r="M109" s="458" t="s">
        <v>73</v>
      </c>
      <c r="N109" s="458" t="s">
        <v>74</v>
      </c>
      <c r="O109" s="458" t="s">
        <v>75</v>
      </c>
      <c r="P109" s="458" t="s">
        <v>66</v>
      </c>
    </row>
    <row r="110" spans="1:18" ht="88.5" customHeight="1" thickBot="1" x14ac:dyDescent="0.3">
      <c r="A110" s="457"/>
      <c r="B110" s="457"/>
      <c r="C110" s="459"/>
      <c r="D110" s="464"/>
      <c r="E110" s="160" t="s">
        <v>60</v>
      </c>
      <c r="F110" s="160" t="s">
        <v>61</v>
      </c>
      <c r="G110" s="160" t="s">
        <v>62</v>
      </c>
      <c r="H110" s="160" t="s">
        <v>63</v>
      </c>
      <c r="I110" s="160" t="s">
        <v>64</v>
      </c>
      <c r="J110" s="462"/>
      <c r="K110" s="459"/>
      <c r="L110" s="459"/>
      <c r="M110" s="459"/>
      <c r="N110" s="459"/>
      <c r="O110" s="459"/>
      <c r="P110" s="459"/>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69</v>
      </c>
    </row>
    <row r="132" spans="1:18" x14ac:dyDescent="0.25">
      <c r="A132" t="s">
        <v>71</v>
      </c>
    </row>
    <row r="133" spans="1:18" x14ac:dyDescent="0.25">
      <c r="A133" t="s">
        <v>70</v>
      </c>
    </row>
    <row r="135" spans="1:18" ht="19.5" x14ac:dyDescent="0.3">
      <c r="A135" s="343" t="s">
        <v>44</v>
      </c>
      <c r="B135" s="344">
        <f ca="1">imzatarihi</f>
        <v>46027</v>
      </c>
      <c r="C135" s="415" t="s">
        <v>45</v>
      </c>
      <c r="D135" s="415"/>
      <c r="E135" s="345" t="str">
        <f>IF(kurulusyetkilisi&gt;0,kurulusyetkilisi,"")</f>
        <v/>
      </c>
      <c r="G135" s="343"/>
      <c r="H135" s="131"/>
      <c r="I135" s="131"/>
      <c r="J135" s="4"/>
      <c r="L135" s="153"/>
      <c r="M135" s="153"/>
      <c r="N135" s="153"/>
      <c r="O135" s="153"/>
    </row>
    <row r="136" spans="1:18" ht="19.5" x14ac:dyDescent="0.3">
      <c r="A136" s="347"/>
      <c r="B136" s="347"/>
      <c r="C136" s="415" t="s">
        <v>46</v>
      </c>
      <c r="D136" s="415"/>
      <c r="E136" s="416"/>
      <c r="F136" s="416"/>
      <c r="G136" s="416"/>
      <c r="H136" s="107"/>
      <c r="I136" s="107"/>
      <c r="J136" s="4"/>
      <c r="L136" s="153"/>
      <c r="M136" s="153"/>
      <c r="N136" s="153"/>
      <c r="O136" s="153"/>
    </row>
    <row r="137" spans="1:18" ht="15.75" x14ac:dyDescent="0.25">
      <c r="A137" s="455" t="s">
        <v>58</v>
      </c>
      <c r="B137" s="455"/>
      <c r="C137" s="455"/>
      <c r="D137" s="455"/>
      <c r="E137" s="455"/>
      <c r="F137" s="455"/>
      <c r="G137" s="455"/>
      <c r="H137" s="455"/>
      <c r="I137" s="455"/>
      <c r="J137" s="455"/>
      <c r="K137" s="455"/>
      <c r="L137" s="455"/>
      <c r="M137" s="455"/>
      <c r="N137" s="455"/>
      <c r="O137" s="455"/>
      <c r="P137" s="455"/>
    </row>
    <row r="138" spans="1:18" x14ac:dyDescent="0.25">
      <c r="A138" s="441" t="str">
        <f>IF(YilDonem&lt;&gt;"",CONCATENATE(YilDonem," dönemine aittir."),"")</f>
        <v/>
      </c>
      <c r="B138" s="441"/>
      <c r="C138" s="441"/>
      <c r="D138" s="441"/>
      <c r="E138" s="441"/>
      <c r="F138" s="441"/>
      <c r="G138" s="441"/>
      <c r="H138" s="441"/>
      <c r="I138" s="441"/>
      <c r="J138" s="441"/>
      <c r="K138" s="441"/>
      <c r="L138" s="441"/>
      <c r="M138" s="441"/>
      <c r="N138" s="441"/>
      <c r="O138" s="441"/>
      <c r="P138" s="441"/>
    </row>
    <row r="139" spans="1:18" ht="19.5" thickBot="1" x14ac:dyDescent="0.35">
      <c r="A139" s="442" t="s">
        <v>77</v>
      </c>
      <c r="B139" s="442"/>
      <c r="C139" s="442"/>
      <c r="D139" s="442"/>
      <c r="E139" s="442"/>
      <c r="F139" s="442"/>
      <c r="G139" s="442"/>
      <c r="H139" s="442"/>
      <c r="I139" s="442"/>
      <c r="J139" s="442"/>
      <c r="K139" s="442"/>
      <c r="L139" s="442"/>
      <c r="M139" s="442"/>
      <c r="N139" s="442"/>
      <c r="O139" s="442"/>
      <c r="P139" s="442"/>
    </row>
    <row r="140" spans="1:18" ht="31.7" customHeight="1" thickBot="1" x14ac:dyDescent="0.3">
      <c r="A140" s="465" t="s">
        <v>1</v>
      </c>
      <c r="B140" s="466"/>
      <c r="C140" s="443" t="str">
        <f>IF(ProjeNo&gt;0,ProjeNo,"")</f>
        <v/>
      </c>
      <c r="D140" s="444"/>
      <c r="E140" s="444"/>
      <c r="F140" s="444"/>
      <c r="G140" s="444"/>
      <c r="H140" s="444"/>
      <c r="I140" s="444"/>
      <c r="J140" s="444"/>
      <c r="K140" s="444"/>
      <c r="L140" s="444"/>
      <c r="M140" s="444"/>
      <c r="N140" s="444"/>
      <c r="O140" s="444"/>
      <c r="P140" s="445"/>
    </row>
    <row r="141" spans="1:18" ht="42.75" customHeight="1" thickBot="1" x14ac:dyDescent="0.3">
      <c r="A141" s="467" t="s">
        <v>11</v>
      </c>
      <c r="B141" s="468"/>
      <c r="C141" s="469" t="str">
        <f>IF(ProjeAdi&gt;0,ProjeAdi,"")</f>
        <v/>
      </c>
      <c r="D141" s="470"/>
      <c r="E141" s="470"/>
      <c r="F141" s="470"/>
      <c r="G141" s="470"/>
      <c r="H141" s="470"/>
      <c r="I141" s="470"/>
      <c r="J141" s="470"/>
      <c r="K141" s="470"/>
      <c r="L141" s="470"/>
      <c r="M141" s="470"/>
      <c r="N141" s="470"/>
      <c r="O141" s="470"/>
      <c r="P141" s="471"/>
    </row>
    <row r="142" spans="1:18" ht="31.7" customHeight="1" thickBot="1" x14ac:dyDescent="0.3">
      <c r="A142" s="465" t="s">
        <v>2</v>
      </c>
      <c r="B142" s="472"/>
      <c r="C142" s="473" t="str">
        <f>IF(BasvuruTarihi&lt;&gt;"",BasvuruTarihi,"")</f>
        <v/>
      </c>
      <c r="D142" s="474"/>
      <c r="E142" s="474"/>
      <c r="F142" s="474"/>
      <c r="G142" s="474"/>
      <c r="H142" s="474"/>
      <c r="I142" s="474"/>
      <c r="J142" s="474"/>
      <c r="K142" s="474"/>
      <c r="L142" s="474"/>
      <c r="M142" s="474"/>
      <c r="N142" s="474"/>
      <c r="O142" s="474"/>
      <c r="P142" s="475"/>
    </row>
    <row r="143" spans="1:18" ht="15" customHeight="1" thickBot="1" x14ac:dyDescent="0.3">
      <c r="A143" s="456" t="s">
        <v>7</v>
      </c>
      <c r="B143" s="456" t="s">
        <v>8</v>
      </c>
      <c r="C143" s="458" t="s">
        <v>155</v>
      </c>
      <c r="D143" s="463" t="s">
        <v>177</v>
      </c>
      <c r="E143" s="460" t="s">
        <v>59</v>
      </c>
      <c r="F143" s="460"/>
      <c r="G143" s="460"/>
      <c r="H143" s="460"/>
      <c r="I143" s="460"/>
      <c r="J143" s="461" t="s">
        <v>65</v>
      </c>
      <c r="K143" s="458" t="s">
        <v>76</v>
      </c>
      <c r="L143" s="458" t="s">
        <v>72</v>
      </c>
      <c r="M143" s="458" t="s">
        <v>73</v>
      </c>
      <c r="N143" s="458" t="s">
        <v>74</v>
      </c>
      <c r="O143" s="458" t="s">
        <v>75</v>
      </c>
      <c r="P143" s="458" t="s">
        <v>66</v>
      </c>
    </row>
    <row r="144" spans="1:18" ht="88.5" customHeight="1" thickBot="1" x14ac:dyDescent="0.3">
      <c r="A144" s="457"/>
      <c r="B144" s="457"/>
      <c r="C144" s="459"/>
      <c r="D144" s="464"/>
      <c r="E144" s="160" t="s">
        <v>60</v>
      </c>
      <c r="F144" s="160" t="s">
        <v>61</v>
      </c>
      <c r="G144" s="160" t="s">
        <v>62</v>
      </c>
      <c r="H144" s="160" t="s">
        <v>63</v>
      </c>
      <c r="I144" s="160" t="s">
        <v>64</v>
      </c>
      <c r="J144" s="462"/>
      <c r="K144" s="459"/>
      <c r="L144" s="459"/>
      <c r="M144" s="459"/>
      <c r="N144" s="459"/>
      <c r="O144" s="459"/>
      <c r="P144" s="459"/>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69</v>
      </c>
    </row>
    <row r="166" spans="1:18" x14ac:dyDescent="0.25">
      <c r="A166" t="s">
        <v>71</v>
      </c>
    </row>
    <row r="167" spans="1:18" x14ac:dyDescent="0.25">
      <c r="A167" t="s">
        <v>70</v>
      </c>
    </row>
    <row r="169" spans="1:18" ht="19.5" x14ac:dyDescent="0.3">
      <c r="A169" s="343" t="s">
        <v>44</v>
      </c>
      <c r="B169" s="344">
        <f ca="1">imzatarihi</f>
        <v>46027</v>
      </c>
      <c r="C169" s="415" t="s">
        <v>45</v>
      </c>
      <c r="D169" s="415"/>
      <c r="E169" s="345" t="str">
        <f>IF(kurulusyetkilisi&gt;0,kurulusyetkilisi,"")</f>
        <v/>
      </c>
      <c r="G169" s="343"/>
      <c r="H169" s="131"/>
      <c r="I169" s="131"/>
      <c r="J169" s="4"/>
      <c r="L169" s="153"/>
      <c r="M169" s="153"/>
      <c r="N169" s="153"/>
      <c r="O169" s="153"/>
    </row>
    <row r="170" spans="1:18" ht="19.5" x14ac:dyDescent="0.3">
      <c r="A170" s="347"/>
      <c r="B170" s="347"/>
      <c r="C170" s="415" t="s">
        <v>46</v>
      </c>
      <c r="D170" s="415"/>
      <c r="E170" s="416"/>
      <c r="F170" s="416"/>
      <c r="G170" s="416"/>
      <c r="H170" s="107"/>
      <c r="I170" s="107"/>
      <c r="J170" s="4"/>
      <c r="L170" s="153"/>
      <c r="M170" s="153"/>
      <c r="N170" s="153"/>
      <c r="O170" s="153"/>
    </row>
    <row r="171" spans="1:18" ht="15.75" x14ac:dyDescent="0.25">
      <c r="A171" s="455" t="s">
        <v>58</v>
      </c>
      <c r="B171" s="455"/>
      <c r="C171" s="455"/>
      <c r="D171" s="455"/>
      <c r="E171" s="455"/>
      <c r="F171" s="455"/>
      <c r="G171" s="455"/>
      <c r="H171" s="455"/>
      <c r="I171" s="455"/>
      <c r="J171" s="455"/>
      <c r="K171" s="455"/>
      <c r="L171" s="455"/>
      <c r="M171" s="455"/>
      <c r="N171" s="455"/>
      <c r="O171" s="455"/>
      <c r="P171" s="455"/>
    </row>
    <row r="172" spans="1:18" x14ac:dyDescent="0.25">
      <c r="A172" s="441" t="str">
        <f>IF(YilDonem&lt;&gt;"",CONCATENATE(YilDonem," dönemine aittir."),"")</f>
        <v/>
      </c>
      <c r="B172" s="441"/>
      <c r="C172" s="441"/>
      <c r="D172" s="441"/>
      <c r="E172" s="441"/>
      <c r="F172" s="441"/>
      <c r="G172" s="441"/>
      <c r="H172" s="441"/>
      <c r="I172" s="441"/>
      <c r="J172" s="441"/>
      <c r="K172" s="441"/>
      <c r="L172" s="441"/>
      <c r="M172" s="441"/>
      <c r="N172" s="441"/>
      <c r="O172" s="441"/>
      <c r="P172" s="441"/>
    </row>
    <row r="173" spans="1:18" ht="19.5" thickBot="1" x14ac:dyDescent="0.35">
      <c r="A173" s="442" t="s">
        <v>77</v>
      </c>
      <c r="B173" s="442"/>
      <c r="C173" s="442"/>
      <c r="D173" s="442"/>
      <c r="E173" s="442"/>
      <c r="F173" s="442"/>
      <c r="G173" s="442"/>
      <c r="H173" s="442"/>
      <c r="I173" s="442"/>
      <c r="J173" s="442"/>
      <c r="K173" s="442"/>
      <c r="L173" s="442"/>
      <c r="M173" s="442"/>
      <c r="N173" s="442"/>
      <c r="O173" s="442"/>
      <c r="P173" s="442"/>
    </row>
    <row r="174" spans="1:18" ht="31.7" customHeight="1" thickBot="1" x14ac:dyDescent="0.3">
      <c r="A174" s="465" t="s">
        <v>1</v>
      </c>
      <c r="B174" s="466"/>
      <c r="C174" s="443" t="str">
        <f>IF(ProjeNo&gt;0,ProjeNo,"")</f>
        <v/>
      </c>
      <c r="D174" s="444"/>
      <c r="E174" s="444"/>
      <c r="F174" s="444"/>
      <c r="G174" s="444"/>
      <c r="H174" s="444"/>
      <c r="I174" s="444"/>
      <c r="J174" s="444"/>
      <c r="K174" s="444"/>
      <c r="L174" s="444"/>
      <c r="M174" s="444"/>
      <c r="N174" s="444"/>
      <c r="O174" s="444"/>
      <c r="P174" s="445"/>
    </row>
    <row r="175" spans="1:18" ht="42.75" customHeight="1" thickBot="1" x14ac:dyDescent="0.3">
      <c r="A175" s="467" t="s">
        <v>11</v>
      </c>
      <c r="B175" s="468"/>
      <c r="C175" s="469" t="str">
        <f>IF(ProjeAdi&gt;0,ProjeAdi,"")</f>
        <v/>
      </c>
      <c r="D175" s="470"/>
      <c r="E175" s="470"/>
      <c r="F175" s="470"/>
      <c r="G175" s="470"/>
      <c r="H175" s="470"/>
      <c r="I175" s="470"/>
      <c r="J175" s="470"/>
      <c r="K175" s="470"/>
      <c r="L175" s="470"/>
      <c r="M175" s="470"/>
      <c r="N175" s="470"/>
      <c r="O175" s="470"/>
      <c r="P175" s="471"/>
    </row>
    <row r="176" spans="1:18" ht="31.7" customHeight="1" thickBot="1" x14ac:dyDescent="0.3">
      <c r="A176" s="465" t="s">
        <v>2</v>
      </c>
      <c r="B176" s="472"/>
      <c r="C176" s="473" t="str">
        <f>IF(BasvuruTarihi&lt;&gt;"",BasvuruTarihi,"")</f>
        <v/>
      </c>
      <c r="D176" s="474"/>
      <c r="E176" s="474"/>
      <c r="F176" s="474"/>
      <c r="G176" s="474"/>
      <c r="H176" s="474"/>
      <c r="I176" s="474"/>
      <c r="J176" s="474"/>
      <c r="K176" s="474"/>
      <c r="L176" s="474"/>
      <c r="M176" s="474"/>
      <c r="N176" s="474"/>
      <c r="O176" s="474"/>
      <c r="P176" s="475"/>
    </row>
    <row r="177" spans="1:18" ht="15" customHeight="1" thickBot="1" x14ac:dyDescent="0.3">
      <c r="A177" s="456" t="s">
        <v>7</v>
      </c>
      <c r="B177" s="456" t="s">
        <v>8</v>
      </c>
      <c r="C177" s="458" t="s">
        <v>155</v>
      </c>
      <c r="D177" s="463" t="s">
        <v>177</v>
      </c>
      <c r="E177" s="460" t="s">
        <v>59</v>
      </c>
      <c r="F177" s="460"/>
      <c r="G177" s="460"/>
      <c r="H177" s="460"/>
      <c r="I177" s="460"/>
      <c r="J177" s="461" t="s">
        <v>65</v>
      </c>
      <c r="K177" s="458" t="s">
        <v>76</v>
      </c>
      <c r="L177" s="458" t="s">
        <v>72</v>
      </c>
      <c r="M177" s="458" t="s">
        <v>73</v>
      </c>
      <c r="N177" s="458" t="s">
        <v>74</v>
      </c>
      <c r="O177" s="458" t="s">
        <v>75</v>
      </c>
      <c r="P177" s="458" t="s">
        <v>66</v>
      </c>
    </row>
    <row r="178" spans="1:18" ht="88.5" customHeight="1" thickBot="1" x14ac:dyDescent="0.3">
      <c r="A178" s="457"/>
      <c r="B178" s="457"/>
      <c r="C178" s="459"/>
      <c r="D178" s="464"/>
      <c r="E178" s="160" t="s">
        <v>60</v>
      </c>
      <c r="F178" s="160" t="s">
        <v>61</v>
      </c>
      <c r="G178" s="160" t="s">
        <v>62</v>
      </c>
      <c r="H178" s="160" t="s">
        <v>63</v>
      </c>
      <c r="I178" s="160" t="s">
        <v>64</v>
      </c>
      <c r="J178" s="462"/>
      <c r="K178" s="459"/>
      <c r="L178" s="459"/>
      <c r="M178" s="459"/>
      <c r="N178" s="459"/>
      <c r="O178" s="459"/>
      <c r="P178" s="459"/>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69</v>
      </c>
    </row>
    <row r="200" spans="1:18" x14ac:dyDescent="0.25">
      <c r="A200" t="s">
        <v>71</v>
      </c>
    </row>
    <row r="201" spans="1:18" x14ac:dyDescent="0.25">
      <c r="A201" t="s">
        <v>70</v>
      </c>
    </row>
    <row r="203" spans="1:18" ht="19.5" x14ac:dyDescent="0.3">
      <c r="A203" s="343" t="s">
        <v>44</v>
      </c>
      <c r="B203" s="344">
        <f ca="1">imzatarihi</f>
        <v>46027</v>
      </c>
      <c r="C203" s="415" t="s">
        <v>45</v>
      </c>
      <c r="D203" s="415"/>
      <c r="E203" s="345" t="str">
        <f>IF(kurulusyetkilisi&gt;0,kurulusyetkilisi,"")</f>
        <v/>
      </c>
      <c r="G203" s="343"/>
      <c r="H203" s="131"/>
      <c r="I203" s="131"/>
      <c r="J203" s="4"/>
      <c r="L203" s="153"/>
      <c r="M203" s="153"/>
      <c r="N203" s="153"/>
      <c r="O203" s="153"/>
    </row>
    <row r="204" spans="1:18" ht="19.5" x14ac:dyDescent="0.3">
      <c r="A204" s="347"/>
      <c r="B204" s="347"/>
      <c r="C204" s="415" t="s">
        <v>46</v>
      </c>
      <c r="D204" s="415"/>
      <c r="E204" s="416"/>
      <c r="F204" s="416"/>
      <c r="G204" s="416"/>
      <c r="H204" s="107"/>
      <c r="I204" s="107"/>
      <c r="J204" s="4"/>
      <c r="L204" s="153"/>
      <c r="M204" s="153"/>
      <c r="N204" s="153"/>
      <c r="O204" s="153"/>
    </row>
    <row r="205" spans="1:18" ht="15.75" x14ac:dyDescent="0.25">
      <c r="A205" s="455" t="s">
        <v>58</v>
      </c>
      <c r="B205" s="455"/>
      <c r="C205" s="455"/>
      <c r="D205" s="455"/>
      <c r="E205" s="455"/>
      <c r="F205" s="455"/>
      <c r="G205" s="455"/>
      <c r="H205" s="455"/>
      <c r="I205" s="455"/>
      <c r="J205" s="455"/>
      <c r="K205" s="455"/>
      <c r="L205" s="455"/>
      <c r="M205" s="455"/>
      <c r="N205" s="455"/>
      <c r="O205" s="455"/>
      <c r="P205" s="455"/>
    </row>
    <row r="206" spans="1:18" x14ac:dyDescent="0.25">
      <c r="A206" s="441" t="str">
        <f>IF(YilDonem&lt;&gt;"",CONCATENATE(YilDonem," dönemine aittir."),"")</f>
        <v/>
      </c>
      <c r="B206" s="441"/>
      <c r="C206" s="441"/>
      <c r="D206" s="441"/>
      <c r="E206" s="441"/>
      <c r="F206" s="441"/>
      <c r="G206" s="441"/>
      <c r="H206" s="441"/>
      <c r="I206" s="441"/>
      <c r="J206" s="441"/>
      <c r="K206" s="441"/>
      <c r="L206" s="441"/>
      <c r="M206" s="441"/>
      <c r="N206" s="441"/>
      <c r="O206" s="441"/>
      <c r="P206" s="441"/>
    </row>
    <row r="207" spans="1:18" ht="19.5" thickBot="1" x14ac:dyDescent="0.35">
      <c r="A207" s="442" t="s">
        <v>77</v>
      </c>
      <c r="B207" s="442"/>
      <c r="C207" s="442"/>
      <c r="D207" s="442"/>
      <c r="E207" s="442"/>
      <c r="F207" s="442"/>
      <c r="G207" s="442"/>
      <c r="H207" s="442"/>
      <c r="I207" s="442"/>
      <c r="J207" s="442"/>
      <c r="K207" s="442"/>
      <c r="L207" s="442"/>
      <c r="M207" s="442"/>
      <c r="N207" s="442"/>
      <c r="O207" s="442"/>
      <c r="P207" s="442"/>
    </row>
    <row r="208" spans="1:18" ht="31.7" customHeight="1" thickBot="1" x14ac:dyDescent="0.3">
      <c r="A208" s="465" t="s">
        <v>1</v>
      </c>
      <c r="B208" s="466"/>
      <c r="C208" s="443" t="str">
        <f>IF(ProjeNo&gt;0,ProjeNo,"")</f>
        <v/>
      </c>
      <c r="D208" s="444"/>
      <c r="E208" s="444"/>
      <c r="F208" s="444"/>
      <c r="G208" s="444"/>
      <c r="H208" s="444"/>
      <c r="I208" s="444"/>
      <c r="J208" s="444"/>
      <c r="K208" s="444"/>
      <c r="L208" s="444"/>
      <c r="M208" s="444"/>
      <c r="N208" s="444"/>
      <c r="O208" s="444"/>
      <c r="P208" s="445"/>
    </row>
    <row r="209" spans="1:18" ht="42.75" customHeight="1" thickBot="1" x14ac:dyDescent="0.3">
      <c r="A209" s="467" t="s">
        <v>11</v>
      </c>
      <c r="B209" s="468"/>
      <c r="C209" s="469" t="str">
        <f>IF(ProjeAdi&gt;0,ProjeAdi,"")</f>
        <v/>
      </c>
      <c r="D209" s="470"/>
      <c r="E209" s="470"/>
      <c r="F209" s="470"/>
      <c r="G209" s="470"/>
      <c r="H209" s="470"/>
      <c r="I209" s="470"/>
      <c r="J209" s="470"/>
      <c r="K209" s="470"/>
      <c r="L209" s="470"/>
      <c r="M209" s="470"/>
      <c r="N209" s="470"/>
      <c r="O209" s="470"/>
      <c r="P209" s="471"/>
    </row>
    <row r="210" spans="1:18" ht="31.7" customHeight="1" thickBot="1" x14ac:dyDescent="0.3">
      <c r="A210" s="465" t="s">
        <v>2</v>
      </c>
      <c r="B210" s="472"/>
      <c r="C210" s="473" t="str">
        <f>IF(BasvuruTarihi&lt;&gt;"",BasvuruTarihi,"")</f>
        <v/>
      </c>
      <c r="D210" s="474"/>
      <c r="E210" s="474"/>
      <c r="F210" s="474"/>
      <c r="G210" s="474"/>
      <c r="H210" s="474"/>
      <c r="I210" s="474"/>
      <c r="J210" s="474"/>
      <c r="K210" s="474"/>
      <c r="L210" s="474"/>
      <c r="M210" s="474"/>
      <c r="N210" s="474"/>
      <c r="O210" s="474"/>
      <c r="P210" s="475"/>
    </row>
    <row r="211" spans="1:18" ht="15" customHeight="1" thickBot="1" x14ac:dyDescent="0.3">
      <c r="A211" s="456" t="s">
        <v>7</v>
      </c>
      <c r="B211" s="456" t="s">
        <v>8</v>
      </c>
      <c r="C211" s="458" t="s">
        <v>155</v>
      </c>
      <c r="D211" s="463" t="s">
        <v>177</v>
      </c>
      <c r="E211" s="460" t="s">
        <v>59</v>
      </c>
      <c r="F211" s="460"/>
      <c r="G211" s="460"/>
      <c r="H211" s="460"/>
      <c r="I211" s="460"/>
      <c r="J211" s="461" t="s">
        <v>65</v>
      </c>
      <c r="K211" s="458" t="s">
        <v>76</v>
      </c>
      <c r="L211" s="458" t="s">
        <v>72</v>
      </c>
      <c r="M211" s="458" t="s">
        <v>73</v>
      </c>
      <c r="N211" s="458" t="s">
        <v>74</v>
      </c>
      <c r="O211" s="458" t="s">
        <v>75</v>
      </c>
      <c r="P211" s="458" t="s">
        <v>66</v>
      </c>
    </row>
    <row r="212" spans="1:18" ht="88.5" customHeight="1" thickBot="1" x14ac:dyDescent="0.3">
      <c r="A212" s="457"/>
      <c r="B212" s="457"/>
      <c r="C212" s="459"/>
      <c r="D212" s="464"/>
      <c r="E212" s="160" t="s">
        <v>60</v>
      </c>
      <c r="F212" s="160" t="s">
        <v>61</v>
      </c>
      <c r="G212" s="160" t="s">
        <v>62</v>
      </c>
      <c r="H212" s="160" t="s">
        <v>63</v>
      </c>
      <c r="I212" s="160" t="s">
        <v>64</v>
      </c>
      <c r="J212" s="462"/>
      <c r="K212" s="459"/>
      <c r="L212" s="459"/>
      <c r="M212" s="459"/>
      <c r="N212" s="459"/>
      <c r="O212" s="459"/>
      <c r="P212" s="459"/>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69</v>
      </c>
    </row>
    <row r="234" spans="1:18" x14ac:dyDescent="0.25">
      <c r="A234" t="s">
        <v>71</v>
      </c>
    </row>
    <row r="235" spans="1:18" x14ac:dyDescent="0.25">
      <c r="A235" t="s">
        <v>70</v>
      </c>
    </row>
    <row r="237" spans="1:18" ht="19.5" x14ac:dyDescent="0.3">
      <c r="A237" s="343" t="s">
        <v>44</v>
      </c>
      <c r="B237" s="344">
        <f ca="1">imzatarihi</f>
        <v>46027</v>
      </c>
      <c r="C237" s="415" t="s">
        <v>45</v>
      </c>
      <c r="D237" s="415"/>
      <c r="E237" s="345" t="str">
        <f>IF(kurulusyetkilisi&gt;0,kurulusyetkilisi,"")</f>
        <v/>
      </c>
      <c r="G237" s="343"/>
      <c r="H237" s="131"/>
      <c r="I237" s="131"/>
      <c r="J237" s="4"/>
      <c r="L237" s="153"/>
      <c r="M237" s="153"/>
      <c r="N237" s="153"/>
      <c r="O237" s="153"/>
    </row>
    <row r="238" spans="1:18" ht="19.5" x14ac:dyDescent="0.3">
      <c r="A238" s="347"/>
      <c r="B238" s="347"/>
      <c r="C238" s="415" t="s">
        <v>46</v>
      </c>
      <c r="D238" s="415"/>
      <c r="E238" s="416"/>
      <c r="F238" s="416"/>
      <c r="G238" s="416"/>
      <c r="H238" s="107"/>
      <c r="I238" s="107"/>
      <c r="J238" s="4"/>
      <c r="L238" s="153"/>
      <c r="M238" s="153"/>
      <c r="N238" s="153"/>
      <c r="O238" s="153"/>
    </row>
    <row r="239" spans="1:18" ht="15.75" x14ac:dyDescent="0.25">
      <c r="A239" s="455" t="s">
        <v>58</v>
      </c>
      <c r="B239" s="455"/>
      <c r="C239" s="455"/>
      <c r="D239" s="455"/>
      <c r="E239" s="455"/>
      <c r="F239" s="455"/>
      <c r="G239" s="455"/>
      <c r="H239" s="455"/>
      <c r="I239" s="455"/>
      <c r="J239" s="455"/>
      <c r="K239" s="455"/>
      <c r="L239" s="455"/>
      <c r="M239" s="455"/>
      <c r="N239" s="455"/>
      <c r="O239" s="455"/>
      <c r="P239" s="455"/>
    </row>
    <row r="240" spans="1:18" x14ac:dyDescent="0.25">
      <c r="A240" s="441" t="str">
        <f>IF(YilDonem&lt;&gt;"",CONCATENATE(YilDonem," dönemine aittir."),"")</f>
        <v/>
      </c>
      <c r="B240" s="441"/>
      <c r="C240" s="441"/>
      <c r="D240" s="441"/>
      <c r="E240" s="441"/>
      <c r="F240" s="441"/>
      <c r="G240" s="441"/>
      <c r="H240" s="441"/>
      <c r="I240" s="441"/>
      <c r="J240" s="441"/>
      <c r="K240" s="441"/>
      <c r="L240" s="441"/>
      <c r="M240" s="441"/>
      <c r="N240" s="441"/>
      <c r="O240" s="441"/>
      <c r="P240" s="441"/>
    </row>
    <row r="241" spans="1:18" ht="19.5" thickBot="1" x14ac:dyDescent="0.35">
      <c r="A241" s="442" t="s">
        <v>77</v>
      </c>
      <c r="B241" s="442"/>
      <c r="C241" s="442"/>
      <c r="D241" s="442"/>
      <c r="E241" s="442"/>
      <c r="F241" s="442"/>
      <c r="G241" s="442"/>
      <c r="H241" s="442"/>
      <c r="I241" s="442"/>
      <c r="J241" s="442"/>
      <c r="K241" s="442"/>
      <c r="L241" s="442"/>
      <c r="M241" s="442"/>
      <c r="N241" s="442"/>
      <c r="O241" s="442"/>
      <c r="P241" s="442"/>
    </row>
    <row r="242" spans="1:18" ht="31.7" customHeight="1" thickBot="1" x14ac:dyDescent="0.3">
      <c r="A242" s="465" t="s">
        <v>1</v>
      </c>
      <c r="B242" s="466"/>
      <c r="C242" s="443" t="str">
        <f>IF(ProjeNo&gt;0,ProjeNo,"")</f>
        <v/>
      </c>
      <c r="D242" s="444"/>
      <c r="E242" s="444"/>
      <c r="F242" s="444"/>
      <c r="G242" s="444"/>
      <c r="H242" s="444"/>
      <c r="I242" s="444"/>
      <c r="J242" s="444"/>
      <c r="K242" s="444"/>
      <c r="L242" s="444"/>
      <c r="M242" s="444"/>
      <c r="N242" s="444"/>
      <c r="O242" s="444"/>
      <c r="P242" s="445"/>
    </row>
    <row r="243" spans="1:18" ht="42.75" customHeight="1" thickBot="1" x14ac:dyDescent="0.3">
      <c r="A243" s="467" t="s">
        <v>11</v>
      </c>
      <c r="B243" s="468"/>
      <c r="C243" s="469" t="str">
        <f>IF(ProjeAdi&gt;0,ProjeAdi,"")</f>
        <v/>
      </c>
      <c r="D243" s="470"/>
      <c r="E243" s="470"/>
      <c r="F243" s="470"/>
      <c r="G243" s="470"/>
      <c r="H243" s="470"/>
      <c r="I243" s="470"/>
      <c r="J243" s="470"/>
      <c r="K243" s="470"/>
      <c r="L243" s="470"/>
      <c r="M243" s="470"/>
      <c r="N243" s="470"/>
      <c r="O243" s="470"/>
      <c r="P243" s="471"/>
    </row>
    <row r="244" spans="1:18" ht="31.7" customHeight="1" thickBot="1" x14ac:dyDescent="0.3">
      <c r="A244" s="465" t="s">
        <v>2</v>
      </c>
      <c r="B244" s="472"/>
      <c r="C244" s="473" t="str">
        <f>IF(BasvuruTarihi&lt;&gt;"",BasvuruTarihi,"")</f>
        <v/>
      </c>
      <c r="D244" s="474"/>
      <c r="E244" s="474"/>
      <c r="F244" s="474"/>
      <c r="G244" s="474"/>
      <c r="H244" s="474"/>
      <c r="I244" s="474"/>
      <c r="J244" s="474"/>
      <c r="K244" s="474"/>
      <c r="L244" s="474"/>
      <c r="M244" s="474"/>
      <c r="N244" s="474"/>
      <c r="O244" s="474"/>
      <c r="P244" s="475"/>
    </row>
    <row r="245" spans="1:18" ht="15" customHeight="1" thickBot="1" x14ac:dyDescent="0.3">
      <c r="A245" s="456" t="s">
        <v>7</v>
      </c>
      <c r="B245" s="456" t="s">
        <v>8</v>
      </c>
      <c r="C245" s="458" t="s">
        <v>155</v>
      </c>
      <c r="D245" s="463" t="s">
        <v>177</v>
      </c>
      <c r="E245" s="460" t="s">
        <v>59</v>
      </c>
      <c r="F245" s="460"/>
      <c r="G245" s="460"/>
      <c r="H245" s="460"/>
      <c r="I245" s="460"/>
      <c r="J245" s="461" t="s">
        <v>65</v>
      </c>
      <c r="K245" s="458" t="s">
        <v>76</v>
      </c>
      <c r="L245" s="458" t="s">
        <v>72</v>
      </c>
      <c r="M245" s="458" t="s">
        <v>73</v>
      </c>
      <c r="N245" s="458" t="s">
        <v>74</v>
      </c>
      <c r="O245" s="458" t="s">
        <v>75</v>
      </c>
      <c r="P245" s="458" t="s">
        <v>66</v>
      </c>
    </row>
    <row r="246" spans="1:18" ht="88.5" customHeight="1" thickBot="1" x14ac:dyDescent="0.3">
      <c r="A246" s="457"/>
      <c r="B246" s="457"/>
      <c r="C246" s="459"/>
      <c r="D246" s="464"/>
      <c r="E246" s="160" t="s">
        <v>60</v>
      </c>
      <c r="F246" s="160" t="s">
        <v>61</v>
      </c>
      <c r="G246" s="160" t="s">
        <v>62</v>
      </c>
      <c r="H246" s="160" t="s">
        <v>63</v>
      </c>
      <c r="I246" s="160" t="s">
        <v>64</v>
      </c>
      <c r="J246" s="462"/>
      <c r="K246" s="459"/>
      <c r="L246" s="459"/>
      <c r="M246" s="459"/>
      <c r="N246" s="459"/>
      <c r="O246" s="459"/>
      <c r="P246" s="459"/>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69</v>
      </c>
    </row>
    <row r="268" spans="1:18" x14ac:dyDescent="0.25">
      <c r="A268" t="s">
        <v>71</v>
      </c>
    </row>
    <row r="269" spans="1:18" x14ac:dyDescent="0.25">
      <c r="A269" t="s">
        <v>70</v>
      </c>
    </row>
    <row r="271" spans="1:18" ht="19.5" x14ac:dyDescent="0.3">
      <c r="A271" s="343" t="s">
        <v>44</v>
      </c>
      <c r="B271" s="344">
        <f ca="1">imzatarihi</f>
        <v>46027</v>
      </c>
      <c r="C271" s="415" t="s">
        <v>45</v>
      </c>
      <c r="D271" s="415"/>
      <c r="E271" s="345" t="str">
        <f>IF(kurulusyetkilisi&gt;0,kurulusyetkilisi,"")</f>
        <v/>
      </c>
      <c r="G271" s="343"/>
      <c r="H271" s="131"/>
      <c r="I271" s="131"/>
      <c r="J271" s="4"/>
      <c r="L271" s="153"/>
      <c r="M271" s="153"/>
      <c r="N271" s="153"/>
      <c r="O271" s="153"/>
    </row>
    <row r="272" spans="1:18" ht="19.5" x14ac:dyDescent="0.3">
      <c r="A272" s="347"/>
      <c r="B272" s="347"/>
      <c r="C272" s="415" t="s">
        <v>46</v>
      </c>
      <c r="D272" s="415"/>
      <c r="E272" s="416"/>
      <c r="F272" s="416"/>
      <c r="G272" s="416"/>
      <c r="H272" s="107"/>
      <c r="I272" s="107"/>
      <c r="J272" s="4"/>
      <c r="L272" s="153"/>
      <c r="M272" s="153"/>
      <c r="N272" s="153"/>
      <c r="O272" s="153"/>
    </row>
    <row r="273" spans="1:18" ht="15.75" x14ac:dyDescent="0.25">
      <c r="A273" s="455" t="s">
        <v>58</v>
      </c>
      <c r="B273" s="455"/>
      <c r="C273" s="455"/>
      <c r="D273" s="455"/>
      <c r="E273" s="455"/>
      <c r="F273" s="455"/>
      <c r="G273" s="455"/>
      <c r="H273" s="455"/>
      <c r="I273" s="455"/>
      <c r="J273" s="455"/>
      <c r="K273" s="455"/>
      <c r="L273" s="455"/>
      <c r="M273" s="455"/>
      <c r="N273" s="455"/>
      <c r="O273" s="455"/>
      <c r="P273" s="455"/>
    </row>
    <row r="274" spans="1:18" x14ac:dyDescent="0.25">
      <c r="A274" s="441" t="str">
        <f>IF(YilDonem&lt;&gt;"",CONCATENATE(YilDonem," dönemine aittir."),"")</f>
        <v/>
      </c>
      <c r="B274" s="441"/>
      <c r="C274" s="441"/>
      <c r="D274" s="441"/>
      <c r="E274" s="441"/>
      <c r="F274" s="441"/>
      <c r="G274" s="441"/>
      <c r="H274" s="441"/>
      <c r="I274" s="441"/>
      <c r="J274" s="441"/>
      <c r="K274" s="441"/>
      <c r="L274" s="441"/>
      <c r="M274" s="441"/>
      <c r="N274" s="441"/>
      <c r="O274" s="441"/>
      <c r="P274" s="441"/>
    </row>
    <row r="275" spans="1:18" ht="19.5" thickBot="1" x14ac:dyDescent="0.35">
      <c r="A275" s="442" t="s">
        <v>77</v>
      </c>
      <c r="B275" s="442"/>
      <c r="C275" s="442"/>
      <c r="D275" s="442"/>
      <c r="E275" s="442"/>
      <c r="F275" s="442"/>
      <c r="G275" s="442"/>
      <c r="H275" s="442"/>
      <c r="I275" s="442"/>
      <c r="J275" s="442"/>
      <c r="K275" s="442"/>
      <c r="L275" s="442"/>
      <c r="M275" s="442"/>
      <c r="N275" s="442"/>
      <c r="O275" s="442"/>
      <c r="P275" s="442"/>
    </row>
    <row r="276" spans="1:18" ht="31.7" customHeight="1" thickBot="1" x14ac:dyDescent="0.3">
      <c r="A276" s="465" t="s">
        <v>1</v>
      </c>
      <c r="B276" s="466"/>
      <c r="C276" s="443" t="str">
        <f>IF(ProjeNo&gt;0,ProjeNo,"")</f>
        <v/>
      </c>
      <c r="D276" s="444"/>
      <c r="E276" s="444"/>
      <c r="F276" s="444"/>
      <c r="G276" s="444"/>
      <c r="H276" s="444"/>
      <c r="I276" s="444"/>
      <c r="J276" s="444"/>
      <c r="K276" s="444"/>
      <c r="L276" s="444"/>
      <c r="M276" s="444"/>
      <c r="N276" s="444"/>
      <c r="O276" s="444"/>
      <c r="P276" s="445"/>
    </row>
    <row r="277" spans="1:18" ht="42.75" customHeight="1" thickBot="1" x14ac:dyDescent="0.3">
      <c r="A277" s="467" t="s">
        <v>11</v>
      </c>
      <c r="B277" s="468"/>
      <c r="C277" s="469" t="str">
        <f>IF(ProjeAdi&gt;0,ProjeAdi,"")</f>
        <v/>
      </c>
      <c r="D277" s="470"/>
      <c r="E277" s="470"/>
      <c r="F277" s="470"/>
      <c r="G277" s="470"/>
      <c r="H277" s="470"/>
      <c r="I277" s="470"/>
      <c r="J277" s="470"/>
      <c r="K277" s="470"/>
      <c r="L277" s="470"/>
      <c r="M277" s="470"/>
      <c r="N277" s="470"/>
      <c r="O277" s="470"/>
      <c r="P277" s="471"/>
    </row>
    <row r="278" spans="1:18" ht="31.7" customHeight="1" thickBot="1" x14ac:dyDescent="0.3">
      <c r="A278" s="465" t="s">
        <v>2</v>
      </c>
      <c r="B278" s="472"/>
      <c r="C278" s="473" t="str">
        <f>IF(BasvuruTarihi&lt;&gt;"",BasvuruTarihi,"")</f>
        <v/>
      </c>
      <c r="D278" s="474"/>
      <c r="E278" s="474"/>
      <c r="F278" s="474"/>
      <c r="G278" s="474"/>
      <c r="H278" s="474"/>
      <c r="I278" s="474"/>
      <c r="J278" s="474"/>
      <c r="K278" s="474"/>
      <c r="L278" s="474"/>
      <c r="M278" s="474"/>
      <c r="N278" s="474"/>
      <c r="O278" s="474"/>
      <c r="P278" s="475"/>
    </row>
    <row r="279" spans="1:18" ht="15" customHeight="1" thickBot="1" x14ac:dyDescent="0.3">
      <c r="A279" s="456" t="s">
        <v>7</v>
      </c>
      <c r="B279" s="456" t="s">
        <v>8</v>
      </c>
      <c r="C279" s="458" t="s">
        <v>155</v>
      </c>
      <c r="D279" s="463" t="s">
        <v>177</v>
      </c>
      <c r="E279" s="460" t="s">
        <v>59</v>
      </c>
      <c r="F279" s="460"/>
      <c r="G279" s="460"/>
      <c r="H279" s="460"/>
      <c r="I279" s="460"/>
      <c r="J279" s="461" t="s">
        <v>65</v>
      </c>
      <c r="K279" s="458" t="s">
        <v>76</v>
      </c>
      <c r="L279" s="458" t="s">
        <v>72</v>
      </c>
      <c r="M279" s="458" t="s">
        <v>73</v>
      </c>
      <c r="N279" s="458" t="s">
        <v>74</v>
      </c>
      <c r="O279" s="458" t="s">
        <v>75</v>
      </c>
      <c r="P279" s="458" t="s">
        <v>66</v>
      </c>
    </row>
    <row r="280" spans="1:18" ht="88.5" customHeight="1" thickBot="1" x14ac:dyDescent="0.3">
      <c r="A280" s="457"/>
      <c r="B280" s="457"/>
      <c r="C280" s="459"/>
      <c r="D280" s="464"/>
      <c r="E280" s="160" t="s">
        <v>60</v>
      </c>
      <c r="F280" s="160" t="s">
        <v>61</v>
      </c>
      <c r="G280" s="160" t="s">
        <v>62</v>
      </c>
      <c r="H280" s="160" t="s">
        <v>63</v>
      </c>
      <c r="I280" s="160" t="s">
        <v>64</v>
      </c>
      <c r="J280" s="462"/>
      <c r="K280" s="459"/>
      <c r="L280" s="459"/>
      <c r="M280" s="459"/>
      <c r="N280" s="459"/>
      <c r="O280" s="459"/>
      <c r="P280" s="459"/>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69</v>
      </c>
    </row>
    <row r="302" spans="1:18" x14ac:dyDescent="0.25">
      <c r="A302" t="s">
        <v>71</v>
      </c>
    </row>
    <row r="303" spans="1:18" x14ac:dyDescent="0.25">
      <c r="A303" t="s">
        <v>70</v>
      </c>
    </row>
    <row r="305" spans="1:18" ht="19.5" x14ac:dyDescent="0.3">
      <c r="A305" s="343" t="s">
        <v>44</v>
      </c>
      <c r="B305" s="344">
        <f ca="1">imzatarihi</f>
        <v>46027</v>
      </c>
      <c r="C305" s="415" t="s">
        <v>45</v>
      </c>
      <c r="D305" s="415"/>
      <c r="E305" s="345" t="str">
        <f>IF(kurulusyetkilisi&gt;0,kurulusyetkilisi,"")</f>
        <v/>
      </c>
      <c r="G305" s="343"/>
      <c r="H305" s="131"/>
      <c r="I305" s="131"/>
      <c r="J305" s="4"/>
      <c r="L305" s="153"/>
      <c r="M305" s="153"/>
      <c r="N305" s="153"/>
      <c r="O305" s="153"/>
    </row>
    <row r="306" spans="1:18" ht="19.5" x14ac:dyDescent="0.3">
      <c r="A306" s="347"/>
      <c r="B306" s="347"/>
      <c r="C306" s="415" t="s">
        <v>46</v>
      </c>
      <c r="D306" s="415"/>
      <c r="E306" s="416"/>
      <c r="F306" s="416"/>
      <c r="G306" s="416"/>
      <c r="H306" s="107"/>
      <c r="I306" s="107"/>
      <c r="J306" s="4"/>
      <c r="L306" s="153"/>
      <c r="M306" s="153"/>
      <c r="N306" s="153"/>
      <c r="O306" s="153"/>
    </row>
    <row r="307" spans="1:18" ht="15.75" x14ac:dyDescent="0.25">
      <c r="A307" s="455" t="s">
        <v>58</v>
      </c>
      <c r="B307" s="455"/>
      <c r="C307" s="455"/>
      <c r="D307" s="455"/>
      <c r="E307" s="455"/>
      <c r="F307" s="455"/>
      <c r="G307" s="455"/>
      <c r="H307" s="455"/>
      <c r="I307" s="455"/>
      <c r="J307" s="455"/>
      <c r="K307" s="455"/>
      <c r="L307" s="455"/>
      <c r="M307" s="455"/>
      <c r="N307" s="455"/>
      <c r="O307" s="455"/>
      <c r="P307" s="455"/>
    </row>
    <row r="308" spans="1:18" x14ac:dyDescent="0.25">
      <c r="A308" s="441" t="str">
        <f>IF(YilDonem&lt;&gt;"",CONCATENATE(YilDonem," dönemine aittir."),"")</f>
        <v/>
      </c>
      <c r="B308" s="441"/>
      <c r="C308" s="441"/>
      <c r="D308" s="441"/>
      <c r="E308" s="441"/>
      <c r="F308" s="441"/>
      <c r="G308" s="441"/>
      <c r="H308" s="441"/>
      <c r="I308" s="441"/>
      <c r="J308" s="441"/>
      <c r="K308" s="441"/>
      <c r="L308" s="441"/>
      <c r="M308" s="441"/>
      <c r="N308" s="441"/>
      <c r="O308" s="441"/>
      <c r="P308" s="441"/>
    </row>
    <row r="309" spans="1:18" ht="19.5" thickBot="1" x14ac:dyDescent="0.35">
      <c r="A309" s="442" t="s">
        <v>77</v>
      </c>
      <c r="B309" s="442"/>
      <c r="C309" s="442"/>
      <c r="D309" s="442"/>
      <c r="E309" s="442"/>
      <c r="F309" s="442"/>
      <c r="G309" s="442"/>
      <c r="H309" s="442"/>
      <c r="I309" s="442"/>
      <c r="J309" s="442"/>
      <c r="K309" s="442"/>
      <c r="L309" s="442"/>
      <c r="M309" s="442"/>
      <c r="N309" s="442"/>
      <c r="O309" s="442"/>
      <c r="P309" s="442"/>
    </row>
    <row r="310" spans="1:18" ht="31.7" customHeight="1" thickBot="1" x14ac:dyDescent="0.3">
      <c r="A310" s="465" t="s">
        <v>1</v>
      </c>
      <c r="B310" s="466"/>
      <c r="C310" s="443" t="str">
        <f>IF(ProjeNo&gt;0,ProjeNo,"")</f>
        <v/>
      </c>
      <c r="D310" s="444"/>
      <c r="E310" s="444"/>
      <c r="F310" s="444"/>
      <c r="G310" s="444"/>
      <c r="H310" s="444"/>
      <c r="I310" s="444"/>
      <c r="J310" s="444"/>
      <c r="K310" s="444"/>
      <c r="L310" s="444"/>
      <c r="M310" s="444"/>
      <c r="N310" s="444"/>
      <c r="O310" s="444"/>
      <c r="P310" s="445"/>
    </row>
    <row r="311" spans="1:18" ht="42.75" customHeight="1" thickBot="1" x14ac:dyDescent="0.3">
      <c r="A311" s="467" t="s">
        <v>11</v>
      </c>
      <c r="B311" s="468"/>
      <c r="C311" s="469" t="str">
        <f>IF(ProjeAdi&gt;0,ProjeAdi,"")</f>
        <v/>
      </c>
      <c r="D311" s="470"/>
      <c r="E311" s="470"/>
      <c r="F311" s="470"/>
      <c r="G311" s="470"/>
      <c r="H311" s="470"/>
      <c r="I311" s="470"/>
      <c r="J311" s="470"/>
      <c r="K311" s="470"/>
      <c r="L311" s="470"/>
      <c r="M311" s="470"/>
      <c r="N311" s="470"/>
      <c r="O311" s="470"/>
      <c r="P311" s="471"/>
    </row>
    <row r="312" spans="1:18" ht="31.7" customHeight="1" thickBot="1" x14ac:dyDescent="0.3">
      <c r="A312" s="465" t="s">
        <v>2</v>
      </c>
      <c r="B312" s="472"/>
      <c r="C312" s="473" t="str">
        <f>IF(BasvuruTarihi&lt;&gt;"",BasvuruTarihi,"")</f>
        <v/>
      </c>
      <c r="D312" s="474"/>
      <c r="E312" s="474"/>
      <c r="F312" s="474"/>
      <c r="G312" s="474"/>
      <c r="H312" s="474"/>
      <c r="I312" s="474"/>
      <c r="J312" s="474"/>
      <c r="K312" s="474"/>
      <c r="L312" s="474"/>
      <c r="M312" s="474"/>
      <c r="N312" s="474"/>
      <c r="O312" s="474"/>
      <c r="P312" s="475"/>
    </row>
    <row r="313" spans="1:18" ht="15" customHeight="1" thickBot="1" x14ac:dyDescent="0.3">
      <c r="A313" s="456" t="s">
        <v>7</v>
      </c>
      <c r="B313" s="456" t="s">
        <v>8</v>
      </c>
      <c r="C313" s="458" t="s">
        <v>155</v>
      </c>
      <c r="D313" s="463" t="s">
        <v>177</v>
      </c>
      <c r="E313" s="460" t="s">
        <v>59</v>
      </c>
      <c r="F313" s="460"/>
      <c r="G313" s="460"/>
      <c r="H313" s="460"/>
      <c r="I313" s="460"/>
      <c r="J313" s="461" t="s">
        <v>65</v>
      </c>
      <c r="K313" s="458" t="s">
        <v>76</v>
      </c>
      <c r="L313" s="458" t="s">
        <v>72</v>
      </c>
      <c r="M313" s="458" t="s">
        <v>73</v>
      </c>
      <c r="N313" s="458" t="s">
        <v>74</v>
      </c>
      <c r="O313" s="458" t="s">
        <v>75</v>
      </c>
      <c r="P313" s="458" t="s">
        <v>66</v>
      </c>
    </row>
    <row r="314" spans="1:18" ht="88.5" customHeight="1" thickBot="1" x14ac:dyDescent="0.3">
      <c r="A314" s="457"/>
      <c r="B314" s="457"/>
      <c r="C314" s="459"/>
      <c r="D314" s="464"/>
      <c r="E314" s="160" t="s">
        <v>60</v>
      </c>
      <c r="F314" s="160" t="s">
        <v>61</v>
      </c>
      <c r="G314" s="160" t="s">
        <v>62</v>
      </c>
      <c r="H314" s="160" t="s">
        <v>63</v>
      </c>
      <c r="I314" s="160" t="s">
        <v>64</v>
      </c>
      <c r="J314" s="462"/>
      <c r="K314" s="459"/>
      <c r="L314" s="459"/>
      <c r="M314" s="459"/>
      <c r="N314" s="459"/>
      <c r="O314" s="459"/>
      <c r="P314" s="459"/>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69</v>
      </c>
    </row>
    <row r="336" spans="1:18" x14ac:dyDescent="0.25">
      <c r="A336" t="s">
        <v>71</v>
      </c>
    </row>
    <row r="337" spans="1:15" x14ac:dyDescent="0.25">
      <c r="A337" t="s">
        <v>70</v>
      </c>
    </row>
    <row r="339" spans="1:15" ht="19.5" x14ac:dyDescent="0.3">
      <c r="A339" s="343" t="s">
        <v>44</v>
      </c>
      <c r="B339" s="344">
        <f ca="1">imzatarihi</f>
        <v>46027</v>
      </c>
      <c r="C339" s="415" t="s">
        <v>45</v>
      </c>
      <c r="D339" s="415"/>
      <c r="E339" s="345" t="str">
        <f>IF(kurulusyetkilisi&gt;0,kurulusyetkilisi,"")</f>
        <v/>
      </c>
      <c r="G339" s="343"/>
      <c r="H339" s="131"/>
      <c r="I339" s="131"/>
      <c r="J339" s="4"/>
      <c r="L339" s="153"/>
      <c r="M339" s="153"/>
      <c r="N339" s="153"/>
      <c r="O339" s="153"/>
    </row>
    <row r="340" spans="1:15" ht="19.5" x14ac:dyDescent="0.3">
      <c r="A340" s="347"/>
      <c r="B340" s="347"/>
      <c r="C340" s="415" t="s">
        <v>46</v>
      </c>
      <c r="D340" s="415"/>
      <c r="E340" s="416"/>
      <c r="F340" s="416"/>
      <c r="G340" s="416"/>
      <c r="H340" s="107"/>
      <c r="I340" s="107"/>
      <c r="J340" s="4"/>
      <c r="L340" s="153"/>
      <c r="M340" s="153"/>
      <c r="N340" s="153"/>
      <c r="O340" s="153"/>
    </row>
  </sheetData>
  <sheetProtection algorithmName="SHA-512" hashValue="T+V7S52NkrzMd3gIHgIaBxcASZDFrWQd6Hifjh2ZzNYQIAJdfFhWOlJx9O5XPJ7uw94pDO2ve8oHjm/I877KFg==" saltValue="DtJLXr23XXp+JVKoBl1I/A=="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B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B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55" t="s">
        <v>78</v>
      </c>
      <c r="B1" s="455"/>
      <c r="C1" s="455"/>
      <c r="D1" s="455"/>
      <c r="E1" s="455"/>
      <c r="F1" s="455"/>
      <c r="G1" s="455"/>
      <c r="H1" s="455"/>
      <c r="I1" s="455"/>
      <c r="P1" s="193" t="str">
        <f>CONCATENATE("A1:I",SUM(N:N)*33)</f>
        <v>A1:I33</v>
      </c>
    </row>
    <row r="2" spans="1:16" x14ac:dyDescent="0.25">
      <c r="A2" s="441" t="str">
        <f>IF(YilDonem&lt;&gt;"",CONCATENATE(YilDonem," dönemine aittir."),"")</f>
        <v/>
      </c>
      <c r="B2" s="441"/>
      <c r="C2" s="441"/>
      <c r="D2" s="441"/>
      <c r="E2" s="441"/>
      <c r="F2" s="441"/>
      <c r="G2" s="441"/>
      <c r="H2" s="441"/>
      <c r="I2" s="441"/>
    </row>
    <row r="3" spans="1:16" ht="19.5" thickBot="1" x14ac:dyDescent="0.35">
      <c r="A3" s="476" t="s">
        <v>87</v>
      </c>
      <c r="B3" s="476"/>
      <c r="C3" s="476"/>
      <c r="D3" s="476"/>
      <c r="E3" s="476"/>
      <c r="F3" s="476"/>
      <c r="G3" s="476"/>
      <c r="H3" s="476"/>
      <c r="I3" s="476"/>
    </row>
    <row r="4" spans="1:16" ht="19.5" customHeight="1" thickBot="1" x14ac:dyDescent="0.3">
      <c r="A4" s="465" t="s">
        <v>1</v>
      </c>
      <c r="B4" s="466"/>
      <c r="C4" s="443" t="str">
        <f>IF(ProjeNo&gt;0,ProjeNo,"")</f>
        <v/>
      </c>
      <c r="D4" s="444"/>
      <c r="E4" s="444"/>
      <c r="F4" s="444"/>
      <c r="G4" s="444"/>
      <c r="H4" s="444"/>
      <c r="I4" s="445"/>
    </row>
    <row r="5" spans="1:16" ht="29.25" customHeight="1" thickBot="1" x14ac:dyDescent="0.3">
      <c r="A5" s="483" t="s">
        <v>11</v>
      </c>
      <c r="B5" s="472"/>
      <c r="C5" s="469" t="str">
        <f>IF(ProjeAdi&gt;0,ProjeAdi,"")</f>
        <v/>
      </c>
      <c r="D5" s="470"/>
      <c r="E5" s="470"/>
      <c r="F5" s="470"/>
      <c r="G5" s="470"/>
      <c r="H5" s="470"/>
      <c r="I5" s="471"/>
    </row>
    <row r="6" spans="1:16" ht="19.5" customHeight="1" thickBot="1" x14ac:dyDescent="0.3">
      <c r="A6" s="465" t="s">
        <v>79</v>
      </c>
      <c r="B6" s="466"/>
      <c r="C6" s="29"/>
      <c r="D6" s="487"/>
      <c r="E6" s="487"/>
      <c r="F6" s="487"/>
      <c r="G6" s="487"/>
      <c r="H6" s="487"/>
      <c r="I6" s="488"/>
    </row>
    <row r="7" spans="1:16" s="5" customFormat="1" ht="30.75" thickBot="1" x14ac:dyDescent="0.3">
      <c r="A7" s="3" t="s">
        <v>7</v>
      </c>
      <c r="B7" s="3" t="s">
        <v>8</v>
      </c>
      <c r="C7" s="3" t="s">
        <v>68</v>
      </c>
      <c r="D7" s="3" t="s">
        <v>162</v>
      </c>
      <c r="E7" s="3" t="s">
        <v>80</v>
      </c>
      <c r="F7" s="3" t="s">
        <v>81</v>
      </c>
      <c r="G7" s="3" t="s">
        <v>82</v>
      </c>
      <c r="H7" s="3" t="s">
        <v>83</v>
      </c>
      <c r="I7" s="3" t="s">
        <v>84</v>
      </c>
      <c r="J7" s="148" t="s">
        <v>88</v>
      </c>
      <c r="K7" s="149" t="s">
        <v>89</v>
      </c>
      <c r="L7" s="149" t="s">
        <v>81</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IF(B8&gt;0,ROUNDUP(VLOOKUP(B8,G011B!$B:$R,16,0),1),"")</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IF(B9&gt;0,ROUNDUP(VLOOKUP(B9,G011B!$B:$R,16,0),1),"")</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IF(B10&gt;0,ROUNDUP(VLOOKUP(B10,G011B!$B:$R,16,0),1),"")</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IF(B11&gt;0,ROUNDUP(VLOOKUP(B11,G011B!$B:$R,16,0),1),"")</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IF(B12&gt;0,ROUNDUP(VLOOKUP(B12,G011B!$B:$R,16,0),1),"")</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IF(B13&gt;0,ROUNDUP(VLOOKUP(B13,G011B!$B:$R,16,0),1),"")</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IF(B14&gt;0,ROUNDUP(VLOOKUP(B14,G011B!$B:$R,16,0),1),"")</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IF(B15&gt;0,ROUNDUP(VLOOKUP(B15,G011B!$B:$R,16,0),1),"")</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IF(B16&gt;0,ROUNDUP(VLOOKUP(B16,G011B!$B:$R,16,0),1),"")</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IF(B17&gt;0,ROUNDUP(VLOOKUP(B17,G011B!$B:$R,16,0),1),"")</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IF(B18&gt;0,ROUNDUP(VLOOKUP(B18,G011B!$B:$R,16,0),1),"")</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IF(B19&gt;0,ROUNDUP(VLOOKUP(B19,G011B!$B:$R,16,0),1),"")</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IF(B20&gt;0,ROUNDUP(VLOOKUP(B20,G011B!$B:$R,16,0),1),"")</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IF(B21&gt;0,ROUNDUP(VLOOKUP(B21,G011B!$B:$R,16,0),1),"")</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IF(B22&gt;0,ROUNDUP(VLOOKUP(B22,G011B!$B:$R,16,0),1),"")</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IF(B23&gt;0,ROUNDUP(VLOOKUP(B23,G011B!$B:$R,16,0),1),"")</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IF(B24&gt;0,ROUNDUP(VLOOKUP(B24,G011B!$B:$R,16,0),1),"")</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IF(B25&gt;0,ROUNDUP(VLOOKUP(B25,G011B!$B:$R,16,0),1),"")</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IF(B26&gt;0,ROUNDUP(VLOOKUP(B26,G011B!$B:$R,16,0),1),"")</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IF(B27&gt;0,ROUNDUP(VLOOKUP(B27,G011B!$B:$R,16,0),1),"")</f>
        <v/>
      </c>
      <c r="K27" s="215" t="str">
        <f t="shared" si="5"/>
        <v/>
      </c>
      <c r="L27" s="216" t="str">
        <f>IF(B27&lt;&gt;"",VLOOKUP(B27,G011B!$B:$Z,25,0),"")</f>
        <v/>
      </c>
      <c r="M27" s="245" t="str">
        <f t="shared" si="6"/>
        <v/>
      </c>
    </row>
    <row r="28" spans="1:15" ht="20.100000000000001" customHeight="1" thickBot="1" x14ac:dyDescent="0.35">
      <c r="A28" s="484" t="s">
        <v>47</v>
      </c>
      <c r="B28" s="485"/>
      <c r="C28" s="485"/>
      <c r="D28" s="485"/>
      <c r="E28" s="485"/>
      <c r="F28" s="486"/>
      <c r="G28" s="223">
        <f>SUM(G8:G27)</f>
        <v>0</v>
      </c>
      <c r="H28" s="318"/>
      <c r="I28" s="206">
        <f>SUM(I8:I27)</f>
        <v>0</v>
      </c>
      <c r="N28">
        <v>1</v>
      </c>
    </row>
    <row r="29" spans="1:15" ht="20.100000000000001" customHeight="1" thickBot="1" x14ac:dyDescent="0.3">
      <c r="A29" s="477" t="s">
        <v>85</v>
      </c>
      <c r="B29" s="478"/>
      <c r="C29" s="478"/>
      <c r="D29" s="479"/>
      <c r="E29" s="195">
        <f>SUM(G:G)/2</f>
        <v>0</v>
      </c>
      <c r="F29" s="480"/>
      <c r="G29" s="481"/>
      <c r="H29" s="482"/>
      <c r="I29" s="204">
        <f>I28</f>
        <v>0</v>
      </c>
    </row>
    <row r="30" spans="1:15" x14ac:dyDescent="0.25">
      <c r="A30" s="7" t="s">
        <v>157</v>
      </c>
    </row>
    <row r="32" spans="1:15" ht="19.5" x14ac:dyDescent="0.3">
      <c r="A32" s="350" t="s">
        <v>44</v>
      </c>
      <c r="B32" s="351">
        <f ca="1">imzatarihi</f>
        <v>46027</v>
      </c>
      <c r="C32" s="140" t="s">
        <v>45</v>
      </c>
      <c r="D32" s="349" t="str">
        <f>IF(kurulusyetkilisi&gt;0,kurulusyetkilisi,"")</f>
        <v/>
      </c>
      <c r="G32" s="343"/>
      <c r="H32" s="131"/>
      <c r="I32" s="131"/>
      <c r="J32" s="4"/>
      <c r="L32" s="153"/>
      <c r="M32" s="4"/>
      <c r="N32" s="153"/>
      <c r="O32" s="153"/>
    </row>
    <row r="33" spans="1:15" ht="19.5" x14ac:dyDescent="0.3">
      <c r="A33" s="347"/>
      <c r="B33" s="347"/>
      <c r="C33" s="140" t="s">
        <v>46</v>
      </c>
      <c r="D33" s="140"/>
      <c r="E33" s="416"/>
      <c r="F33" s="416"/>
      <c r="G33" s="416"/>
      <c r="H33" s="107"/>
      <c r="I33" s="107"/>
      <c r="J33" s="4"/>
      <c r="L33" s="153"/>
      <c r="M33" s="4"/>
      <c r="N33" s="153"/>
      <c r="O33" s="153"/>
    </row>
    <row r="34" spans="1:15" ht="15.75" x14ac:dyDescent="0.25">
      <c r="A34" s="455" t="s">
        <v>78</v>
      </c>
      <c r="B34" s="455"/>
      <c r="C34" s="455"/>
      <c r="D34" s="455"/>
      <c r="E34" s="455"/>
      <c r="F34" s="455"/>
      <c r="G34" s="455"/>
      <c r="H34" s="455"/>
      <c r="I34" s="455"/>
    </row>
    <row r="35" spans="1:15" x14ac:dyDescent="0.25">
      <c r="A35" s="441" t="str">
        <f>IF(YilDonem&lt;&gt;"",CONCATENATE(YilDonem," dönemine aittir."),"")</f>
        <v/>
      </c>
      <c r="B35" s="441"/>
      <c r="C35" s="441"/>
      <c r="D35" s="441"/>
      <c r="E35" s="441"/>
      <c r="F35" s="441"/>
      <c r="G35" s="441"/>
      <c r="H35" s="441"/>
      <c r="I35" s="441"/>
    </row>
    <row r="36" spans="1:15" ht="19.5" thickBot="1" x14ac:dyDescent="0.35">
      <c r="A36" s="476" t="s">
        <v>87</v>
      </c>
      <c r="B36" s="476"/>
      <c r="C36" s="476"/>
      <c r="D36" s="476"/>
      <c r="E36" s="476"/>
      <c r="F36" s="476"/>
      <c r="G36" s="476"/>
      <c r="H36" s="476"/>
      <c r="I36" s="476"/>
    </row>
    <row r="37" spans="1:15" ht="19.5" customHeight="1" thickBot="1" x14ac:dyDescent="0.3">
      <c r="A37" s="465" t="s">
        <v>1</v>
      </c>
      <c r="B37" s="466"/>
      <c r="C37" s="443" t="str">
        <f>IF(ProjeNo&gt;0,ProjeNo,"")</f>
        <v/>
      </c>
      <c r="D37" s="444"/>
      <c r="E37" s="444"/>
      <c r="F37" s="444"/>
      <c r="G37" s="444"/>
      <c r="H37" s="444"/>
      <c r="I37" s="445"/>
    </row>
    <row r="38" spans="1:15" ht="29.25" customHeight="1" thickBot="1" x14ac:dyDescent="0.3">
      <c r="A38" s="483" t="s">
        <v>11</v>
      </c>
      <c r="B38" s="472"/>
      <c r="C38" s="469" t="str">
        <f>IF(ProjeAdi&gt;0,ProjeAdi,"")</f>
        <v/>
      </c>
      <c r="D38" s="470"/>
      <c r="E38" s="470"/>
      <c r="F38" s="470"/>
      <c r="G38" s="470"/>
      <c r="H38" s="470"/>
      <c r="I38" s="471"/>
    </row>
    <row r="39" spans="1:15" ht="19.5" customHeight="1" thickBot="1" x14ac:dyDescent="0.3">
      <c r="A39" s="465" t="s">
        <v>79</v>
      </c>
      <c r="B39" s="466"/>
      <c r="C39" s="29"/>
      <c r="D39" s="487"/>
      <c r="E39" s="487"/>
      <c r="F39" s="487"/>
      <c r="G39" s="487"/>
      <c r="H39" s="487"/>
      <c r="I39" s="488"/>
    </row>
    <row r="40" spans="1:15" s="5" customFormat="1" ht="30.75" thickBot="1" x14ac:dyDescent="0.3">
      <c r="A40" s="3" t="s">
        <v>7</v>
      </c>
      <c r="B40" s="3" t="s">
        <v>8</v>
      </c>
      <c r="C40" s="3" t="s">
        <v>68</v>
      </c>
      <c r="D40" s="3" t="s">
        <v>162</v>
      </c>
      <c r="E40" s="3" t="s">
        <v>80</v>
      </c>
      <c r="F40" s="3" t="s">
        <v>81</v>
      </c>
      <c r="G40" s="3" t="s">
        <v>82</v>
      </c>
      <c r="H40" s="3" t="s">
        <v>83</v>
      </c>
      <c r="I40" s="3" t="s">
        <v>84</v>
      </c>
      <c r="J40" s="148" t="s">
        <v>88</v>
      </c>
      <c r="K40" s="149" t="s">
        <v>89</v>
      </c>
      <c r="L40" s="149" t="s">
        <v>81</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IF(B41&gt;0,ROUNDUP(VLOOKUP(B41,G011B!$B:$R,16,0),1),"")</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IF(B42&gt;0,ROUNDUP(VLOOKUP(B42,G011B!$B:$R,16,0),1),"")</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IF(B43&gt;0,ROUNDUP(VLOOKUP(B43,G011B!$B:$R,16,0),1),"")</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IF(B44&gt;0,ROUNDUP(VLOOKUP(B44,G011B!$B:$R,16,0),1),"")</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IF(B45&gt;0,ROUNDUP(VLOOKUP(B45,G011B!$B:$R,16,0),1),"")</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IF(B46&gt;0,ROUNDUP(VLOOKUP(B46,G011B!$B:$R,16,0),1),"")</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IF(B47&gt;0,ROUNDUP(VLOOKUP(B47,G011B!$B:$R,16,0),1),"")</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IF(B48&gt;0,ROUNDUP(VLOOKUP(B48,G011B!$B:$R,16,0),1),"")</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IF(B49&gt;0,ROUNDUP(VLOOKUP(B49,G011B!$B:$R,16,0),1),"")</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IF(B50&gt;0,ROUNDUP(VLOOKUP(B50,G011B!$B:$R,16,0),1),"")</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IF(B51&gt;0,ROUNDUP(VLOOKUP(B51,G011B!$B:$R,16,0),1),"")</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IF(B52&gt;0,ROUNDUP(VLOOKUP(B52,G011B!$B:$R,16,0),1),"")</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IF(B53&gt;0,ROUNDUP(VLOOKUP(B53,G011B!$B:$R,16,0),1),"")</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IF(B54&gt;0,ROUNDUP(VLOOKUP(B54,G011B!$B:$R,16,0),1),"")</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IF(B55&gt;0,ROUNDUP(VLOOKUP(B55,G011B!$B:$R,16,0),1),"")</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IF(B56&gt;0,ROUNDUP(VLOOKUP(B56,G011B!$B:$R,16,0),1),"")</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IF(B57&gt;0,ROUNDUP(VLOOKUP(B57,G011B!$B:$R,16,0),1),"")</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IF(B58&gt;0,ROUNDUP(VLOOKUP(B58,G011B!$B:$R,16,0),1),"")</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IF(B59&gt;0,ROUNDUP(VLOOKUP(B59,G011B!$B:$R,16,0),1),"")</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IF(B60&gt;0,ROUNDUP(VLOOKUP(B60,G011B!$B:$R,16,0),1),"")</f>
        <v/>
      </c>
      <c r="K60" s="215" t="str">
        <f t="shared" si="13"/>
        <v/>
      </c>
      <c r="L60" s="216" t="str">
        <f>IF(B60&lt;&gt;"",VLOOKUP(B60,G011B!$B:$Z,25,0),"")</f>
        <v/>
      </c>
      <c r="M60" s="245" t="str">
        <f t="shared" si="10"/>
        <v/>
      </c>
    </row>
    <row r="61" spans="1:14" ht="20.100000000000001" customHeight="1" thickBot="1" x14ac:dyDescent="0.35">
      <c r="A61" s="484" t="s">
        <v>47</v>
      </c>
      <c r="B61" s="485"/>
      <c r="C61" s="485"/>
      <c r="D61" s="485"/>
      <c r="E61" s="485"/>
      <c r="F61" s="486"/>
      <c r="G61" s="223">
        <f>SUM(G41:G60)</f>
        <v>0</v>
      </c>
      <c r="H61" s="318"/>
      <c r="I61" s="206">
        <f>IF(C39=C6,SUM(I41:I60)+I28,SUM(I41:I60))</f>
        <v>0</v>
      </c>
      <c r="N61" s="227">
        <f>IF(COUNTA(E41:E60)&gt;0,1,0)</f>
        <v>0</v>
      </c>
    </row>
    <row r="62" spans="1:14" ht="20.100000000000001" customHeight="1" thickBot="1" x14ac:dyDescent="0.3">
      <c r="A62" s="477" t="s">
        <v>85</v>
      </c>
      <c r="B62" s="478"/>
      <c r="C62" s="478"/>
      <c r="D62" s="479"/>
      <c r="E62" s="195">
        <f>SUM(G:G)/2</f>
        <v>0</v>
      </c>
      <c r="F62" s="480"/>
      <c r="G62" s="481"/>
      <c r="H62" s="482"/>
      <c r="I62" s="204">
        <f>SUM(I41:I60)+I29</f>
        <v>0</v>
      </c>
    </row>
    <row r="63" spans="1:14" x14ac:dyDescent="0.25">
      <c r="A63" s="7" t="s">
        <v>157</v>
      </c>
    </row>
    <row r="65" spans="1:15" ht="19.5" x14ac:dyDescent="0.3">
      <c r="A65" s="350" t="s">
        <v>44</v>
      </c>
      <c r="B65" s="351">
        <f ca="1">imzatarihi</f>
        <v>46027</v>
      </c>
      <c r="C65" s="140" t="s">
        <v>45</v>
      </c>
      <c r="D65" s="349" t="str">
        <f>IF(kurulusyetkilisi&gt;0,kurulusyetkilisi,"")</f>
        <v/>
      </c>
      <c r="G65" s="343"/>
      <c r="H65" s="131"/>
      <c r="I65" s="131"/>
      <c r="K65" s="153"/>
      <c r="L65" s="153"/>
      <c r="M65" s="4"/>
      <c r="N65" s="153"/>
      <c r="O65" s="153"/>
    </row>
    <row r="66" spans="1:15" ht="19.5" x14ac:dyDescent="0.3">
      <c r="A66" s="347"/>
      <c r="B66" s="347"/>
      <c r="C66" s="140" t="s">
        <v>46</v>
      </c>
      <c r="D66" s="140"/>
      <c r="E66" s="416"/>
      <c r="F66" s="416"/>
      <c r="G66" s="416"/>
      <c r="H66" s="107"/>
      <c r="I66" s="107"/>
      <c r="K66" s="153"/>
      <c r="L66" s="153"/>
      <c r="M66" s="4"/>
      <c r="N66" s="153"/>
      <c r="O66" s="153"/>
    </row>
    <row r="67" spans="1:15" ht="15.75" x14ac:dyDescent="0.25">
      <c r="A67" s="455" t="s">
        <v>78</v>
      </c>
      <c r="B67" s="455"/>
      <c r="C67" s="455"/>
      <c r="D67" s="455"/>
      <c r="E67" s="455"/>
      <c r="F67" s="455"/>
      <c r="G67" s="455"/>
      <c r="H67" s="455"/>
      <c r="I67" s="455"/>
    </row>
    <row r="68" spans="1:15" x14ac:dyDescent="0.25">
      <c r="A68" s="441" t="str">
        <f>IF(YilDonem&lt;&gt;"",CONCATENATE(YilDonem," dönemine aittir."),"")</f>
        <v/>
      </c>
      <c r="B68" s="441"/>
      <c r="C68" s="441"/>
      <c r="D68" s="441"/>
      <c r="E68" s="441"/>
      <c r="F68" s="441"/>
      <c r="G68" s="441"/>
      <c r="H68" s="441"/>
      <c r="I68" s="441"/>
    </row>
    <row r="69" spans="1:15" ht="19.5" thickBot="1" x14ac:dyDescent="0.35">
      <c r="A69" s="476" t="s">
        <v>87</v>
      </c>
      <c r="B69" s="476"/>
      <c r="C69" s="476"/>
      <c r="D69" s="476"/>
      <c r="E69" s="476"/>
      <c r="F69" s="476"/>
      <c r="G69" s="476"/>
      <c r="H69" s="476"/>
      <c r="I69" s="476"/>
    </row>
    <row r="70" spans="1:15" ht="19.5" customHeight="1" thickBot="1" x14ac:dyDescent="0.3">
      <c r="A70" s="465" t="s">
        <v>1</v>
      </c>
      <c r="B70" s="466"/>
      <c r="C70" s="443" t="str">
        <f>IF(ProjeNo&gt;0,ProjeNo,"")</f>
        <v/>
      </c>
      <c r="D70" s="444"/>
      <c r="E70" s="444"/>
      <c r="F70" s="444"/>
      <c r="G70" s="444"/>
      <c r="H70" s="444"/>
      <c r="I70" s="445"/>
    </row>
    <row r="71" spans="1:15" ht="29.25" customHeight="1" thickBot="1" x14ac:dyDescent="0.3">
      <c r="A71" s="483" t="s">
        <v>11</v>
      </c>
      <c r="B71" s="472"/>
      <c r="C71" s="469" t="str">
        <f>IF(ProjeAdi&gt;0,ProjeAdi,"")</f>
        <v/>
      </c>
      <c r="D71" s="470"/>
      <c r="E71" s="470"/>
      <c r="F71" s="470"/>
      <c r="G71" s="470"/>
      <c r="H71" s="470"/>
      <c r="I71" s="471"/>
    </row>
    <row r="72" spans="1:15" ht="19.5" customHeight="1" thickBot="1" x14ac:dyDescent="0.3">
      <c r="A72" s="465" t="s">
        <v>79</v>
      </c>
      <c r="B72" s="466"/>
      <c r="C72" s="29"/>
      <c r="D72" s="487"/>
      <c r="E72" s="487"/>
      <c r="F72" s="487"/>
      <c r="G72" s="487"/>
      <c r="H72" s="487"/>
      <c r="I72" s="488"/>
    </row>
    <row r="73" spans="1:15" s="5" customFormat="1" ht="30.75" thickBot="1" x14ac:dyDescent="0.3">
      <c r="A73" s="3" t="s">
        <v>7</v>
      </c>
      <c r="B73" s="3" t="s">
        <v>8</v>
      </c>
      <c r="C73" s="3" t="s">
        <v>68</v>
      </c>
      <c r="D73" s="3" t="s">
        <v>162</v>
      </c>
      <c r="E73" s="3" t="s">
        <v>80</v>
      </c>
      <c r="F73" s="3" t="s">
        <v>81</v>
      </c>
      <c r="G73" s="3" t="s">
        <v>82</v>
      </c>
      <c r="H73" s="3" t="s">
        <v>83</v>
      </c>
      <c r="I73" s="3" t="s">
        <v>84</v>
      </c>
      <c r="J73" s="148" t="s">
        <v>88</v>
      </c>
      <c r="K73" s="149" t="s">
        <v>89</v>
      </c>
      <c r="L73" s="149" t="s">
        <v>81</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IF(B74&gt;0,ROUNDUP(VLOOKUP(B74,G011B!$B:$R,16,0),1),"")</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IF(B75&gt;0,ROUNDUP(VLOOKUP(B75,G011B!$B:$R,16,0),1),"")</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IF(B76&gt;0,ROUNDUP(VLOOKUP(B76,G011B!$B:$R,16,0),1),"")</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IF(B77&gt;0,ROUNDUP(VLOOKUP(B77,G011B!$B:$R,16,0),1),"")</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IF(B78&gt;0,ROUNDUP(VLOOKUP(B78,G011B!$B:$R,16,0),1),"")</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IF(B79&gt;0,ROUNDUP(VLOOKUP(B79,G011B!$B:$R,16,0),1),"")</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IF(B80&gt;0,ROUNDUP(VLOOKUP(B80,G011B!$B:$R,16,0),1),"")</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IF(B81&gt;0,ROUNDUP(VLOOKUP(B81,G011B!$B:$R,16,0),1),"")</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IF(B82&gt;0,ROUNDUP(VLOOKUP(B82,G011B!$B:$R,16,0),1),"")</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IF(B83&gt;0,ROUNDUP(VLOOKUP(B83,G011B!$B:$R,16,0),1),"")</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IF(B84&gt;0,ROUNDUP(VLOOKUP(B84,G011B!$B:$R,16,0),1),"")</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IF(B85&gt;0,ROUNDUP(VLOOKUP(B85,G011B!$B:$R,16,0),1),"")</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IF(B86&gt;0,ROUNDUP(VLOOKUP(B86,G011B!$B:$R,16,0),1),"")</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IF(B87&gt;0,ROUNDUP(VLOOKUP(B87,G011B!$B:$R,16,0),1),"")</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IF(B88&gt;0,ROUNDUP(VLOOKUP(B88,G011B!$B:$R,16,0),1),"")</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IF(B89&gt;0,ROUNDUP(VLOOKUP(B89,G011B!$B:$R,16,0),1),"")</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IF(B90&gt;0,ROUNDUP(VLOOKUP(B90,G011B!$B:$R,16,0),1),"")</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IF(B91&gt;0,ROUNDUP(VLOOKUP(B91,G011B!$B:$R,16,0),1),"")</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IF(B92&gt;0,ROUNDUP(VLOOKUP(B92,G011B!$B:$R,16,0),1),"")</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IF(B93&gt;0,ROUNDUP(VLOOKUP(B93,G011B!$B:$R,16,0),1),"")</f>
        <v/>
      </c>
      <c r="K93" s="215" t="str">
        <f t="shared" si="20"/>
        <v/>
      </c>
      <c r="L93" s="216" t="str">
        <f>IF(B93&lt;&gt;"",VLOOKUP(B93,G011B!$B:$Z,25,0),"")</f>
        <v/>
      </c>
      <c r="M93" s="245" t="str">
        <f t="shared" si="17"/>
        <v/>
      </c>
    </row>
    <row r="94" spans="1:14" ht="20.100000000000001" customHeight="1" thickBot="1" x14ac:dyDescent="0.35">
      <c r="A94" s="484" t="s">
        <v>47</v>
      </c>
      <c r="B94" s="485"/>
      <c r="C94" s="485"/>
      <c r="D94" s="485"/>
      <c r="E94" s="485"/>
      <c r="F94" s="486"/>
      <c r="G94" s="223">
        <f>SUM(G74:G93)</f>
        <v>0</v>
      </c>
      <c r="H94" s="318"/>
      <c r="I94" s="206">
        <f>IF(C72=C39,SUM(I74:I93)+I61,SUM(I74:I93))</f>
        <v>0</v>
      </c>
      <c r="N94" s="227">
        <f>IF(COUNTA(E74:E93)&gt;0,1,0)</f>
        <v>0</v>
      </c>
    </row>
    <row r="95" spans="1:14" ht="20.100000000000001" customHeight="1" thickBot="1" x14ac:dyDescent="0.3">
      <c r="A95" s="477" t="s">
        <v>85</v>
      </c>
      <c r="B95" s="478"/>
      <c r="C95" s="478"/>
      <c r="D95" s="479"/>
      <c r="E95" s="195">
        <f>SUM(G:G)/2</f>
        <v>0</v>
      </c>
      <c r="F95" s="480"/>
      <c r="G95" s="481"/>
      <c r="H95" s="482"/>
      <c r="I95" s="204">
        <f>SUM(I74:I93)+I62</f>
        <v>0</v>
      </c>
    </row>
    <row r="96" spans="1:14" x14ac:dyDescent="0.25">
      <c r="A96" s="7" t="s">
        <v>157</v>
      </c>
    </row>
    <row r="98" spans="1:15" ht="19.5" x14ac:dyDescent="0.3">
      <c r="A98" s="350" t="s">
        <v>44</v>
      </c>
      <c r="B98" s="351">
        <f ca="1">imzatarihi</f>
        <v>46027</v>
      </c>
      <c r="C98" s="140" t="s">
        <v>45</v>
      </c>
      <c r="D98" s="349" t="str">
        <f>IF(kurulusyetkilisi&gt;0,kurulusyetkilisi,"")</f>
        <v/>
      </c>
      <c r="G98" s="343"/>
      <c r="H98" s="131"/>
      <c r="I98" s="131"/>
      <c r="K98" s="153"/>
      <c r="L98" s="153"/>
      <c r="M98" s="4"/>
      <c r="N98" s="153"/>
      <c r="O98" s="153"/>
    </row>
    <row r="99" spans="1:15" ht="19.5" x14ac:dyDescent="0.3">
      <c r="A99" s="347"/>
      <c r="B99" s="347"/>
      <c r="C99" s="140" t="s">
        <v>46</v>
      </c>
      <c r="D99" s="140"/>
      <c r="E99" s="416"/>
      <c r="F99" s="416"/>
      <c r="G99" s="416"/>
      <c r="H99" s="107"/>
      <c r="I99" s="107"/>
      <c r="K99" s="153"/>
      <c r="L99" s="153"/>
      <c r="M99" s="4"/>
      <c r="N99" s="153"/>
      <c r="O99" s="153"/>
    </row>
    <row r="100" spans="1:15" ht="15.75" x14ac:dyDescent="0.25">
      <c r="A100" s="455" t="s">
        <v>78</v>
      </c>
      <c r="B100" s="455"/>
      <c r="C100" s="455"/>
      <c r="D100" s="455"/>
      <c r="E100" s="455"/>
      <c r="F100" s="455"/>
      <c r="G100" s="455"/>
      <c r="H100" s="455"/>
      <c r="I100" s="455"/>
    </row>
    <row r="101" spans="1:15" x14ac:dyDescent="0.25">
      <c r="A101" s="441" t="str">
        <f>IF(YilDonem&lt;&gt;"",CONCATENATE(YilDonem," dönemine aittir."),"")</f>
        <v/>
      </c>
      <c r="B101" s="441"/>
      <c r="C101" s="441"/>
      <c r="D101" s="441"/>
      <c r="E101" s="441"/>
      <c r="F101" s="441"/>
      <c r="G101" s="441"/>
      <c r="H101" s="441"/>
      <c r="I101" s="441"/>
    </row>
    <row r="102" spans="1:15" ht="19.5" thickBot="1" x14ac:dyDescent="0.35">
      <c r="A102" s="476" t="s">
        <v>87</v>
      </c>
      <c r="B102" s="476"/>
      <c r="C102" s="476"/>
      <c r="D102" s="476"/>
      <c r="E102" s="476"/>
      <c r="F102" s="476"/>
      <c r="G102" s="476"/>
      <c r="H102" s="476"/>
      <c r="I102" s="476"/>
    </row>
    <row r="103" spans="1:15" ht="19.5" customHeight="1" thickBot="1" x14ac:dyDescent="0.3">
      <c r="A103" s="465" t="s">
        <v>1</v>
      </c>
      <c r="B103" s="466"/>
      <c r="C103" s="443" t="str">
        <f>IF(ProjeNo&gt;0,ProjeNo,"")</f>
        <v/>
      </c>
      <c r="D103" s="444"/>
      <c r="E103" s="444"/>
      <c r="F103" s="444"/>
      <c r="G103" s="444"/>
      <c r="H103" s="444"/>
      <c r="I103" s="445"/>
    </row>
    <row r="104" spans="1:15" ht="29.25" customHeight="1" thickBot="1" x14ac:dyDescent="0.3">
      <c r="A104" s="483" t="s">
        <v>11</v>
      </c>
      <c r="B104" s="472"/>
      <c r="C104" s="469" t="str">
        <f>IF(ProjeAdi&gt;0,ProjeAdi,"")</f>
        <v/>
      </c>
      <c r="D104" s="470"/>
      <c r="E104" s="470"/>
      <c r="F104" s="470"/>
      <c r="G104" s="470"/>
      <c r="H104" s="470"/>
      <c r="I104" s="471"/>
    </row>
    <row r="105" spans="1:15" ht="19.5" customHeight="1" thickBot="1" x14ac:dyDescent="0.3">
      <c r="A105" s="465" t="s">
        <v>79</v>
      </c>
      <c r="B105" s="466"/>
      <c r="C105" s="29"/>
      <c r="D105" s="487"/>
      <c r="E105" s="487"/>
      <c r="F105" s="487"/>
      <c r="G105" s="487"/>
      <c r="H105" s="487"/>
      <c r="I105" s="488"/>
    </row>
    <row r="106" spans="1:15" s="5" customFormat="1" ht="30.75" thickBot="1" x14ac:dyDescent="0.3">
      <c r="A106" s="3" t="s">
        <v>7</v>
      </c>
      <c r="B106" s="3" t="s">
        <v>8</v>
      </c>
      <c r="C106" s="3" t="s">
        <v>68</v>
      </c>
      <c r="D106" s="3" t="s">
        <v>162</v>
      </c>
      <c r="E106" s="3" t="s">
        <v>80</v>
      </c>
      <c r="F106" s="3" t="s">
        <v>81</v>
      </c>
      <c r="G106" s="3" t="s">
        <v>82</v>
      </c>
      <c r="H106" s="3" t="s">
        <v>83</v>
      </c>
      <c r="I106" s="3" t="s">
        <v>84</v>
      </c>
      <c r="J106" s="148" t="s">
        <v>88</v>
      </c>
      <c r="K106" s="149" t="s">
        <v>89</v>
      </c>
      <c r="L106" s="149" t="s">
        <v>81</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IF(B107&gt;0,ROUNDUP(VLOOKUP(B107,G011B!$B:$R,16,0),1),"")</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IF(B108&gt;0,ROUNDUP(VLOOKUP(B108,G011B!$B:$R,16,0),1),"")</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IF(B109&gt;0,ROUNDUP(VLOOKUP(B109,G011B!$B:$R,16,0),1),"")</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IF(B110&gt;0,ROUNDUP(VLOOKUP(B110,G011B!$B:$R,16,0),1),"")</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IF(B111&gt;0,ROUNDUP(VLOOKUP(B111,G011B!$B:$R,16,0),1),"")</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IF(B112&gt;0,ROUNDUP(VLOOKUP(B112,G011B!$B:$R,16,0),1),"")</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IF(B113&gt;0,ROUNDUP(VLOOKUP(B113,G011B!$B:$R,16,0),1),"")</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IF(B114&gt;0,ROUNDUP(VLOOKUP(B114,G011B!$B:$R,16,0),1),"")</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IF(B115&gt;0,ROUNDUP(VLOOKUP(B115,G011B!$B:$R,16,0),1),"")</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IF(B116&gt;0,ROUNDUP(VLOOKUP(B116,G011B!$B:$R,16,0),1),"")</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IF(B117&gt;0,ROUNDUP(VLOOKUP(B117,G011B!$B:$R,16,0),1),"")</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IF(B118&gt;0,ROUNDUP(VLOOKUP(B118,G011B!$B:$R,16,0),1),"")</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IF(B119&gt;0,ROUNDUP(VLOOKUP(B119,G011B!$B:$R,16,0),1),"")</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IF(B120&gt;0,ROUNDUP(VLOOKUP(B120,G011B!$B:$R,16,0),1),"")</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IF(B121&gt;0,ROUNDUP(VLOOKUP(B121,G011B!$B:$R,16,0),1),"")</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IF(B122&gt;0,ROUNDUP(VLOOKUP(B122,G011B!$B:$R,16,0),1),"")</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IF(B123&gt;0,ROUNDUP(VLOOKUP(B123,G011B!$B:$R,16,0),1),"")</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IF(B124&gt;0,ROUNDUP(VLOOKUP(B124,G011B!$B:$R,16,0),1),"")</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IF(B125&gt;0,ROUNDUP(VLOOKUP(B125,G011B!$B:$R,16,0),1),"")</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IF(B126&gt;0,ROUNDUP(VLOOKUP(B126,G011B!$B:$R,16,0),1),"")</f>
        <v/>
      </c>
      <c r="K126" s="215" t="str">
        <f t="shared" si="27"/>
        <v/>
      </c>
      <c r="L126" s="216" t="str">
        <f>IF(B126&lt;&gt;"",VLOOKUP(B126,G011B!$B:$Z,25,0),"")</f>
        <v/>
      </c>
      <c r="M126" s="245" t="str">
        <f t="shared" si="24"/>
        <v/>
      </c>
    </row>
    <row r="127" spans="1:14" ht="20.100000000000001" customHeight="1" thickBot="1" x14ac:dyDescent="0.35">
      <c r="A127" s="484" t="s">
        <v>47</v>
      </c>
      <c r="B127" s="485"/>
      <c r="C127" s="485"/>
      <c r="D127" s="485"/>
      <c r="E127" s="485"/>
      <c r="F127" s="486"/>
      <c r="G127" s="223">
        <f>SUM(G107:G126)</f>
        <v>0</v>
      </c>
      <c r="H127" s="318"/>
      <c r="I127" s="206">
        <f>IF(C105=C72,SUM(I107:I126)+I94,SUM(I107:I126))</f>
        <v>0</v>
      </c>
      <c r="N127" s="227">
        <f>IF(COUNTA(E107:E126)&gt;0,1,0)</f>
        <v>0</v>
      </c>
    </row>
    <row r="128" spans="1:14" ht="20.100000000000001" customHeight="1" thickBot="1" x14ac:dyDescent="0.3">
      <c r="A128" s="477" t="s">
        <v>85</v>
      </c>
      <c r="B128" s="478"/>
      <c r="C128" s="478"/>
      <c r="D128" s="479"/>
      <c r="E128" s="195">
        <f>SUM(G:G)/2</f>
        <v>0</v>
      </c>
      <c r="F128" s="480"/>
      <c r="G128" s="481"/>
      <c r="H128" s="482"/>
      <c r="I128" s="204">
        <f>SUM(I107:I126)+I95</f>
        <v>0</v>
      </c>
    </row>
    <row r="129" spans="1:15" x14ac:dyDescent="0.25">
      <c r="A129" s="7" t="s">
        <v>157</v>
      </c>
    </row>
    <row r="131" spans="1:15" ht="19.5" x14ac:dyDescent="0.3">
      <c r="A131" s="350" t="s">
        <v>44</v>
      </c>
      <c r="B131" s="351">
        <f ca="1">imzatarihi</f>
        <v>46027</v>
      </c>
      <c r="C131" s="140" t="s">
        <v>45</v>
      </c>
      <c r="D131" s="349" t="str">
        <f>IF(kurulusyetkilisi&gt;0,kurulusyetkilisi,"")</f>
        <v/>
      </c>
      <c r="G131" s="343"/>
      <c r="H131" s="131"/>
      <c r="I131" s="131"/>
      <c r="K131" s="153"/>
      <c r="L131" s="153"/>
      <c r="M131" s="4"/>
      <c r="N131" s="153"/>
      <c r="O131" s="153"/>
    </row>
    <row r="132" spans="1:15" ht="19.5" x14ac:dyDescent="0.3">
      <c r="A132" s="347"/>
      <c r="B132" s="347"/>
      <c r="C132" s="140" t="s">
        <v>46</v>
      </c>
      <c r="D132" s="140"/>
      <c r="E132" s="416"/>
      <c r="F132" s="416"/>
      <c r="G132" s="416"/>
      <c r="H132" s="107"/>
      <c r="I132" s="107"/>
      <c r="K132" s="153"/>
      <c r="L132" s="153"/>
      <c r="M132" s="4"/>
      <c r="N132" s="153"/>
      <c r="O132" s="153"/>
    </row>
    <row r="133" spans="1:15" ht="15.75" x14ac:dyDescent="0.25">
      <c r="A133" s="455" t="s">
        <v>78</v>
      </c>
      <c r="B133" s="455"/>
      <c r="C133" s="455"/>
      <c r="D133" s="455"/>
      <c r="E133" s="455"/>
      <c r="F133" s="455"/>
      <c r="G133" s="455"/>
      <c r="H133" s="455"/>
      <c r="I133" s="455"/>
    </row>
    <row r="134" spans="1:15" x14ac:dyDescent="0.25">
      <c r="A134" s="441" t="str">
        <f>IF(YilDonem&lt;&gt;"",CONCATENATE(YilDonem," dönemine aittir."),"")</f>
        <v/>
      </c>
      <c r="B134" s="441"/>
      <c r="C134" s="441"/>
      <c r="D134" s="441"/>
      <c r="E134" s="441"/>
      <c r="F134" s="441"/>
      <c r="G134" s="441"/>
      <c r="H134" s="441"/>
      <c r="I134" s="441"/>
    </row>
    <row r="135" spans="1:15" ht="19.5" thickBot="1" x14ac:dyDescent="0.35">
      <c r="A135" s="476" t="s">
        <v>87</v>
      </c>
      <c r="B135" s="476"/>
      <c r="C135" s="476"/>
      <c r="D135" s="476"/>
      <c r="E135" s="476"/>
      <c r="F135" s="476"/>
      <c r="G135" s="476"/>
      <c r="H135" s="476"/>
      <c r="I135" s="476"/>
    </row>
    <row r="136" spans="1:15" ht="19.5" customHeight="1" thickBot="1" x14ac:dyDescent="0.3">
      <c r="A136" s="465" t="s">
        <v>1</v>
      </c>
      <c r="B136" s="466"/>
      <c r="C136" s="443" t="str">
        <f>IF(ProjeNo&gt;0,ProjeNo,"")</f>
        <v/>
      </c>
      <c r="D136" s="444"/>
      <c r="E136" s="444"/>
      <c r="F136" s="444"/>
      <c r="G136" s="444"/>
      <c r="H136" s="444"/>
      <c r="I136" s="445"/>
    </row>
    <row r="137" spans="1:15" ht="29.25" customHeight="1" thickBot="1" x14ac:dyDescent="0.3">
      <c r="A137" s="483" t="s">
        <v>11</v>
      </c>
      <c r="B137" s="472"/>
      <c r="C137" s="469" t="str">
        <f>IF(ProjeAdi&gt;0,ProjeAdi,"")</f>
        <v/>
      </c>
      <c r="D137" s="470"/>
      <c r="E137" s="470"/>
      <c r="F137" s="470"/>
      <c r="G137" s="470"/>
      <c r="H137" s="470"/>
      <c r="I137" s="471"/>
    </row>
    <row r="138" spans="1:15" ht="19.5" customHeight="1" thickBot="1" x14ac:dyDescent="0.3">
      <c r="A138" s="465" t="s">
        <v>79</v>
      </c>
      <c r="B138" s="466"/>
      <c r="C138" s="29"/>
      <c r="D138" s="487"/>
      <c r="E138" s="487"/>
      <c r="F138" s="487"/>
      <c r="G138" s="487"/>
      <c r="H138" s="487"/>
      <c r="I138" s="488"/>
    </row>
    <row r="139" spans="1:15" s="5" customFormat="1" ht="30.75" thickBot="1" x14ac:dyDescent="0.3">
      <c r="A139" s="3" t="s">
        <v>7</v>
      </c>
      <c r="B139" s="3" t="s">
        <v>8</v>
      </c>
      <c r="C139" s="3" t="s">
        <v>68</v>
      </c>
      <c r="D139" s="3" t="s">
        <v>162</v>
      </c>
      <c r="E139" s="3" t="s">
        <v>80</v>
      </c>
      <c r="F139" s="3" t="s">
        <v>81</v>
      </c>
      <c r="G139" s="3" t="s">
        <v>82</v>
      </c>
      <c r="H139" s="3" t="s">
        <v>83</v>
      </c>
      <c r="I139" s="3" t="s">
        <v>84</v>
      </c>
      <c r="J139" s="148" t="s">
        <v>88</v>
      </c>
      <c r="K139" s="149" t="s">
        <v>89</v>
      </c>
      <c r="L139" s="149" t="s">
        <v>81</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IF(B140&gt;0,ROUNDUP(VLOOKUP(B140,G011B!$B:$R,16,0),1),"")</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IF(B141&gt;0,ROUNDUP(VLOOKUP(B141,G011B!$B:$R,16,0),1),"")</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IF(B142&gt;0,ROUNDUP(VLOOKUP(B142,G011B!$B:$R,16,0),1),"")</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IF(B143&gt;0,ROUNDUP(VLOOKUP(B143,G011B!$B:$R,16,0),1),"")</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IF(B144&gt;0,ROUNDUP(VLOOKUP(B144,G011B!$B:$R,16,0),1),"")</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IF(B145&gt;0,ROUNDUP(VLOOKUP(B145,G011B!$B:$R,16,0),1),"")</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IF(B146&gt;0,ROUNDUP(VLOOKUP(B146,G011B!$B:$R,16,0),1),"")</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IF(B147&gt;0,ROUNDUP(VLOOKUP(B147,G011B!$B:$R,16,0),1),"")</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IF(B148&gt;0,ROUNDUP(VLOOKUP(B148,G011B!$B:$R,16,0),1),"")</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IF(B149&gt;0,ROUNDUP(VLOOKUP(B149,G011B!$B:$R,16,0),1),"")</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IF(B150&gt;0,ROUNDUP(VLOOKUP(B150,G011B!$B:$R,16,0),1),"")</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IF(B151&gt;0,ROUNDUP(VLOOKUP(B151,G011B!$B:$R,16,0),1),"")</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IF(B152&gt;0,ROUNDUP(VLOOKUP(B152,G011B!$B:$R,16,0),1),"")</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IF(B153&gt;0,ROUNDUP(VLOOKUP(B153,G011B!$B:$R,16,0),1),"")</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IF(B154&gt;0,ROUNDUP(VLOOKUP(B154,G011B!$B:$R,16,0),1),"")</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IF(B155&gt;0,ROUNDUP(VLOOKUP(B155,G011B!$B:$R,16,0),1),"")</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IF(B156&gt;0,ROUNDUP(VLOOKUP(B156,G011B!$B:$R,16,0),1),"")</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IF(B157&gt;0,ROUNDUP(VLOOKUP(B157,G011B!$B:$R,16,0),1),"")</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IF(B158&gt;0,ROUNDUP(VLOOKUP(B158,G011B!$B:$R,16,0),1),"")</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IF(B159&gt;0,ROUNDUP(VLOOKUP(B159,G011B!$B:$R,16,0),1),"")</f>
        <v/>
      </c>
      <c r="K159" s="215" t="str">
        <f t="shared" si="34"/>
        <v/>
      </c>
      <c r="L159" s="216" t="str">
        <f>IF(B159&lt;&gt;"",VLOOKUP(B159,G011B!$B:$Z,25,0),"")</f>
        <v/>
      </c>
      <c r="M159" s="245" t="str">
        <f t="shared" si="31"/>
        <v/>
      </c>
    </row>
    <row r="160" spans="1:14" ht="20.100000000000001" customHeight="1" thickBot="1" x14ac:dyDescent="0.35">
      <c r="A160" s="484" t="s">
        <v>47</v>
      </c>
      <c r="B160" s="485"/>
      <c r="C160" s="485"/>
      <c r="D160" s="485"/>
      <c r="E160" s="485"/>
      <c r="F160" s="486"/>
      <c r="G160" s="223">
        <f>SUM(G140:G159)</f>
        <v>0</v>
      </c>
      <c r="H160" s="318"/>
      <c r="I160" s="206">
        <f>IF(C138=C105,SUM(I140:I159)+I127,SUM(I140:I159))</f>
        <v>0</v>
      </c>
      <c r="N160" s="227">
        <f>IF(COUNTA(E140:E159)&gt;0,1,0)</f>
        <v>0</v>
      </c>
    </row>
    <row r="161" spans="1:15" ht="20.100000000000001" customHeight="1" thickBot="1" x14ac:dyDescent="0.3">
      <c r="A161" s="477" t="s">
        <v>85</v>
      </c>
      <c r="B161" s="478"/>
      <c r="C161" s="478"/>
      <c r="D161" s="479"/>
      <c r="E161" s="195">
        <f>SUM(G:G)/2</f>
        <v>0</v>
      </c>
      <c r="F161" s="480"/>
      <c r="G161" s="481"/>
      <c r="H161" s="482"/>
      <c r="I161" s="204">
        <f>SUM(I140:I159)+I128</f>
        <v>0</v>
      </c>
    </row>
    <row r="162" spans="1:15" x14ac:dyDescent="0.25">
      <c r="A162" s="7" t="s">
        <v>157</v>
      </c>
    </row>
    <row r="164" spans="1:15" ht="19.5" x14ac:dyDescent="0.3">
      <c r="A164" s="350" t="s">
        <v>44</v>
      </c>
      <c r="B164" s="351">
        <f ca="1">imzatarihi</f>
        <v>46027</v>
      </c>
      <c r="C164" s="140" t="s">
        <v>45</v>
      </c>
      <c r="D164" s="349" t="str">
        <f>IF(kurulusyetkilisi&gt;0,kurulusyetkilisi,"")</f>
        <v/>
      </c>
      <c r="G164" s="343"/>
      <c r="H164" s="131"/>
      <c r="I164" s="131"/>
      <c r="K164" s="153"/>
      <c r="L164" s="153"/>
      <c r="M164" s="4"/>
      <c r="N164" s="153"/>
      <c r="O164" s="153"/>
    </row>
    <row r="165" spans="1:15" ht="19.5" x14ac:dyDescent="0.3">
      <c r="A165" s="347"/>
      <c r="B165" s="347"/>
      <c r="C165" s="140" t="s">
        <v>46</v>
      </c>
      <c r="D165" s="140"/>
      <c r="E165" s="416"/>
      <c r="F165" s="416"/>
      <c r="G165" s="416"/>
      <c r="H165" s="107"/>
      <c r="I165" s="107"/>
      <c r="K165" s="153"/>
      <c r="L165" s="153"/>
      <c r="M165" s="4"/>
      <c r="N165" s="153"/>
      <c r="O165" s="153"/>
    </row>
    <row r="166" spans="1:15" ht="15.75" x14ac:dyDescent="0.25">
      <c r="A166" s="455" t="s">
        <v>78</v>
      </c>
      <c r="B166" s="455"/>
      <c r="C166" s="455"/>
      <c r="D166" s="455"/>
      <c r="E166" s="455"/>
      <c r="F166" s="455"/>
      <c r="G166" s="455"/>
      <c r="H166" s="455"/>
      <c r="I166" s="455"/>
    </row>
    <row r="167" spans="1:15" x14ac:dyDescent="0.25">
      <c r="A167" s="441" t="str">
        <f>IF(YilDonem&lt;&gt;"",CONCATENATE(YilDonem," dönemine aittir."),"")</f>
        <v/>
      </c>
      <c r="B167" s="441"/>
      <c r="C167" s="441"/>
      <c r="D167" s="441"/>
      <c r="E167" s="441"/>
      <c r="F167" s="441"/>
      <c r="G167" s="441"/>
      <c r="H167" s="441"/>
      <c r="I167" s="441"/>
    </row>
    <row r="168" spans="1:15" ht="19.5" thickBot="1" x14ac:dyDescent="0.35">
      <c r="A168" s="476" t="s">
        <v>87</v>
      </c>
      <c r="B168" s="476"/>
      <c r="C168" s="476"/>
      <c r="D168" s="476"/>
      <c r="E168" s="476"/>
      <c r="F168" s="476"/>
      <c r="G168" s="476"/>
      <c r="H168" s="476"/>
      <c r="I168" s="476"/>
    </row>
    <row r="169" spans="1:15" ht="19.5" customHeight="1" thickBot="1" x14ac:dyDescent="0.3">
      <c r="A169" s="465" t="s">
        <v>1</v>
      </c>
      <c r="B169" s="466"/>
      <c r="C169" s="443" t="str">
        <f>IF(ProjeNo&gt;0,ProjeNo,"")</f>
        <v/>
      </c>
      <c r="D169" s="444"/>
      <c r="E169" s="444"/>
      <c r="F169" s="444"/>
      <c r="G169" s="444"/>
      <c r="H169" s="444"/>
      <c r="I169" s="445"/>
    </row>
    <row r="170" spans="1:15" ht="29.25" customHeight="1" thickBot="1" x14ac:dyDescent="0.3">
      <c r="A170" s="483" t="s">
        <v>11</v>
      </c>
      <c r="B170" s="472"/>
      <c r="C170" s="469" t="str">
        <f>IF(ProjeAdi&gt;0,ProjeAdi,"")</f>
        <v/>
      </c>
      <c r="D170" s="470"/>
      <c r="E170" s="470"/>
      <c r="F170" s="470"/>
      <c r="G170" s="470"/>
      <c r="H170" s="470"/>
      <c r="I170" s="471"/>
    </row>
    <row r="171" spans="1:15" ht="19.5" customHeight="1" thickBot="1" x14ac:dyDescent="0.3">
      <c r="A171" s="465" t="s">
        <v>79</v>
      </c>
      <c r="B171" s="466"/>
      <c r="C171" s="29"/>
      <c r="D171" s="487"/>
      <c r="E171" s="487"/>
      <c r="F171" s="487"/>
      <c r="G171" s="487"/>
      <c r="H171" s="487"/>
      <c r="I171" s="488"/>
    </row>
    <row r="172" spans="1:15" s="5" customFormat="1" ht="30.75" thickBot="1" x14ac:dyDescent="0.3">
      <c r="A172" s="3" t="s">
        <v>7</v>
      </c>
      <c r="B172" s="3" t="s">
        <v>8</v>
      </c>
      <c r="C172" s="3" t="s">
        <v>68</v>
      </c>
      <c r="D172" s="3" t="s">
        <v>162</v>
      </c>
      <c r="E172" s="3" t="s">
        <v>80</v>
      </c>
      <c r="F172" s="3" t="s">
        <v>81</v>
      </c>
      <c r="G172" s="3" t="s">
        <v>82</v>
      </c>
      <c r="H172" s="3" t="s">
        <v>83</v>
      </c>
      <c r="I172" s="3" t="s">
        <v>84</v>
      </c>
      <c r="J172" s="148" t="s">
        <v>88</v>
      </c>
      <c r="K172" s="149" t="s">
        <v>89</v>
      </c>
      <c r="L172" s="149" t="s">
        <v>81</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IF(B173&gt;0,ROUNDUP(VLOOKUP(B173,G011B!$B:$R,16,0),1),"")</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IF(B174&gt;0,ROUNDUP(VLOOKUP(B174,G011B!$B:$R,16,0),1),"")</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IF(B175&gt;0,ROUNDUP(VLOOKUP(B175,G011B!$B:$R,16,0),1),"")</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IF(B176&gt;0,ROUNDUP(VLOOKUP(B176,G011B!$B:$R,16,0),1),"")</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IF(B177&gt;0,ROUNDUP(VLOOKUP(B177,G011B!$B:$R,16,0),1),"")</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IF(B178&gt;0,ROUNDUP(VLOOKUP(B178,G011B!$B:$R,16,0),1),"")</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IF(B179&gt;0,ROUNDUP(VLOOKUP(B179,G011B!$B:$R,16,0),1),"")</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IF(B180&gt;0,ROUNDUP(VLOOKUP(B180,G011B!$B:$R,16,0),1),"")</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IF(B181&gt;0,ROUNDUP(VLOOKUP(B181,G011B!$B:$R,16,0),1),"")</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IF(B182&gt;0,ROUNDUP(VLOOKUP(B182,G011B!$B:$R,16,0),1),"")</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IF(B183&gt;0,ROUNDUP(VLOOKUP(B183,G011B!$B:$R,16,0),1),"")</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IF(B184&gt;0,ROUNDUP(VLOOKUP(B184,G011B!$B:$R,16,0),1),"")</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IF(B185&gt;0,ROUNDUP(VLOOKUP(B185,G011B!$B:$R,16,0),1),"")</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IF(B186&gt;0,ROUNDUP(VLOOKUP(B186,G011B!$B:$R,16,0),1),"")</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IF(B187&gt;0,ROUNDUP(VLOOKUP(B187,G011B!$B:$R,16,0),1),"")</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IF(B188&gt;0,ROUNDUP(VLOOKUP(B188,G011B!$B:$R,16,0),1),"")</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IF(B189&gt;0,ROUNDUP(VLOOKUP(B189,G011B!$B:$R,16,0),1),"")</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IF(B190&gt;0,ROUNDUP(VLOOKUP(B190,G011B!$B:$R,16,0),1),"")</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IF(B191&gt;0,ROUNDUP(VLOOKUP(B191,G011B!$B:$R,16,0),1),"")</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IF(B192&gt;0,ROUNDUP(VLOOKUP(B192,G011B!$B:$R,16,0),1),"")</f>
        <v/>
      </c>
      <c r="K192" s="215" t="str">
        <f t="shared" si="41"/>
        <v/>
      </c>
      <c r="L192" s="216" t="str">
        <f>IF(B192&lt;&gt;"",VLOOKUP(B192,G011B!$B:$Z,25,0),"")</f>
        <v/>
      </c>
      <c r="M192" s="245" t="str">
        <f t="shared" si="38"/>
        <v/>
      </c>
    </row>
    <row r="193" spans="1:15" ht="20.100000000000001" customHeight="1" thickBot="1" x14ac:dyDescent="0.35">
      <c r="A193" s="484" t="s">
        <v>47</v>
      </c>
      <c r="B193" s="485"/>
      <c r="C193" s="485"/>
      <c r="D193" s="485"/>
      <c r="E193" s="485"/>
      <c r="F193" s="486"/>
      <c r="G193" s="223">
        <f>SUM(G173:G192)</f>
        <v>0</v>
      </c>
      <c r="H193" s="318"/>
      <c r="I193" s="206">
        <f>IF(C171=C138,SUM(I173:I192)+I160,SUM(I173:I192))</f>
        <v>0</v>
      </c>
      <c r="N193" s="227">
        <f>IF(COUNTA(E173:E192)&gt;0,1,0)</f>
        <v>0</v>
      </c>
    </row>
    <row r="194" spans="1:15" ht="20.100000000000001" customHeight="1" thickBot="1" x14ac:dyDescent="0.3">
      <c r="A194" s="477" t="s">
        <v>85</v>
      </c>
      <c r="B194" s="478"/>
      <c r="C194" s="478"/>
      <c r="D194" s="479"/>
      <c r="E194" s="195">
        <f>SUM(G:G)/2</f>
        <v>0</v>
      </c>
      <c r="F194" s="480"/>
      <c r="G194" s="481"/>
      <c r="H194" s="482"/>
      <c r="I194" s="204">
        <f>SUM(I173:I192)+I161</f>
        <v>0</v>
      </c>
    </row>
    <row r="195" spans="1:15" x14ac:dyDescent="0.25">
      <c r="A195" s="7" t="s">
        <v>157</v>
      </c>
    </row>
    <row r="197" spans="1:15" ht="19.5" x14ac:dyDescent="0.3">
      <c r="A197" s="350" t="s">
        <v>44</v>
      </c>
      <c r="B197" s="351">
        <f ca="1">imzatarihi</f>
        <v>46027</v>
      </c>
      <c r="C197" s="140" t="s">
        <v>45</v>
      </c>
      <c r="D197" s="349" t="str">
        <f>IF(kurulusyetkilisi&gt;0,kurulusyetkilisi,"")</f>
        <v/>
      </c>
      <c r="G197" s="343"/>
      <c r="H197" s="131"/>
      <c r="I197" s="131"/>
      <c r="K197" s="153"/>
      <c r="L197" s="153"/>
      <c r="M197" s="4"/>
      <c r="N197" s="153"/>
      <c r="O197" s="153"/>
    </row>
    <row r="198" spans="1:15" ht="19.5" x14ac:dyDescent="0.3">
      <c r="A198" s="347"/>
      <c r="B198" s="347"/>
      <c r="C198" s="140" t="s">
        <v>46</v>
      </c>
      <c r="D198" s="140"/>
      <c r="E198" s="416"/>
      <c r="F198" s="416"/>
      <c r="G198" s="416"/>
      <c r="H198" s="107"/>
      <c r="I198" s="107"/>
      <c r="K198" s="153"/>
      <c r="L198" s="153"/>
      <c r="M198" s="4"/>
      <c r="N198" s="153"/>
      <c r="O198" s="153"/>
    </row>
    <row r="199" spans="1:15" ht="15.75" x14ac:dyDescent="0.25">
      <c r="A199" s="455" t="s">
        <v>78</v>
      </c>
      <c r="B199" s="455"/>
      <c r="C199" s="455"/>
      <c r="D199" s="455"/>
      <c r="E199" s="455"/>
      <c r="F199" s="455"/>
      <c r="G199" s="455"/>
      <c r="H199" s="455"/>
      <c r="I199" s="455"/>
    </row>
    <row r="200" spans="1:15" x14ac:dyDescent="0.25">
      <c r="A200" s="441" t="str">
        <f>IF(YilDonem&lt;&gt;"",CONCATENATE(YilDonem," dönemine aittir."),"")</f>
        <v/>
      </c>
      <c r="B200" s="441"/>
      <c r="C200" s="441"/>
      <c r="D200" s="441"/>
      <c r="E200" s="441"/>
      <c r="F200" s="441"/>
      <c r="G200" s="441"/>
      <c r="H200" s="441"/>
      <c r="I200" s="441"/>
    </row>
    <row r="201" spans="1:15" ht="19.5" thickBot="1" x14ac:dyDescent="0.35">
      <c r="A201" s="476" t="s">
        <v>87</v>
      </c>
      <c r="B201" s="476"/>
      <c r="C201" s="476"/>
      <c r="D201" s="476"/>
      <c r="E201" s="476"/>
      <c r="F201" s="476"/>
      <c r="G201" s="476"/>
      <c r="H201" s="476"/>
      <c r="I201" s="476"/>
    </row>
    <row r="202" spans="1:15" ht="19.5" customHeight="1" thickBot="1" x14ac:dyDescent="0.3">
      <c r="A202" s="465" t="s">
        <v>1</v>
      </c>
      <c r="B202" s="466"/>
      <c r="C202" s="443" t="str">
        <f>IF(ProjeNo&gt;0,ProjeNo,"")</f>
        <v/>
      </c>
      <c r="D202" s="444"/>
      <c r="E202" s="444"/>
      <c r="F202" s="444"/>
      <c r="G202" s="444"/>
      <c r="H202" s="444"/>
      <c r="I202" s="445"/>
    </row>
    <row r="203" spans="1:15" ht="29.25" customHeight="1" thickBot="1" x14ac:dyDescent="0.3">
      <c r="A203" s="483" t="s">
        <v>11</v>
      </c>
      <c r="B203" s="472"/>
      <c r="C203" s="469" t="str">
        <f>IF(ProjeAdi&gt;0,ProjeAdi,"")</f>
        <v/>
      </c>
      <c r="D203" s="470"/>
      <c r="E203" s="470"/>
      <c r="F203" s="470"/>
      <c r="G203" s="470"/>
      <c r="H203" s="470"/>
      <c r="I203" s="471"/>
    </row>
    <row r="204" spans="1:15" ht="19.5" customHeight="1" thickBot="1" x14ac:dyDescent="0.3">
      <c r="A204" s="465" t="s">
        <v>79</v>
      </c>
      <c r="B204" s="466"/>
      <c r="C204" s="29"/>
      <c r="D204" s="487"/>
      <c r="E204" s="487"/>
      <c r="F204" s="487"/>
      <c r="G204" s="487"/>
      <c r="H204" s="487"/>
      <c r="I204" s="488"/>
    </row>
    <row r="205" spans="1:15" s="5" customFormat="1" ht="30.75" thickBot="1" x14ac:dyDescent="0.3">
      <c r="A205" s="3" t="s">
        <v>7</v>
      </c>
      <c r="B205" s="3" t="s">
        <v>8</v>
      </c>
      <c r="C205" s="3" t="s">
        <v>68</v>
      </c>
      <c r="D205" s="3" t="s">
        <v>162</v>
      </c>
      <c r="E205" s="3" t="s">
        <v>80</v>
      </c>
      <c r="F205" s="3" t="s">
        <v>81</v>
      </c>
      <c r="G205" s="3" t="s">
        <v>82</v>
      </c>
      <c r="H205" s="3" t="s">
        <v>83</v>
      </c>
      <c r="I205" s="3" t="s">
        <v>84</v>
      </c>
      <c r="J205" s="148" t="s">
        <v>88</v>
      </c>
      <c r="K205" s="149" t="s">
        <v>89</v>
      </c>
      <c r="L205" s="149" t="s">
        <v>81</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IF(B206&gt;0,ROUNDUP(VLOOKUP(B206,G011B!$B:$R,16,0),1),"")</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IF(B207&gt;0,ROUNDUP(VLOOKUP(B207,G011B!$B:$R,16,0),1),"")</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IF(B208&gt;0,ROUNDUP(VLOOKUP(B208,G011B!$B:$R,16,0),1),"")</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IF(B209&gt;0,ROUNDUP(VLOOKUP(B209,G011B!$B:$R,16,0),1),"")</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IF(B210&gt;0,ROUNDUP(VLOOKUP(B210,G011B!$B:$R,16,0),1),"")</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IF(B211&gt;0,ROUNDUP(VLOOKUP(B211,G011B!$B:$R,16,0),1),"")</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IF(B212&gt;0,ROUNDUP(VLOOKUP(B212,G011B!$B:$R,16,0),1),"")</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IF(B213&gt;0,ROUNDUP(VLOOKUP(B213,G011B!$B:$R,16,0),1),"")</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IF(B214&gt;0,ROUNDUP(VLOOKUP(B214,G011B!$B:$R,16,0),1),"")</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IF(B215&gt;0,ROUNDUP(VLOOKUP(B215,G011B!$B:$R,16,0),1),"")</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IF(B216&gt;0,ROUNDUP(VLOOKUP(B216,G011B!$B:$R,16,0),1),"")</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IF(B217&gt;0,ROUNDUP(VLOOKUP(B217,G011B!$B:$R,16,0),1),"")</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IF(B218&gt;0,ROUNDUP(VLOOKUP(B218,G011B!$B:$R,16,0),1),"")</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IF(B219&gt;0,ROUNDUP(VLOOKUP(B219,G011B!$B:$R,16,0),1),"")</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IF(B220&gt;0,ROUNDUP(VLOOKUP(B220,G011B!$B:$R,16,0),1),"")</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IF(B221&gt;0,ROUNDUP(VLOOKUP(B221,G011B!$B:$R,16,0),1),"")</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IF(B222&gt;0,ROUNDUP(VLOOKUP(B222,G011B!$B:$R,16,0),1),"")</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IF(B223&gt;0,ROUNDUP(VLOOKUP(B223,G011B!$B:$R,16,0),1),"")</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IF(B224&gt;0,ROUNDUP(VLOOKUP(B224,G011B!$B:$R,16,0),1),"")</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IF(B225&gt;0,ROUNDUP(VLOOKUP(B225,G011B!$B:$R,16,0),1),"")</f>
        <v/>
      </c>
      <c r="K225" s="215" t="str">
        <f t="shared" si="48"/>
        <v/>
      </c>
      <c r="L225" s="216" t="str">
        <f>IF(B225&lt;&gt;"",VLOOKUP(B225,G011B!$B:$Z,25,0),"")</f>
        <v/>
      </c>
      <c r="M225" s="245" t="str">
        <f t="shared" si="45"/>
        <v/>
      </c>
    </row>
    <row r="226" spans="1:15" ht="20.100000000000001" customHeight="1" thickBot="1" x14ac:dyDescent="0.35">
      <c r="A226" s="484" t="s">
        <v>47</v>
      </c>
      <c r="B226" s="485"/>
      <c r="C226" s="485"/>
      <c r="D226" s="485"/>
      <c r="E226" s="485"/>
      <c r="F226" s="486"/>
      <c r="G226" s="223">
        <f>SUM(G206:G225)</f>
        <v>0</v>
      </c>
      <c r="H226" s="319"/>
      <c r="I226" s="206">
        <f>IF(C204=C171,SUM(I206:I225)+I193,SUM(I206:I225))</f>
        <v>0</v>
      </c>
      <c r="N226" s="227">
        <f>IF(COUNTA(E206:E225)&gt;0,1,0)</f>
        <v>0</v>
      </c>
    </row>
    <row r="227" spans="1:15" ht="20.100000000000001" customHeight="1" thickBot="1" x14ac:dyDescent="0.3">
      <c r="A227" s="477" t="s">
        <v>85</v>
      </c>
      <c r="B227" s="478"/>
      <c r="C227" s="478"/>
      <c r="D227" s="479"/>
      <c r="E227" s="195">
        <f>SUM(G:G)/2</f>
        <v>0</v>
      </c>
      <c r="F227" s="480"/>
      <c r="G227" s="481"/>
      <c r="H227" s="482"/>
      <c r="I227" s="204">
        <f>SUM(I206:I225)+I194</f>
        <v>0</v>
      </c>
    </row>
    <row r="228" spans="1:15" x14ac:dyDescent="0.25">
      <c r="A228" s="7" t="s">
        <v>157</v>
      </c>
    </row>
    <row r="230" spans="1:15" ht="19.5" x14ac:dyDescent="0.3">
      <c r="A230" s="350" t="s">
        <v>44</v>
      </c>
      <c r="B230" s="351">
        <f ca="1">imzatarihi</f>
        <v>46027</v>
      </c>
      <c r="C230" s="140" t="s">
        <v>45</v>
      </c>
      <c r="D230" s="349" t="str">
        <f>IF(kurulusyetkilisi&gt;0,kurulusyetkilisi,"")</f>
        <v/>
      </c>
      <c r="G230" s="343"/>
      <c r="H230" s="131"/>
      <c r="I230" s="131"/>
      <c r="K230" s="153"/>
      <c r="L230" s="153"/>
      <c r="M230" s="4"/>
      <c r="N230" s="153"/>
      <c r="O230" s="153"/>
    </row>
    <row r="231" spans="1:15" ht="19.5" x14ac:dyDescent="0.3">
      <c r="A231" s="347"/>
      <c r="B231" s="347"/>
      <c r="C231" s="140" t="s">
        <v>46</v>
      </c>
      <c r="D231" s="140"/>
      <c r="E231" s="416"/>
      <c r="F231" s="416"/>
      <c r="G231" s="416"/>
      <c r="H231" s="107"/>
      <c r="I231" s="107"/>
      <c r="K231" s="153"/>
      <c r="L231" s="153"/>
      <c r="M231" s="4"/>
      <c r="N231" s="153"/>
      <c r="O231" s="153"/>
    </row>
    <row r="232" spans="1:15" ht="15.75" x14ac:dyDescent="0.25">
      <c r="A232" s="455" t="s">
        <v>78</v>
      </c>
      <c r="B232" s="455"/>
      <c r="C232" s="455"/>
      <c r="D232" s="455"/>
      <c r="E232" s="455"/>
      <c r="F232" s="455"/>
      <c r="G232" s="455"/>
      <c r="H232" s="455"/>
      <c r="I232" s="455"/>
    </row>
    <row r="233" spans="1:15" x14ac:dyDescent="0.25">
      <c r="A233" s="441" t="str">
        <f>IF(YilDonem&lt;&gt;"",CONCATENATE(YilDonem," dönemine aittir."),"")</f>
        <v/>
      </c>
      <c r="B233" s="441"/>
      <c r="C233" s="441"/>
      <c r="D233" s="441"/>
      <c r="E233" s="441"/>
      <c r="F233" s="441"/>
      <c r="G233" s="441"/>
      <c r="H233" s="441"/>
      <c r="I233" s="441"/>
    </row>
    <row r="234" spans="1:15" ht="19.5" thickBot="1" x14ac:dyDescent="0.35">
      <c r="A234" s="476" t="s">
        <v>87</v>
      </c>
      <c r="B234" s="476"/>
      <c r="C234" s="476"/>
      <c r="D234" s="476"/>
      <c r="E234" s="476"/>
      <c r="F234" s="476"/>
      <c r="G234" s="476"/>
      <c r="H234" s="476"/>
      <c r="I234" s="476"/>
    </row>
    <row r="235" spans="1:15" ht="19.5" customHeight="1" thickBot="1" x14ac:dyDescent="0.3">
      <c r="A235" s="465" t="s">
        <v>1</v>
      </c>
      <c r="B235" s="466"/>
      <c r="C235" s="443" t="str">
        <f>IF(ProjeNo&gt;0,ProjeNo,"")</f>
        <v/>
      </c>
      <c r="D235" s="444"/>
      <c r="E235" s="444"/>
      <c r="F235" s="444"/>
      <c r="G235" s="444"/>
      <c r="H235" s="444"/>
      <c r="I235" s="445"/>
    </row>
    <row r="236" spans="1:15" ht="29.25" customHeight="1" thickBot="1" x14ac:dyDescent="0.3">
      <c r="A236" s="483" t="s">
        <v>11</v>
      </c>
      <c r="B236" s="472"/>
      <c r="C236" s="469" t="str">
        <f>IF(ProjeAdi&gt;0,ProjeAdi,"")</f>
        <v/>
      </c>
      <c r="D236" s="470"/>
      <c r="E236" s="470"/>
      <c r="F236" s="470"/>
      <c r="G236" s="470"/>
      <c r="H236" s="470"/>
      <c r="I236" s="471"/>
    </row>
    <row r="237" spans="1:15" ht="19.5" customHeight="1" thickBot="1" x14ac:dyDescent="0.3">
      <c r="A237" s="465" t="s">
        <v>79</v>
      </c>
      <c r="B237" s="466"/>
      <c r="C237" s="29"/>
      <c r="D237" s="487"/>
      <c r="E237" s="487"/>
      <c r="F237" s="487"/>
      <c r="G237" s="487"/>
      <c r="H237" s="487"/>
      <c r="I237" s="488"/>
    </row>
    <row r="238" spans="1:15" s="5" customFormat="1" ht="30.75" thickBot="1" x14ac:dyDescent="0.3">
      <c r="A238" s="3" t="s">
        <v>7</v>
      </c>
      <c r="B238" s="3" t="s">
        <v>8</v>
      </c>
      <c r="C238" s="3" t="s">
        <v>68</v>
      </c>
      <c r="D238" s="3" t="s">
        <v>162</v>
      </c>
      <c r="E238" s="3" t="s">
        <v>80</v>
      </c>
      <c r="F238" s="3" t="s">
        <v>81</v>
      </c>
      <c r="G238" s="3" t="s">
        <v>82</v>
      </c>
      <c r="H238" s="3" t="s">
        <v>83</v>
      </c>
      <c r="I238" s="3" t="s">
        <v>84</v>
      </c>
      <c r="J238" s="148" t="s">
        <v>88</v>
      </c>
      <c r="K238" s="149" t="s">
        <v>89</v>
      </c>
      <c r="L238" s="149" t="s">
        <v>81</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IF(B239&gt;0,ROUNDUP(VLOOKUP(B239,G011B!$B:$R,16,0),1),"")</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IF(B240&gt;0,ROUNDUP(VLOOKUP(B240,G011B!$B:$R,16,0),1),"")</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IF(B241&gt;0,ROUNDUP(VLOOKUP(B241,G011B!$B:$R,16,0),1),"")</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IF(B242&gt;0,ROUNDUP(VLOOKUP(B242,G011B!$B:$R,16,0),1),"")</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IF(B243&gt;0,ROUNDUP(VLOOKUP(B243,G011B!$B:$R,16,0),1),"")</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IF(B244&gt;0,ROUNDUP(VLOOKUP(B244,G011B!$B:$R,16,0),1),"")</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IF(B245&gt;0,ROUNDUP(VLOOKUP(B245,G011B!$B:$R,16,0),1),"")</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IF(B246&gt;0,ROUNDUP(VLOOKUP(B246,G011B!$B:$R,16,0),1),"")</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IF(B247&gt;0,ROUNDUP(VLOOKUP(B247,G011B!$B:$R,16,0),1),"")</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IF(B248&gt;0,ROUNDUP(VLOOKUP(B248,G011B!$B:$R,16,0),1),"")</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IF(B249&gt;0,ROUNDUP(VLOOKUP(B249,G011B!$B:$R,16,0),1),"")</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IF(B250&gt;0,ROUNDUP(VLOOKUP(B250,G011B!$B:$R,16,0),1),"")</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IF(B251&gt;0,ROUNDUP(VLOOKUP(B251,G011B!$B:$R,16,0),1),"")</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IF(B252&gt;0,ROUNDUP(VLOOKUP(B252,G011B!$B:$R,16,0),1),"")</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IF(B253&gt;0,ROUNDUP(VLOOKUP(B253,G011B!$B:$R,16,0),1),"")</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IF(B254&gt;0,ROUNDUP(VLOOKUP(B254,G011B!$B:$R,16,0),1),"")</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IF(B255&gt;0,ROUNDUP(VLOOKUP(B255,G011B!$B:$R,16,0),1),"")</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IF(B256&gt;0,ROUNDUP(VLOOKUP(B256,G011B!$B:$R,16,0),1),"")</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IF(B257&gt;0,ROUNDUP(VLOOKUP(B257,G011B!$B:$R,16,0),1),"")</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IF(B258&gt;0,ROUNDUP(VLOOKUP(B258,G011B!$B:$R,16,0),1),"")</f>
        <v/>
      </c>
      <c r="K258" s="215" t="str">
        <f t="shared" si="55"/>
        <v/>
      </c>
      <c r="L258" s="216" t="str">
        <f>IF(B258&lt;&gt;"",VLOOKUP(B258,G011B!$B:$Z,25,0),"")</f>
        <v/>
      </c>
      <c r="M258" s="245" t="str">
        <f t="shared" si="52"/>
        <v/>
      </c>
    </row>
    <row r="259" spans="1:15" ht="20.100000000000001" customHeight="1" thickBot="1" x14ac:dyDescent="0.35">
      <c r="A259" s="484" t="s">
        <v>47</v>
      </c>
      <c r="B259" s="485"/>
      <c r="C259" s="485"/>
      <c r="D259" s="485"/>
      <c r="E259" s="485"/>
      <c r="F259" s="486"/>
      <c r="G259" s="223">
        <f>SUM(G239:G258)</f>
        <v>0</v>
      </c>
      <c r="H259" s="319"/>
      <c r="I259" s="206">
        <f>IF(C237=C204,SUM(I239:I258)+I226,SUM(I239:I258))</f>
        <v>0</v>
      </c>
      <c r="N259" s="227">
        <f>IF(COUNTA(E239:E258)&gt;0,1,0)</f>
        <v>0</v>
      </c>
    </row>
    <row r="260" spans="1:15" ht="20.100000000000001" customHeight="1" thickBot="1" x14ac:dyDescent="0.3">
      <c r="A260" s="477" t="s">
        <v>85</v>
      </c>
      <c r="B260" s="478"/>
      <c r="C260" s="478"/>
      <c r="D260" s="479"/>
      <c r="E260" s="195">
        <f>SUM(G:G)/2</f>
        <v>0</v>
      </c>
      <c r="F260" s="480"/>
      <c r="G260" s="481"/>
      <c r="H260" s="482"/>
      <c r="I260" s="204">
        <f>SUM(I239:I258)+I227</f>
        <v>0</v>
      </c>
    </row>
    <row r="261" spans="1:15" x14ac:dyDescent="0.25">
      <c r="A261" s="7" t="s">
        <v>157</v>
      </c>
    </row>
    <row r="263" spans="1:15" ht="19.5" x14ac:dyDescent="0.3">
      <c r="A263" s="350" t="s">
        <v>44</v>
      </c>
      <c r="B263" s="351">
        <f ca="1">imzatarihi</f>
        <v>46027</v>
      </c>
      <c r="C263" s="140" t="s">
        <v>45</v>
      </c>
      <c r="D263" s="349" t="str">
        <f>IF(kurulusyetkilisi&gt;0,kurulusyetkilisi,"")</f>
        <v/>
      </c>
      <c r="G263" s="343"/>
      <c r="H263" s="131"/>
      <c r="I263" s="131"/>
      <c r="K263" s="153"/>
      <c r="L263" s="153"/>
      <c r="M263" s="4"/>
      <c r="N263" s="153"/>
      <c r="O263" s="153"/>
    </row>
    <row r="264" spans="1:15" ht="19.5" x14ac:dyDescent="0.3">
      <c r="A264" s="347"/>
      <c r="B264" s="347"/>
      <c r="C264" s="140" t="s">
        <v>46</v>
      </c>
      <c r="D264" s="140"/>
      <c r="E264" s="416"/>
      <c r="F264" s="416"/>
      <c r="G264" s="416"/>
      <c r="H264" s="107"/>
      <c r="I264" s="107"/>
      <c r="K264" s="153"/>
      <c r="L264" s="153"/>
      <c r="M264" s="4"/>
      <c r="N264" s="153"/>
      <c r="O264" s="153"/>
    </row>
    <row r="265" spans="1:15" ht="15.75" x14ac:dyDescent="0.25">
      <c r="A265" s="455" t="s">
        <v>78</v>
      </c>
      <c r="B265" s="455"/>
      <c r="C265" s="455"/>
      <c r="D265" s="455"/>
      <c r="E265" s="455"/>
      <c r="F265" s="455"/>
      <c r="G265" s="455"/>
      <c r="H265" s="455"/>
      <c r="I265" s="455"/>
    </row>
    <row r="266" spans="1:15" x14ac:dyDescent="0.25">
      <c r="A266" s="441" t="str">
        <f>IF(YilDonem&lt;&gt;"",CONCATENATE(YilDonem," dönemine aittir."),"")</f>
        <v/>
      </c>
      <c r="B266" s="441"/>
      <c r="C266" s="441"/>
      <c r="D266" s="441"/>
      <c r="E266" s="441"/>
      <c r="F266" s="441"/>
      <c r="G266" s="441"/>
      <c r="H266" s="441"/>
      <c r="I266" s="441"/>
    </row>
    <row r="267" spans="1:15" ht="19.5" thickBot="1" x14ac:dyDescent="0.35">
      <c r="A267" s="476" t="s">
        <v>87</v>
      </c>
      <c r="B267" s="476"/>
      <c r="C267" s="476"/>
      <c r="D267" s="476"/>
      <c r="E267" s="476"/>
      <c r="F267" s="476"/>
      <c r="G267" s="476"/>
      <c r="H267" s="476"/>
      <c r="I267" s="476"/>
    </row>
    <row r="268" spans="1:15" ht="19.5" customHeight="1" thickBot="1" x14ac:dyDescent="0.3">
      <c r="A268" s="465" t="s">
        <v>1</v>
      </c>
      <c r="B268" s="466"/>
      <c r="C268" s="443" t="str">
        <f>IF(ProjeNo&gt;0,ProjeNo,"")</f>
        <v/>
      </c>
      <c r="D268" s="444"/>
      <c r="E268" s="444"/>
      <c r="F268" s="444"/>
      <c r="G268" s="444"/>
      <c r="H268" s="444"/>
      <c r="I268" s="445"/>
    </row>
    <row r="269" spans="1:15" ht="29.25" customHeight="1" thickBot="1" x14ac:dyDescent="0.3">
      <c r="A269" s="483" t="s">
        <v>11</v>
      </c>
      <c r="B269" s="472"/>
      <c r="C269" s="469" t="str">
        <f>IF(ProjeAdi&gt;0,ProjeAdi,"")</f>
        <v/>
      </c>
      <c r="D269" s="470"/>
      <c r="E269" s="470"/>
      <c r="F269" s="470"/>
      <c r="G269" s="470"/>
      <c r="H269" s="470"/>
      <c r="I269" s="471"/>
    </row>
    <row r="270" spans="1:15" ht="19.5" customHeight="1" thickBot="1" x14ac:dyDescent="0.3">
      <c r="A270" s="465" t="s">
        <v>79</v>
      </c>
      <c r="B270" s="466"/>
      <c r="C270" s="29"/>
      <c r="D270" s="487"/>
      <c r="E270" s="487"/>
      <c r="F270" s="487"/>
      <c r="G270" s="487"/>
      <c r="H270" s="487"/>
      <c r="I270" s="488"/>
    </row>
    <row r="271" spans="1:15" s="5" customFormat="1" ht="30.75" thickBot="1" x14ac:dyDescent="0.3">
      <c r="A271" s="3" t="s">
        <v>7</v>
      </c>
      <c r="B271" s="3" t="s">
        <v>8</v>
      </c>
      <c r="C271" s="3" t="s">
        <v>68</v>
      </c>
      <c r="D271" s="3" t="s">
        <v>162</v>
      </c>
      <c r="E271" s="3" t="s">
        <v>80</v>
      </c>
      <c r="F271" s="3" t="s">
        <v>81</v>
      </c>
      <c r="G271" s="3" t="s">
        <v>82</v>
      </c>
      <c r="H271" s="3" t="s">
        <v>83</v>
      </c>
      <c r="I271" s="3" t="s">
        <v>84</v>
      </c>
      <c r="J271" s="148" t="s">
        <v>88</v>
      </c>
      <c r="K271" s="149" t="s">
        <v>89</v>
      </c>
      <c r="L271" s="149" t="s">
        <v>81</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IF(B272&gt;0,ROUNDUP(VLOOKUP(B272,G011B!$B:$R,16,0),1),"")</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IF(B273&gt;0,ROUNDUP(VLOOKUP(B273,G011B!$B:$R,16,0),1),"")</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IF(B274&gt;0,ROUNDUP(VLOOKUP(B274,G011B!$B:$R,16,0),1),"")</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IF(B275&gt;0,ROUNDUP(VLOOKUP(B275,G011B!$B:$R,16,0),1),"")</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IF(B276&gt;0,ROUNDUP(VLOOKUP(B276,G011B!$B:$R,16,0),1),"")</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IF(B277&gt;0,ROUNDUP(VLOOKUP(B277,G011B!$B:$R,16,0),1),"")</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IF(B278&gt;0,ROUNDUP(VLOOKUP(B278,G011B!$B:$R,16,0),1),"")</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IF(B279&gt;0,ROUNDUP(VLOOKUP(B279,G011B!$B:$R,16,0),1),"")</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IF(B280&gt;0,ROUNDUP(VLOOKUP(B280,G011B!$B:$R,16,0),1),"")</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IF(B281&gt;0,ROUNDUP(VLOOKUP(B281,G011B!$B:$R,16,0),1),"")</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IF(B282&gt;0,ROUNDUP(VLOOKUP(B282,G011B!$B:$R,16,0),1),"")</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IF(B283&gt;0,ROUNDUP(VLOOKUP(B283,G011B!$B:$R,16,0),1),"")</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IF(B284&gt;0,ROUNDUP(VLOOKUP(B284,G011B!$B:$R,16,0),1),"")</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IF(B285&gt;0,ROUNDUP(VLOOKUP(B285,G011B!$B:$R,16,0),1),"")</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IF(B286&gt;0,ROUNDUP(VLOOKUP(B286,G011B!$B:$R,16,0),1),"")</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IF(B287&gt;0,ROUNDUP(VLOOKUP(B287,G011B!$B:$R,16,0),1),"")</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IF(B288&gt;0,ROUNDUP(VLOOKUP(B288,G011B!$B:$R,16,0),1),"")</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IF(B289&gt;0,ROUNDUP(VLOOKUP(B289,G011B!$B:$R,16,0),1),"")</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IF(B290&gt;0,ROUNDUP(VLOOKUP(B290,G011B!$B:$R,16,0),1),"")</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IF(B291&gt;0,ROUNDUP(VLOOKUP(B291,G011B!$B:$R,16,0),1),"")</f>
        <v/>
      </c>
      <c r="K291" s="215" t="str">
        <f t="shared" si="62"/>
        <v/>
      </c>
      <c r="L291" s="216" t="str">
        <f>IF(B291&lt;&gt;"",VLOOKUP(B291,G011B!$B:$Z,25,0),"")</f>
        <v/>
      </c>
      <c r="M291" s="245" t="str">
        <f t="shared" si="59"/>
        <v/>
      </c>
    </row>
    <row r="292" spans="1:15" ht="20.100000000000001" customHeight="1" thickBot="1" x14ac:dyDescent="0.35">
      <c r="A292" s="484" t="s">
        <v>47</v>
      </c>
      <c r="B292" s="485"/>
      <c r="C292" s="485"/>
      <c r="D292" s="485"/>
      <c r="E292" s="485"/>
      <c r="F292" s="486"/>
      <c r="G292" s="223">
        <f>SUM(G272:G291)</f>
        <v>0</v>
      </c>
      <c r="H292" s="319"/>
      <c r="I292" s="206">
        <f>IF(C270=C237,SUM(I272:I291)+I259,SUM(I272:I291))</f>
        <v>0</v>
      </c>
      <c r="N292" s="227">
        <f>IF(COUNTA(E272:E291)&gt;0,1,0)</f>
        <v>0</v>
      </c>
    </row>
    <row r="293" spans="1:15" ht="20.100000000000001" customHeight="1" thickBot="1" x14ac:dyDescent="0.3">
      <c r="A293" s="477" t="s">
        <v>85</v>
      </c>
      <c r="B293" s="478"/>
      <c r="C293" s="478"/>
      <c r="D293" s="479"/>
      <c r="E293" s="195">
        <f>SUM(G:G)/2</f>
        <v>0</v>
      </c>
      <c r="F293" s="480"/>
      <c r="G293" s="481"/>
      <c r="H293" s="482"/>
      <c r="I293" s="204">
        <f>SUM(I272:I291)+I260</f>
        <v>0</v>
      </c>
    </row>
    <row r="294" spans="1:15" x14ac:dyDescent="0.25">
      <c r="A294" s="7" t="s">
        <v>157</v>
      </c>
    </row>
    <row r="296" spans="1:15" ht="19.5" x14ac:dyDescent="0.3">
      <c r="A296" s="350" t="s">
        <v>44</v>
      </c>
      <c r="B296" s="351">
        <f ca="1">imzatarihi</f>
        <v>46027</v>
      </c>
      <c r="C296" s="140" t="s">
        <v>45</v>
      </c>
      <c r="D296" s="349" t="str">
        <f>IF(kurulusyetkilisi&gt;0,kurulusyetkilisi,"")</f>
        <v/>
      </c>
      <c r="G296" s="343"/>
      <c r="H296" s="131"/>
      <c r="I296" s="131"/>
      <c r="K296" s="153"/>
      <c r="L296" s="153"/>
      <c r="M296" s="4"/>
      <c r="N296" s="153"/>
      <c r="O296" s="153"/>
    </row>
    <row r="297" spans="1:15" ht="19.5" x14ac:dyDescent="0.3">
      <c r="A297" s="347"/>
      <c r="B297" s="347"/>
      <c r="C297" s="140" t="s">
        <v>46</v>
      </c>
      <c r="D297" s="140"/>
      <c r="E297" s="416"/>
      <c r="F297" s="416"/>
      <c r="G297" s="416"/>
      <c r="H297" s="107"/>
      <c r="I297" s="107"/>
      <c r="K297" s="153"/>
      <c r="L297" s="153"/>
      <c r="M297" s="4"/>
      <c r="N297" s="153"/>
      <c r="O297" s="153"/>
    </row>
    <row r="298" spans="1:15" ht="15.75" x14ac:dyDescent="0.25">
      <c r="A298" s="455" t="s">
        <v>78</v>
      </c>
      <c r="B298" s="455"/>
      <c r="C298" s="455"/>
      <c r="D298" s="455"/>
      <c r="E298" s="455"/>
      <c r="F298" s="455"/>
      <c r="G298" s="455"/>
      <c r="H298" s="455"/>
      <c r="I298" s="455"/>
    </row>
    <row r="299" spans="1:15" x14ac:dyDescent="0.25">
      <c r="A299" s="441" t="str">
        <f>IF(YilDonem&lt;&gt;"",CONCATENATE(YilDonem," dönemine aittir."),"")</f>
        <v/>
      </c>
      <c r="B299" s="441"/>
      <c r="C299" s="441"/>
      <c r="D299" s="441"/>
      <c r="E299" s="441"/>
      <c r="F299" s="441"/>
      <c r="G299" s="441"/>
      <c r="H299" s="441"/>
      <c r="I299" s="441"/>
    </row>
    <row r="300" spans="1:15" ht="19.5" thickBot="1" x14ac:dyDescent="0.35">
      <c r="A300" s="476" t="s">
        <v>87</v>
      </c>
      <c r="B300" s="476"/>
      <c r="C300" s="476"/>
      <c r="D300" s="476"/>
      <c r="E300" s="476"/>
      <c r="F300" s="476"/>
      <c r="G300" s="476"/>
      <c r="H300" s="476"/>
      <c r="I300" s="476"/>
    </row>
    <row r="301" spans="1:15" ht="19.5" customHeight="1" thickBot="1" x14ac:dyDescent="0.3">
      <c r="A301" s="465" t="s">
        <v>1</v>
      </c>
      <c r="B301" s="466"/>
      <c r="C301" s="443" t="str">
        <f>IF(ProjeNo&gt;0,ProjeNo,"")</f>
        <v/>
      </c>
      <c r="D301" s="444"/>
      <c r="E301" s="444"/>
      <c r="F301" s="444"/>
      <c r="G301" s="444"/>
      <c r="H301" s="444"/>
      <c r="I301" s="445"/>
    </row>
    <row r="302" spans="1:15" ht="29.25" customHeight="1" thickBot="1" x14ac:dyDescent="0.3">
      <c r="A302" s="483" t="s">
        <v>11</v>
      </c>
      <c r="B302" s="472"/>
      <c r="C302" s="469" t="str">
        <f>IF(ProjeAdi&gt;0,ProjeAdi,"")</f>
        <v/>
      </c>
      <c r="D302" s="470"/>
      <c r="E302" s="470"/>
      <c r="F302" s="470"/>
      <c r="G302" s="470"/>
      <c r="H302" s="470"/>
      <c r="I302" s="471"/>
    </row>
    <row r="303" spans="1:15" ht="19.5" customHeight="1" thickBot="1" x14ac:dyDescent="0.3">
      <c r="A303" s="465" t="s">
        <v>79</v>
      </c>
      <c r="B303" s="466"/>
      <c r="C303" s="29"/>
      <c r="D303" s="487"/>
      <c r="E303" s="487"/>
      <c r="F303" s="487"/>
      <c r="G303" s="487"/>
      <c r="H303" s="487"/>
      <c r="I303" s="488"/>
    </row>
    <row r="304" spans="1:15" s="5" customFormat="1" ht="30.75" thickBot="1" x14ac:dyDescent="0.3">
      <c r="A304" s="3" t="s">
        <v>7</v>
      </c>
      <c r="B304" s="3" t="s">
        <v>8</v>
      </c>
      <c r="C304" s="3" t="s">
        <v>68</v>
      </c>
      <c r="D304" s="3" t="s">
        <v>162</v>
      </c>
      <c r="E304" s="3" t="s">
        <v>80</v>
      </c>
      <c r="F304" s="3" t="s">
        <v>81</v>
      </c>
      <c r="G304" s="3" t="s">
        <v>82</v>
      </c>
      <c r="H304" s="3" t="s">
        <v>83</v>
      </c>
      <c r="I304" s="3" t="s">
        <v>84</v>
      </c>
      <c r="J304" s="148" t="s">
        <v>88</v>
      </c>
      <c r="K304" s="149" t="s">
        <v>89</v>
      </c>
      <c r="L304" s="149" t="s">
        <v>81</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IF(B305&gt;0,ROUNDUP(VLOOKUP(B305,G011B!$B:$R,16,0),1),"")</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IF(B306&gt;0,ROUNDUP(VLOOKUP(B306,G011B!$B:$R,16,0),1),"")</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IF(B307&gt;0,ROUNDUP(VLOOKUP(B307,G011B!$B:$R,16,0),1),"")</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IF(B308&gt;0,ROUNDUP(VLOOKUP(B308,G011B!$B:$R,16,0),1),"")</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IF(B309&gt;0,ROUNDUP(VLOOKUP(B309,G011B!$B:$R,16,0),1),"")</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IF(B310&gt;0,ROUNDUP(VLOOKUP(B310,G011B!$B:$R,16,0),1),"")</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IF(B311&gt;0,ROUNDUP(VLOOKUP(B311,G011B!$B:$R,16,0),1),"")</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IF(B312&gt;0,ROUNDUP(VLOOKUP(B312,G011B!$B:$R,16,0),1),"")</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IF(B313&gt;0,ROUNDUP(VLOOKUP(B313,G011B!$B:$R,16,0),1),"")</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IF(B314&gt;0,ROUNDUP(VLOOKUP(B314,G011B!$B:$R,16,0),1),"")</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IF(B315&gt;0,ROUNDUP(VLOOKUP(B315,G011B!$B:$R,16,0),1),"")</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IF(B316&gt;0,ROUNDUP(VLOOKUP(B316,G011B!$B:$R,16,0),1),"")</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IF(B317&gt;0,ROUNDUP(VLOOKUP(B317,G011B!$B:$R,16,0),1),"")</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IF(B318&gt;0,ROUNDUP(VLOOKUP(B318,G011B!$B:$R,16,0),1),"")</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IF(B319&gt;0,ROUNDUP(VLOOKUP(B319,G011B!$B:$R,16,0),1),"")</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IF(B320&gt;0,ROUNDUP(VLOOKUP(B320,G011B!$B:$R,16,0),1),"")</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IF(B321&gt;0,ROUNDUP(VLOOKUP(B321,G011B!$B:$R,16,0),1),"")</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IF(B322&gt;0,ROUNDUP(VLOOKUP(B322,G011B!$B:$R,16,0),1),"")</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IF(B323&gt;0,ROUNDUP(VLOOKUP(B323,G011B!$B:$R,16,0),1),"")</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IF(B324&gt;0,ROUNDUP(VLOOKUP(B324,G011B!$B:$R,16,0),1),"")</f>
        <v/>
      </c>
      <c r="K324" s="215" t="str">
        <f t="shared" si="69"/>
        <v/>
      </c>
      <c r="L324" s="216" t="str">
        <f>IF(B324&lt;&gt;"",VLOOKUP(B324,G011B!$B:$Z,25,0),"")</f>
        <v/>
      </c>
      <c r="M324" s="245" t="str">
        <f t="shared" si="66"/>
        <v/>
      </c>
    </row>
    <row r="325" spans="1:15" ht="20.100000000000001" customHeight="1" thickBot="1" x14ac:dyDescent="0.35">
      <c r="A325" s="484" t="s">
        <v>47</v>
      </c>
      <c r="B325" s="485"/>
      <c r="C325" s="485"/>
      <c r="D325" s="485"/>
      <c r="E325" s="485"/>
      <c r="F325" s="486"/>
      <c r="G325" s="223">
        <f>SUM(G305:G324)</f>
        <v>0</v>
      </c>
      <c r="H325" s="319"/>
      <c r="I325" s="206">
        <f>IF(C303=C270,SUM(I305:I324)+I292,SUM(I305:I324))</f>
        <v>0</v>
      </c>
      <c r="N325" s="227">
        <f>IF(COUNTA(E305:E324)&gt;0,1,0)</f>
        <v>0</v>
      </c>
    </row>
    <row r="326" spans="1:15" ht="20.100000000000001" customHeight="1" thickBot="1" x14ac:dyDescent="0.3">
      <c r="A326" s="477" t="s">
        <v>85</v>
      </c>
      <c r="B326" s="478"/>
      <c r="C326" s="478"/>
      <c r="D326" s="479"/>
      <c r="E326" s="195">
        <f>SUM(G:G)/2</f>
        <v>0</v>
      </c>
      <c r="F326" s="480"/>
      <c r="G326" s="481"/>
      <c r="H326" s="482"/>
      <c r="I326" s="204">
        <f>SUM(I305:I324)+I293</f>
        <v>0</v>
      </c>
    </row>
    <row r="327" spans="1:15" x14ac:dyDescent="0.25">
      <c r="A327" s="7" t="s">
        <v>157</v>
      </c>
    </row>
    <row r="329" spans="1:15" ht="19.5" x14ac:dyDescent="0.3">
      <c r="A329" s="350" t="s">
        <v>44</v>
      </c>
      <c r="B329" s="351">
        <f ca="1">imzatarihi</f>
        <v>46027</v>
      </c>
      <c r="C329" s="140" t="s">
        <v>45</v>
      </c>
      <c r="D329" s="349" t="str">
        <f>IF(kurulusyetkilisi&gt;0,kurulusyetkilisi,"")</f>
        <v/>
      </c>
      <c r="G329" s="343"/>
      <c r="H329" s="131"/>
      <c r="I329" s="131"/>
      <c r="K329" s="153"/>
      <c r="L329" s="153"/>
      <c r="M329" s="4"/>
      <c r="N329" s="153"/>
      <c r="O329" s="153"/>
    </row>
    <row r="330" spans="1:15" ht="19.5" x14ac:dyDescent="0.3">
      <c r="A330" s="347"/>
      <c r="B330" s="347"/>
      <c r="C330" s="140" t="s">
        <v>46</v>
      </c>
      <c r="D330" s="140"/>
      <c r="E330" s="416"/>
      <c r="F330" s="416"/>
      <c r="G330" s="416"/>
      <c r="H330" s="107"/>
      <c r="I330" s="107"/>
      <c r="K330" s="153"/>
      <c r="L330" s="153"/>
      <c r="M330" s="4"/>
      <c r="N330" s="153"/>
      <c r="O330" s="153"/>
    </row>
    <row r="331" spans="1:15" ht="15.75" x14ac:dyDescent="0.25">
      <c r="A331" s="455" t="s">
        <v>78</v>
      </c>
      <c r="B331" s="455"/>
      <c r="C331" s="455"/>
      <c r="D331" s="455"/>
      <c r="E331" s="455"/>
      <c r="F331" s="455"/>
      <c r="G331" s="455"/>
      <c r="H331" s="455"/>
      <c r="I331" s="455"/>
    </row>
    <row r="332" spans="1:15" x14ac:dyDescent="0.25">
      <c r="A332" s="441" t="str">
        <f>IF(YilDonem&lt;&gt;"",CONCATENATE(YilDonem," dönemine aittir."),"")</f>
        <v/>
      </c>
      <c r="B332" s="441"/>
      <c r="C332" s="441"/>
      <c r="D332" s="441"/>
      <c r="E332" s="441"/>
      <c r="F332" s="441"/>
      <c r="G332" s="441"/>
      <c r="H332" s="441"/>
      <c r="I332" s="441"/>
    </row>
    <row r="333" spans="1:15" ht="19.5" thickBot="1" x14ac:dyDescent="0.35">
      <c r="A333" s="476" t="s">
        <v>87</v>
      </c>
      <c r="B333" s="476"/>
      <c r="C333" s="476"/>
      <c r="D333" s="476"/>
      <c r="E333" s="476"/>
      <c r="F333" s="476"/>
      <c r="G333" s="476"/>
      <c r="H333" s="476"/>
      <c r="I333" s="476"/>
    </row>
    <row r="334" spans="1:15" ht="19.5" customHeight="1" thickBot="1" x14ac:dyDescent="0.3">
      <c r="A334" s="465" t="s">
        <v>1</v>
      </c>
      <c r="B334" s="466"/>
      <c r="C334" s="443" t="str">
        <f>IF(ProjeNo&gt;0,ProjeNo,"")</f>
        <v/>
      </c>
      <c r="D334" s="444"/>
      <c r="E334" s="444"/>
      <c r="F334" s="444"/>
      <c r="G334" s="444"/>
      <c r="H334" s="444"/>
      <c r="I334" s="445"/>
    </row>
    <row r="335" spans="1:15" ht="29.25" customHeight="1" thickBot="1" x14ac:dyDescent="0.3">
      <c r="A335" s="483" t="s">
        <v>11</v>
      </c>
      <c r="B335" s="472"/>
      <c r="C335" s="469" t="str">
        <f>IF(ProjeAdi&gt;0,ProjeAdi,"")</f>
        <v/>
      </c>
      <c r="D335" s="470"/>
      <c r="E335" s="470"/>
      <c r="F335" s="470"/>
      <c r="G335" s="470"/>
      <c r="H335" s="470"/>
      <c r="I335" s="471"/>
    </row>
    <row r="336" spans="1:15" ht="19.5" customHeight="1" thickBot="1" x14ac:dyDescent="0.3">
      <c r="A336" s="465" t="s">
        <v>79</v>
      </c>
      <c r="B336" s="466"/>
      <c r="C336" s="29"/>
      <c r="D336" s="487"/>
      <c r="E336" s="487"/>
      <c r="F336" s="487"/>
      <c r="G336" s="487"/>
      <c r="H336" s="487"/>
      <c r="I336" s="488"/>
    </row>
    <row r="337" spans="1:13" s="5" customFormat="1" ht="30.75" thickBot="1" x14ac:dyDescent="0.3">
      <c r="A337" s="3" t="s">
        <v>7</v>
      </c>
      <c r="B337" s="3" t="s">
        <v>8</v>
      </c>
      <c r="C337" s="3" t="s">
        <v>68</v>
      </c>
      <c r="D337" s="3" t="s">
        <v>162</v>
      </c>
      <c r="E337" s="3" t="s">
        <v>80</v>
      </c>
      <c r="F337" s="3" t="s">
        <v>81</v>
      </c>
      <c r="G337" s="3" t="s">
        <v>82</v>
      </c>
      <c r="H337" s="3" t="s">
        <v>83</v>
      </c>
      <c r="I337" s="3" t="s">
        <v>84</v>
      </c>
      <c r="J337" s="148" t="s">
        <v>88</v>
      </c>
      <c r="K337" s="149" t="s">
        <v>89</v>
      </c>
      <c r="L337" s="149" t="s">
        <v>81</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IF(B338&gt;0,ROUNDUP(VLOOKUP(B338,G011B!$B:$R,16,0),1),"")</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IF(B339&gt;0,ROUNDUP(VLOOKUP(B339,G011B!$B:$R,16,0),1),"")</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IF(B340&gt;0,ROUNDUP(VLOOKUP(B340,G011B!$B:$R,16,0),1),"")</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IF(B341&gt;0,ROUNDUP(VLOOKUP(B341,G011B!$B:$R,16,0),1),"")</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IF(B342&gt;0,ROUNDUP(VLOOKUP(B342,G011B!$B:$R,16,0),1),"")</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IF(B343&gt;0,ROUNDUP(VLOOKUP(B343,G011B!$B:$R,16,0),1),"")</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IF(B344&gt;0,ROUNDUP(VLOOKUP(B344,G011B!$B:$R,16,0),1),"")</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IF(B345&gt;0,ROUNDUP(VLOOKUP(B345,G011B!$B:$R,16,0),1),"")</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IF(B346&gt;0,ROUNDUP(VLOOKUP(B346,G011B!$B:$R,16,0),1),"")</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IF(B347&gt;0,ROUNDUP(VLOOKUP(B347,G011B!$B:$R,16,0),1),"")</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IF(B348&gt;0,ROUNDUP(VLOOKUP(B348,G011B!$B:$R,16,0),1),"")</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IF(B349&gt;0,ROUNDUP(VLOOKUP(B349,G011B!$B:$R,16,0),1),"")</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IF(B350&gt;0,ROUNDUP(VLOOKUP(B350,G011B!$B:$R,16,0),1),"")</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IF(B351&gt;0,ROUNDUP(VLOOKUP(B351,G011B!$B:$R,16,0),1),"")</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IF(B352&gt;0,ROUNDUP(VLOOKUP(B352,G011B!$B:$R,16,0),1),"")</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IF(B353&gt;0,ROUNDUP(VLOOKUP(B353,G011B!$B:$R,16,0),1),"")</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IF(B354&gt;0,ROUNDUP(VLOOKUP(B354,G011B!$B:$R,16,0),1),"")</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IF(B355&gt;0,ROUNDUP(VLOOKUP(B355,G011B!$B:$R,16,0),1),"")</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IF(B356&gt;0,ROUNDUP(VLOOKUP(B356,G011B!$B:$R,16,0),1),"")</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IF(B357&gt;0,ROUNDUP(VLOOKUP(B357,G011B!$B:$R,16,0),1),"")</f>
        <v/>
      </c>
      <c r="K357" s="215" t="str">
        <f t="shared" si="76"/>
        <v/>
      </c>
      <c r="L357" s="216" t="str">
        <f>IF(B357&lt;&gt;"",VLOOKUP(B357,G011B!$B:$Z,25,0),"")</f>
        <v/>
      </c>
      <c r="M357" s="245" t="str">
        <f t="shared" si="73"/>
        <v/>
      </c>
    </row>
    <row r="358" spans="1:15" ht="20.100000000000001" customHeight="1" thickBot="1" x14ac:dyDescent="0.35">
      <c r="A358" s="484" t="s">
        <v>47</v>
      </c>
      <c r="B358" s="485"/>
      <c r="C358" s="485"/>
      <c r="D358" s="485"/>
      <c r="E358" s="485"/>
      <c r="F358" s="486"/>
      <c r="G358" s="223">
        <f>SUM(G338:G357)</f>
        <v>0</v>
      </c>
      <c r="H358" s="319"/>
      <c r="I358" s="206">
        <f>IF(C336=C303,SUM(I338:I357)+I325,SUM(I338:I357))</f>
        <v>0</v>
      </c>
      <c r="N358" s="227">
        <f>IF(COUNTA(E338:E357)&gt;0,1,0)</f>
        <v>0</v>
      </c>
    </row>
    <row r="359" spans="1:15" ht="20.100000000000001" customHeight="1" thickBot="1" x14ac:dyDescent="0.3">
      <c r="A359" s="477" t="s">
        <v>85</v>
      </c>
      <c r="B359" s="478"/>
      <c r="C359" s="478"/>
      <c r="D359" s="479"/>
      <c r="E359" s="195">
        <f>SUM(G:G)/2</f>
        <v>0</v>
      </c>
      <c r="F359" s="480"/>
      <c r="G359" s="481"/>
      <c r="H359" s="482"/>
      <c r="I359" s="204">
        <f>SUM(I338:I357)+I326</f>
        <v>0</v>
      </c>
    </row>
    <row r="360" spans="1:15" x14ac:dyDescent="0.25">
      <c r="A360" s="7" t="s">
        <v>157</v>
      </c>
    </row>
    <row r="362" spans="1:15" ht="19.5" x14ac:dyDescent="0.3">
      <c r="A362" s="350" t="s">
        <v>44</v>
      </c>
      <c r="B362" s="351">
        <f ca="1">imzatarihi</f>
        <v>46027</v>
      </c>
      <c r="C362" s="140" t="s">
        <v>45</v>
      </c>
      <c r="D362" s="349" t="str">
        <f>IF(kurulusyetkilisi&gt;0,kurulusyetkilisi,"")</f>
        <v/>
      </c>
      <c r="G362" s="343"/>
      <c r="H362" s="131"/>
      <c r="I362" s="131"/>
      <c r="K362" s="153"/>
      <c r="L362" s="153"/>
      <c r="M362" s="4"/>
      <c r="N362" s="153"/>
      <c r="O362" s="153"/>
    </row>
    <row r="363" spans="1:15" ht="19.5" x14ac:dyDescent="0.3">
      <c r="A363" s="347"/>
      <c r="B363" s="347"/>
      <c r="C363" s="140" t="s">
        <v>46</v>
      </c>
      <c r="D363" s="140"/>
      <c r="E363" s="416"/>
      <c r="F363" s="416"/>
      <c r="G363" s="416"/>
      <c r="H363" s="107"/>
      <c r="I363" s="107"/>
      <c r="K363" s="153"/>
      <c r="L363" s="153"/>
      <c r="M363" s="4"/>
      <c r="N363" s="153"/>
      <c r="O363" s="153"/>
    </row>
    <row r="364" spans="1:15" ht="15.75" x14ac:dyDescent="0.25">
      <c r="A364" s="455" t="s">
        <v>78</v>
      </c>
      <c r="B364" s="455"/>
      <c r="C364" s="455"/>
      <c r="D364" s="455"/>
      <c r="E364" s="455"/>
      <c r="F364" s="455"/>
      <c r="G364" s="455"/>
      <c r="H364" s="455"/>
      <c r="I364" s="455"/>
    </row>
    <row r="365" spans="1:15" x14ac:dyDescent="0.25">
      <c r="A365" s="441" t="str">
        <f>IF(YilDonem&lt;&gt;"",CONCATENATE(YilDonem," dönemine aittir."),"")</f>
        <v/>
      </c>
      <c r="B365" s="441"/>
      <c r="C365" s="441"/>
      <c r="D365" s="441"/>
      <c r="E365" s="441"/>
      <c r="F365" s="441"/>
      <c r="G365" s="441"/>
      <c r="H365" s="441"/>
      <c r="I365" s="441"/>
    </row>
    <row r="366" spans="1:15" ht="19.5" thickBot="1" x14ac:dyDescent="0.35">
      <c r="A366" s="476" t="s">
        <v>87</v>
      </c>
      <c r="B366" s="476"/>
      <c r="C366" s="476"/>
      <c r="D366" s="476"/>
      <c r="E366" s="476"/>
      <c r="F366" s="476"/>
      <c r="G366" s="476"/>
      <c r="H366" s="476"/>
      <c r="I366" s="476"/>
    </row>
    <row r="367" spans="1:15" ht="19.5" customHeight="1" thickBot="1" x14ac:dyDescent="0.3">
      <c r="A367" s="465" t="s">
        <v>1</v>
      </c>
      <c r="B367" s="466"/>
      <c r="C367" s="443" t="str">
        <f>IF(ProjeNo&gt;0,ProjeNo,"")</f>
        <v/>
      </c>
      <c r="D367" s="444"/>
      <c r="E367" s="444"/>
      <c r="F367" s="444"/>
      <c r="G367" s="444"/>
      <c r="H367" s="444"/>
      <c r="I367" s="445"/>
    </row>
    <row r="368" spans="1:15" ht="29.25" customHeight="1" thickBot="1" x14ac:dyDescent="0.3">
      <c r="A368" s="483" t="s">
        <v>11</v>
      </c>
      <c r="B368" s="472"/>
      <c r="C368" s="469" t="str">
        <f>IF(ProjeAdi&gt;0,ProjeAdi,"")</f>
        <v/>
      </c>
      <c r="D368" s="470"/>
      <c r="E368" s="470"/>
      <c r="F368" s="470"/>
      <c r="G368" s="470"/>
      <c r="H368" s="470"/>
      <c r="I368" s="471"/>
    </row>
    <row r="369" spans="1:13" ht="19.5" customHeight="1" thickBot="1" x14ac:dyDescent="0.3">
      <c r="A369" s="465" t="s">
        <v>79</v>
      </c>
      <c r="B369" s="466"/>
      <c r="C369" s="29"/>
      <c r="D369" s="487"/>
      <c r="E369" s="487"/>
      <c r="F369" s="487"/>
      <c r="G369" s="487"/>
      <c r="H369" s="487"/>
      <c r="I369" s="488"/>
    </row>
    <row r="370" spans="1:13" s="5" customFormat="1" ht="30.75" thickBot="1" x14ac:dyDescent="0.3">
      <c r="A370" s="3" t="s">
        <v>7</v>
      </c>
      <c r="B370" s="3" t="s">
        <v>8</v>
      </c>
      <c r="C370" s="3" t="s">
        <v>68</v>
      </c>
      <c r="D370" s="3" t="s">
        <v>162</v>
      </c>
      <c r="E370" s="3" t="s">
        <v>80</v>
      </c>
      <c r="F370" s="3" t="s">
        <v>81</v>
      </c>
      <c r="G370" s="3" t="s">
        <v>82</v>
      </c>
      <c r="H370" s="3" t="s">
        <v>83</v>
      </c>
      <c r="I370" s="3" t="s">
        <v>84</v>
      </c>
      <c r="J370" s="148" t="s">
        <v>88</v>
      </c>
      <c r="K370" s="149" t="s">
        <v>89</v>
      </c>
      <c r="L370" s="149" t="s">
        <v>81</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IF(B371&gt;0,ROUNDUP(VLOOKUP(B371,G011B!$B:$R,16,0),1),"")</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IF(B372&gt;0,ROUNDUP(VLOOKUP(B372,G011B!$B:$R,16,0),1),"")</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IF(B373&gt;0,ROUNDUP(VLOOKUP(B373,G011B!$B:$R,16,0),1),"")</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IF(B374&gt;0,ROUNDUP(VLOOKUP(B374,G011B!$B:$R,16,0),1),"")</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IF(B375&gt;0,ROUNDUP(VLOOKUP(B375,G011B!$B:$R,16,0),1),"")</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IF(B376&gt;0,ROUNDUP(VLOOKUP(B376,G011B!$B:$R,16,0),1),"")</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IF(B377&gt;0,ROUNDUP(VLOOKUP(B377,G011B!$B:$R,16,0),1),"")</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IF(B378&gt;0,ROUNDUP(VLOOKUP(B378,G011B!$B:$R,16,0),1),"")</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IF(B379&gt;0,ROUNDUP(VLOOKUP(B379,G011B!$B:$R,16,0),1),"")</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IF(B380&gt;0,ROUNDUP(VLOOKUP(B380,G011B!$B:$R,16,0),1),"")</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IF(B381&gt;0,ROUNDUP(VLOOKUP(B381,G011B!$B:$R,16,0),1),"")</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IF(B382&gt;0,ROUNDUP(VLOOKUP(B382,G011B!$B:$R,16,0),1),"")</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IF(B383&gt;0,ROUNDUP(VLOOKUP(B383,G011B!$B:$R,16,0),1),"")</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IF(B384&gt;0,ROUNDUP(VLOOKUP(B384,G011B!$B:$R,16,0),1),"")</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IF(B385&gt;0,ROUNDUP(VLOOKUP(B385,G011B!$B:$R,16,0),1),"")</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IF(B386&gt;0,ROUNDUP(VLOOKUP(B386,G011B!$B:$R,16,0),1),"")</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IF(B387&gt;0,ROUNDUP(VLOOKUP(B387,G011B!$B:$R,16,0),1),"")</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IF(B388&gt;0,ROUNDUP(VLOOKUP(B388,G011B!$B:$R,16,0),1),"")</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IF(B389&gt;0,ROUNDUP(VLOOKUP(B389,G011B!$B:$R,16,0),1),"")</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IF(B390&gt;0,ROUNDUP(VLOOKUP(B390,G011B!$B:$R,16,0),1),"")</f>
        <v/>
      </c>
      <c r="K390" s="215" t="str">
        <f t="shared" si="83"/>
        <v/>
      </c>
      <c r="L390" s="216" t="str">
        <f>IF(B390&lt;&gt;"",VLOOKUP(B390,G011B!$B:$Z,25,0),"")</f>
        <v/>
      </c>
      <c r="M390" s="245" t="str">
        <f t="shared" si="80"/>
        <v/>
      </c>
    </row>
    <row r="391" spans="1:15" ht="20.100000000000001" customHeight="1" thickBot="1" x14ac:dyDescent="0.35">
      <c r="A391" s="484" t="s">
        <v>47</v>
      </c>
      <c r="B391" s="485"/>
      <c r="C391" s="485"/>
      <c r="D391" s="485"/>
      <c r="E391" s="485"/>
      <c r="F391" s="486"/>
      <c r="G391" s="223">
        <f>SUM(G371:G390)</f>
        <v>0</v>
      </c>
      <c r="H391" s="319"/>
      <c r="I391" s="206">
        <f>IF(C369=C336,SUM(I371:I390)+I358,SUM(I371:I390))</f>
        <v>0</v>
      </c>
      <c r="N391" s="227">
        <f>IF(COUNTA(E371:E390)&gt;0,1,0)</f>
        <v>0</v>
      </c>
    </row>
    <row r="392" spans="1:15" ht="20.100000000000001" customHeight="1" thickBot="1" x14ac:dyDescent="0.3">
      <c r="A392" s="477" t="s">
        <v>85</v>
      </c>
      <c r="B392" s="478"/>
      <c r="C392" s="478"/>
      <c r="D392" s="479"/>
      <c r="E392" s="195">
        <f>SUM(G:G)/2</f>
        <v>0</v>
      </c>
      <c r="F392" s="480"/>
      <c r="G392" s="481"/>
      <c r="H392" s="482"/>
      <c r="I392" s="204">
        <f>SUM(I371:I390)+I359</f>
        <v>0</v>
      </c>
    </row>
    <row r="393" spans="1:15" x14ac:dyDescent="0.25">
      <c r="A393" s="7" t="s">
        <v>157</v>
      </c>
    </row>
    <row r="395" spans="1:15" ht="19.5" x14ac:dyDescent="0.3">
      <c r="A395" s="350" t="s">
        <v>44</v>
      </c>
      <c r="B395" s="351">
        <f ca="1">imzatarihi</f>
        <v>46027</v>
      </c>
      <c r="C395" s="140" t="s">
        <v>45</v>
      </c>
      <c r="D395" s="349" t="str">
        <f>IF(kurulusyetkilisi&gt;0,kurulusyetkilisi,"")</f>
        <v/>
      </c>
      <c r="G395" s="343"/>
      <c r="H395" s="131"/>
      <c r="I395" s="131"/>
      <c r="K395" s="153"/>
      <c r="L395" s="153"/>
      <c r="M395" s="4"/>
      <c r="N395" s="153"/>
      <c r="O395" s="153"/>
    </row>
    <row r="396" spans="1:15" ht="19.5" x14ac:dyDescent="0.3">
      <c r="A396" s="347"/>
      <c r="B396" s="347"/>
      <c r="C396" s="140" t="s">
        <v>46</v>
      </c>
      <c r="D396" s="140"/>
      <c r="E396" s="416"/>
      <c r="F396" s="416"/>
      <c r="G396" s="416"/>
      <c r="H396" s="107"/>
      <c r="I396" s="107"/>
      <c r="K396" s="153"/>
      <c r="L396" s="153"/>
      <c r="M396" s="4"/>
      <c r="N396" s="153"/>
      <c r="O396" s="153"/>
    </row>
    <row r="397" spans="1:15" ht="15.75" x14ac:dyDescent="0.25">
      <c r="A397" s="455" t="s">
        <v>78</v>
      </c>
      <c r="B397" s="455"/>
      <c r="C397" s="455"/>
      <c r="D397" s="455"/>
      <c r="E397" s="455"/>
      <c r="F397" s="455"/>
      <c r="G397" s="455"/>
      <c r="H397" s="455"/>
      <c r="I397" s="455"/>
    </row>
    <row r="398" spans="1:15" x14ac:dyDescent="0.25">
      <c r="A398" s="441" t="str">
        <f>IF(YilDonem&lt;&gt;"",CONCATENATE(YilDonem," dönemine aittir."),"")</f>
        <v/>
      </c>
      <c r="B398" s="441"/>
      <c r="C398" s="441"/>
      <c r="D398" s="441"/>
      <c r="E398" s="441"/>
      <c r="F398" s="441"/>
      <c r="G398" s="441"/>
      <c r="H398" s="441"/>
      <c r="I398" s="441"/>
    </row>
    <row r="399" spans="1:15" ht="19.5" thickBot="1" x14ac:dyDescent="0.35">
      <c r="A399" s="476" t="s">
        <v>87</v>
      </c>
      <c r="B399" s="476"/>
      <c r="C399" s="476"/>
      <c r="D399" s="476"/>
      <c r="E399" s="476"/>
      <c r="F399" s="476"/>
      <c r="G399" s="476"/>
      <c r="H399" s="476"/>
      <c r="I399" s="476"/>
    </row>
    <row r="400" spans="1:15" ht="19.5" customHeight="1" thickBot="1" x14ac:dyDescent="0.3">
      <c r="A400" s="465" t="s">
        <v>1</v>
      </c>
      <c r="B400" s="466"/>
      <c r="C400" s="443" t="str">
        <f>IF(ProjeNo&gt;0,ProjeNo,"")</f>
        <v/>
      </c>
      <c r="D400" s="444"/>
      <c r="E400" s="444"/>
      <c r="F400" s="444"/>
      <c r="G400" s="444"/>
      <c r="H400" s="444"/>
      <c r="I400" s="445"/>
    </row>
    <row r="401" spans="1:13" ht="29.25" customHeight="1" thickBot="1" x14ac:dyDescent="0.3">
      <c r="A401" s="483" t="s">
        <v>11</v>
      </c>
      <c r="B401" s="472"/>
      <c r="C401" s="469" t="str">
        <f>IF(ProjeAdi&gt;0,ProjeAdi,"")</f>
        <v/>
      </c>
      <c r="D401" s="470"/>
      <c r="E401" s="470"/>
      <c r="F401" s="470"/>
      <c r="G401" s="470"/>
      <c r="H401" s="470"/>
      <c r="I401" s="471"/>
    </row>
    <row r="402" spans="1:13" ht="19.5" customHeight="1" thickBot="1" x14ac:dyDescent="0.3">
      <c r="A402" s="465" t="s">
        <v>79</v>
      </c>
      <c r="B402" s="466"/>
      <c r="C402" s="29"/>
      <c r="D402" s="487"/>
      <c r="E402" s="487"/>
      <c r="F402" s="487"/>
      <c r="G402" s="487"/>
      <c r="H402" s="487"/>
      <c r="I402" s="488"/>
    </row>
    <row r="403" spans="1:13" s="5" customFormat="1" ht="30.75" thickBot="1" x14ac:dyDescent="0.3">
      <c r="A403" s="3" t="s">
        <v>7</v>
      </c>
      <c r="B403" s="3" t="s">
        <v>8</v>
      </c>
      <c r="C403" s="3" t="s">
        <v>68</v>
      </c>
      <c r="D403" s="3" t="s">
        <v>162</v>
      </c>
      <c r="E403" s="3" t="s">
        <v>80</v>
      </c>
      <c r="F403" s="3" t="s">
        <v>81</v>
      </c>
      <c r="G403" s="3" t="s">
        <v>82</v>
      </c>
      <c r="H403" s="3" t="s">
        <v>83</v>
      </c>
      <c r="I403" s="3" t="s">
        <v>84</v>
      </c>
      <c r="J403" s="148" t="s">
        <v>88</v>
      </c>
      <c r="K403" s="149" t="s">
        <v>89</v>
      </c>
      <c r="L403" s="149" t="s">
        <v>81</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IF(B404&gt;0,ROUNDUP(VLOOKUP(B404,G011B!$B:$R,16,0),1),"")</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IF(B405&gt;0,ROUNDUP(VLOOKUP(B405,G011B!$B:$R,16,0),1),"")</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IF(B406&gt;0,ROUNDUP(VLOOKUP(B406,G011B!$B:$R,16,0),1),"")</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IF(B407&gt;0,ROUNDUP(VLOOKUP(B407,G011B!$B:$R,16,0),1),"")</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IF(B408&gt;0,ROUNDUP(VLOOKUP(B408,G011B!$B:$R,16,0),1),"")</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IF(B409&gt;0,ROUNDUP(VLOOKUP(B409,G011B!$B:$R,16,0),1),"")</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IF(B410&gt;0,ROUNDUP(VLOOKUP(B410,G011B!$B:$R,16,0),1),"")</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IF(B411&gt;0,ROUNDUP(VLOOKUP(B411,G011B!$B:$R,16,0),1),"")</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IF(B412&gt;0,ROUNDUP(VLOOKUP(B412,G011B!$B:$R,16,0),1),"")</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IF(B413&gt;0,ROUNDUP(VLOOKUP(B413,G011B!$B:$R,16,0),1),"")</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IF(B414&gt;0,ROUNDUP(VLOOKUP(B414,G011B!$B:$R,16,0),1),"")</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IF(B415&gt;0,ROUNDUP(VLOOKUP(B415,G011B!$B:$R,16,0),1),"")</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IF(B416&gt;0,ROUNDUP(VLOOKUP(B416,G011B!$B:$R,16,0),1),"")</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IF(B417&gt;0,ROUNDUP(VLOOKUP(B417,G011B!$B:$R,16,0),1),"")</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IF(B418&gt;0,ROUNDUP(VLOOKUP(B418,G011B!$B:$R,16,0),1),"")</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IF(B419&gt;0,ROUNDUP(VLOOKUP(B419,G011B!$B:$R,16,0),1),"")</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IF(B420&gt;0,ROUNDUP(VLOOKUP(B420,G011B!$B:$R,16,0),1),"")</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IF(B421&gt;0,ROUNDUP(VLOOKUP(B421,G011B!$B:$R,16,0),1),"")</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IF(B422&gt;0,ROUNDUP(VLOOKUP(B422,G011B!$B:$R,16,0),1),"")</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IF(B423&gt;0,ROUNDUP(VLOOKUP(B423,G011B!$B:$R,16,0),1),"")</f>
        <v/>
      </c>
      <c r="K423" s="215" t="str">
        <f t="shared" si="90"/>
        <v/>
      </c>
      <c r="L423" s="216" t="str">
        <f>IF(B423&lt;&gt;"",VLOOKUP(B423,G011B!$B:$Z,25,0),"")</f>
        <v/>
      </c>
      <c r="M423" s="245" t="str">
        <f t="shared" si="87"/>
        <v/>
      </c>
    </row>
    <row r="424" spans="1:15" ht="20.100000000000001" customHeight="1" thickBot="1" x14ac:dyDescent="0.35">
      <c r="A424" s="484" t="s">
        <v>47</v>
      </c>
      <c r="B424" s="485"/>
      <c r="C424" s="485"/>
      <c r="D424" s="485"/>
      <c r="E424" s="485"/>
      <c r="F424" s="486"/>
      <c r="G424" s="223">
        <f>SUM(G404:G423)</f>
        <v>0</v>
      </c>
      <c r="H424" s="319"/>
      <c r="I424" s="206">
        <f>IF(C402=C369,SUM(I404:I423)+I391,SUM(I404:I423))</f>
        <v>0</v>
      </c>
      <c r="N424" s="227">
        <f>IF(COUNTA(E404:E423)&gt;0,1,0)</f>
        <v>0</v>
      </c>
    </row>
    <row r="425" spans="1:15" ht="20.100000000000001" customHeight="1" thickBot="1" x14ac:dyDescent="0.3">
      <c r="A425" s="477" t="s">
        <v>85</v>
      </c>
      <c r="B425" s="478"/>
      <c r="C425" s="478"/>
      <c r="D425" s="479"/>
      <c r="E425" s="195">
        <f>SUM(G:G)/2</f>
        <v>0</v>
      </c>
      <c r="F425" s="480"/>
      <c r="G425" s="481"/>
      <c r="H425" s="482"/>
      <c r="I425" s="204">
        <f>SUM(I404:I423)+I392</f>
        <v>0</v>
      </c>
    </row>
    <row r="426" spans="1:15" x14ac:dyDescent="0.25">
      <c r="A426" s="7" t="s">
        <v>157</v>
      </c>
    </row>
    <row r="428" spans="1:15" ht="19.5" x14ac:dyDescent="0.3">
      <c r="A428" s="350" t="s">
        <v>44</v>
      </c>
      <c r="B428" s="351">
        <f ca="1">imzatarihi</f>
        <v>46027</v>
      </c>
      <c r="C428" s="140" t="s">
        <v>45</v>
      </c>
      <c r="D428" s="349" t="str">
        <f>IF(kurulusyetkilisi&gt;0,kurulusyetkilisi,"")</f>
        <v/>
      </c>
      <c r="G428" s="343"/>
      <c r="H428" s="131"/>
      <c r="I428" s="131"/>
      <c r="K428" s="153"/>
      <c r="L428" s="153"/>
      <c r="M428" s="4"/>
      <c r="N428" s="153"/>
      <c r="O428" s="153"/>
    </row>
    <row r="429" spans="1:15" ht="19.5" x14ac:dyDescent="0.3">
      <c r="A429" s="347"/>
      <c r="B429" s="347"/>
      <c r="C429" s="140" t="s">
        <v>46</v>
      </c>
      <c r="D429" s="140"/>
      <c r="E429" s="416"/>
      <c r="F429" s="416"/>
      <c r="G429" s="416"/>
      <c r="H429" s="107"/>
      <c r="I429" s="107"/>
      <c r="K429" s="153"/>
      <c r="L429" s="153"/>
      <c r="M429" s="4"/>
      <c r="N429" s="153"/>
      <c r="O429" s="153"/>
    </row>
    <row r="430" spans="1:15" ht="15.75" x14ac:dyDescent="0.25">
      <c r="A430" s="455" t="s">
        <v>78</v>
      </c>
      <c r="B430" s="455"/>
      <c r="C430" s="455"/>
      <c r="D430" s="455"/>
      <c r="E430" s="455"/>
      <c r="F430" s="455"/>
      <c r="G430" s="455"/>
      <c r="H430" s="455"/>
      <c r="I430" s="455"/>
    </row>
    <row r="431" spans="1:15" x14ac:dyDescent="0.25">
      <c r="A431" s="441" t="str">
        <f>IF(YilDonem&lt;&gt;"",CONCATENATE(YilDonem," dönemine aittir."),"")</f>
        <v/>
      </c>
      <c r="B431" s="441"/>
      <c r="C431" s="441"/>
      <c r="D431" s="441"/>
      <c r="E431" s="441"/>
      <c r="F431" s="441"/>
      <c r="G431" s="441"/>
      <c r="H431" s="441"/>
      <c r="I431" s="441"/>
    </row>
    <row r="432" spans="1:15" ht="19.5" thickBot="1" x14ac:dyDescent="0.35">
      <c r="A432" s="476" t="s">
        <v>87</v>
      </c>
      <c r="B432" s="476"/>
      <c r="C432" s="476"/>
      <c r="D432" s="476"/>
      <c r="E432" s="476"/>
      <c r="F432" s="476"/>
      <c r="G432" s="476"/>
      <c r="H432" s="476"/>
      <c r="I432" s="476"/>
    </row>
    <row r="433" spans="1:13" ht="19.5" customHeight="1" thickBot="1" x14ac:dyDescent="0.3">
      <c r="A433" s="465" t="s">
        <v>1</v>
      </c>
      <c r="B433" s="466"/>
      <c r="C433" s="443" t="str">
        <f>IF(ProjeNo&gt;0,ProjeNo,"")</f>
        <v/>
      </c>
      <c r="D433" s="444"/>
      <c r="E433" s="444"/>
      <c r="F433" s="444"/>
      <c r="G433" s="444"/>
      <c r="H433" s="444"/>
      <c r="I433" s="445"/>
    </row>
    <row r="434" spans="1:13" ht="29.25" customHeight="1" thickBot="1" x14ac:dyDescent="0.3">
      <c r="A434" s="483" t="s">
        <v>11</v>
      </c>
      <c r="B434" s="472"/>
      <c r="C434" s="469" t="str">
        <f>IF(ProjeAdi&gt;0,ProjeAdi,"")</f>
        <v/>
      </c>
      <c r="D434" s="470"/>
      <c r="E434" s="470"/>
      <c r="F434" s="470"/>
      <c r="G434" s="470"/>
      <c r="H434" s="470"/>
      <c r="I434" s="471"/>
    </row>
    <row r="435" spans="1:13" ht="19.5" customHeight="1" thickBot="1" x14ac:dyDescent="0.3">
      <c r="A435" s="465" t="s">
        <v>79</v>
      </c>
      <c r="B435" s="466"/>
      <c r="C435" s="29"/>
      <c r="D435" s="487"/>
      <c r="E435" s="487"/>
      <c r="F435" s="487"/>
      <c r="G435" s="487"/>
      <c r="H435" s="487"/>
      <c r="I435" s="488"/>
    </row>
    <row r="436" spans="1:13" s="5" customFormat="1" ht="30.75" thickBot="1" x14ac:dyDescent="0.3">
      <c r="A436" s="3" t="s">
        <v>7</v>
      </c>
      <c r="B436" s="3" t="s">
        <v>8</v>
      </c>
      <c r="C436" s="3" t="s">
        <v>68</v>
      </c>
      <c r="D436" s="3" t="s">
        <v>162</v>
      </c>
      <c r="E436" s="3" t="s">
        <v>80</v>
      </c>
      <c r="F436" s="3" t="s">
        <v>81</v>
      </c>
      <c r="G436" s="3" t="s">
        <v>82</v>
      </c>
      <c r="H436" s="3" t="s">
        <v>83</v>
      </c>
      <c r="I436" s="3" t="s">
        <v>84</v>
      </c>
      <c r="J436" s="148" t="s">
        <v>88</v>
      </c>
      <c r="K436" s="149" t="s">
        <v>89</v>
      </c>
      <c r="L436" s="149" t="s">
        <v>81</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IF(B437&gt;0,ROUNDUP(VLOOKUP(B437,G011B!$B:$R,16,0),1),"")</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IF(B438&gt;0,ROUNDUP(VLOOKUP(B438,G011B!$B:$R,16,0),1),"")</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IF(B439&gt;0,ROUNDUP(VLOOKUP(B439,G011B!$B:$R,16,0),1),"")</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IF(B440&gt;0,ROUNDUP(VLOOKUP(B440,G011B!$B:$R,16,0),1),"")</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IF(B441&gt;0,ROUNDUP(VLOOKUP(B441,G011B!$B:$R,16,0),1),"")</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IF(B442&gt;0,ROUNDUP(VLOOKUP(B442,G011B!$B:$R,16,0),1),"")</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IF(B443&gt;0,ROUNDUP(VLOOKUP(B443,G011B!$B:$R,16,0),1),"")</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IF(B444&gt;0,ROUNDUP(VLOOKUP(B444,G011B!$B:$R,16,0),1),"")</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IF(B445&gt;0,ROUNDUP(VLOOKUP(B445,G011B!$B:$R,16,0),1),"")</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IF(B446&gt;0,ROUNDUP(VLOOKUP(B446,G011B!$B:$R,16,0),1),"")</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IF(B447&gt;0,ROUNDUP(VLOOKUP(B447,G011B!$B:$R,16,0),1),"")</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IF(B448&gt;0,ROUNDUP(VLOOKUP(B448,G011B!$B:$R,16,0),1),"")</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IF(B449&gt;0,ROUNDUP(VLOOKUP(B449,G011B!$B:$R,16,0),1),"")</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IF(B450&gt;0,ROUNDUP(VLOOKUP(B450,G011B!$B:$R,16,0),1),"")</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IF(B451&gt;0,ROUNDUP(VLOOKUP(B451,G011B!$B:$R,16,0),1),"")</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IF(B452&gt;0,ROUNDUP(VLOOKUP(B452,G011B!$B:$R,16,0),1),"")</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IF(B453&gt;0,ROUNDUP(VLOOKUP(B453,G011B!$B:$R,16,0),1),"")</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IF(B454&gt;0,ROUNDUP(VLOOKUP(B454,G011B!$B:$R,16,0),1),"")</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IF(B455&gt;0,ROUNDUP(VLOOKUP(B455,G011B!$B:$R,16,0),1),"")</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IF(B456&gt;0,ROUNDUP(VLOOKUP(B456,G011B!$B:$R,16,0),1),"")</f>
        <v/>
      </c>
      <c r="K456" s="215" t="str">
        <f t="shared" si="97"/>
        <v/>
      </c>
      <c r="L456" s="216" t="str">
        <f>IF(B456&lt;&gt;"",VLOOKUP(B456,G011B!$B:$Z,25,0),"")</f>
        <v/>
      </c>
      <c r="M456" s="245" t="str">
        <f t="shared" si="94"/>
        <v/>
      </c>
    </row>
    <row r="457" spans="1:15" ht="20.100000000000001" customHeight="1" thickBot="1" x14ac:dyDescent="0.35">
      <c r="A457" s="484" t="s">
        <v>47</v>
      </c>
      <c r="B457" s="485"/>
      <c r="C457" s="485"/>
      <c r="D457" s="485"/>
      <c r="E457" s="485"/>
      <c r="F457" s="486"/>
      <c r="G457" s="223">
        <f>SUM(G437:G456)</f>
        <v>0</v>
      </c>
      <c r="H457" s="319"/>
      <c r="I457" s="206">
        <f>IF(C435=C402,SUM(I437:I456)+I424,SUM(I437:I456))</f>
        <v>0</v>
      </c>
      <c r="N457" s="227">
        <f>IF(COUNTA(E437:E456)&gt;0,1,0)</f>
        <v>0</v>
      </c>
    </row>
    <row r="458" spans="1:15" ht="20.100000000000001" customHeight="1" thickBot="1" x14ac:dyDescent="0.3">
      <c r="A458" s="477" t="s">
        <v>85</v>
      </c>
      <c r="B458" s="478"/>
      <c r="C458" s="478"/>
      <c r="D458" s="479"/>
      <c r="E458" s="195">
        <f>SUM(G:G)/2</f>
        <v>0</v>
      </c>
      <c r="F458" s="480"/>
      <c r="G458" s="481"/>
      <c r="H458" s="482"/>
      <c r="I458" s="204">
        <f>SUM(I437:I456)+I425</f>
        <v>0</v>
      </c>
    </row>
    <row r="459" spans="1:15" x14ac:dyDescent="0.25">
      <c r="A459" s="7" t="s">
        <v>157</v>
      </c>
    </row>
    <row r="461" spans="1:15" ht="19.5" x14ac:dyDescent="0.3">
      <c r="A461" s="350" t="s">
        <v>44</v>
      </c>
      <c r="B461" s="351">
        <f ca="1">imzatarihi</f>
        <v>46027</v>
      </c>
      <c r="C461" s="140" t="s">
        <v>45</v>
      </c>
      <c r="D461" s="349" t="str">
        <f>IF(kurulusyetkilisi&gt;0,kurulusyetkilisi,"")</f>
        <v/>
      </c>
      <c r="G461" s="343"/>
      <c r="H461" s="131"/>
      <c r="I461" s="131"/>
      <c r="K461" s="153"/>
      <c r="L461" s="153"/>
      <c r="M461" s="4"/>
      <c r="N461" s="153"/>
      <c r="O461" s="153"/>
    </row>
    <row r="462" spans="1:15" ht="19.5" x14ac:dyDescent="0.3">
      <c r="A462" s="347"/>
      <c r="B462" s="347"/>
      <c r="C462" s="140" t="s">
        <v>46</v>
      </c>
      <c r="D462" s="140"/>
      <c r="E462" s="416"/>
      <c r="F462" s="416"/>
      <c r="G462" s="416"/>
      <c r="H462" s="107"/>
      <c r="I462" s="107"/>
      <c r="K462" s="153"/>
      <c r="L462" s="153"/>
      <c r="M462" s="4"/>
      <c r="N462" s="153"/>
      <c r="O462" s="153"/>
    </row>
    <row r="463" spans="1:15" ht="15.75" x14ac:dyDescent="0.25">
      <c r="A463" s="455" t="s">
        <v>78</v>
      </c>
      <c r="B463" s="455"/>
      <c r="C463" s="455"/>
      <c r="D463" s="455"/>
      <c r="E463" s="455"/>
      <c r="F463" s="455"/>
      <c r="G463" s="455"/>
      <c r="H463" s="455"/>
      <c r="I463" s="455"/>
    </row>
    <row r="464" spans="1:15" x14ac:dyDescent="0.25">
      <c r="A464" s="441" t="str">
        <f>IF(YilDonem&lt;&gt;"",CONCATENATE(YilDonem," dönemine aittir."),"")</f>
        <v/>
      </c>
      <c r="B464" s="441"/>
      <c r="C464" s="441"/>
      <c r="D464" s="441"/>
      <c r="E464" s="441"/>
      <c r="F464" s="441"/>
      <c r="G464" s="441"/>
      <c r="H464" s="441"/>
      <c r="I464" s="441"/>
    </row>
    <row r="465" spans="1:13" ht="19.5" thickBot="1" x14ac:dyDescent="0.35">
      <c r="A465" s="476" t="s">
        <v>87</v>
      </c>
      <c r="B465" s="476"/>
      <c r="C465" s="476"/>
      <c r="D465" s="476"/>
      <c r="E465" s="476"/>
      <c r="F465" s="476"/>
      <c r="G465" s="476"/>
      <c r="H465" s="476"/>
      <c r="I465" s="476"/>
    </row>
    <row r="466" spans="1:13" ht="19.5" customHeight="1" thickBot="1" x14ac:dyDescent="0.3">
      <c r="A466" s="465" t="s">
        <v>1</v>
      </c>
      <c r="B466" s="466"/>
      <c r="C466" s="443" t="str">
        <f>IF(ProjeNo&gt;0,ProjeNo,"")</f>
        <v/>
      </c>
      <c r="D466" s="444"/>
      <c r="E466" s="444"/>
      <c r="F466" s="444"/>
      <c r="G466" s="444"/>
      <c r="H466" s="444"/>
      <c r="I466" s="445"/>
    </row>
    <row r="467" spans="1:13" ht="29.25" customHeight="1" thickBot="1" x14ac:dyDescent="0.3">
      <c r="A467" s="483" t="s">
        <v>11</v>
      </c>
      <c r="B467" s="472"/>
      <c r="C467" s="469" t="str">
        <f>IF(ProjeAdi&gt;0,ProjeAdi,"")</f>
        <v/>
      </c>
      <c r="D467" s="470"/>
      <c r="E467" s="470"/>
      <c r="F467" s="470"/>
      <c r="G467" s="470"/>
      <c r="H467" s="470"/>
      <c r="I467" s="471"/>
    </row>
    <row r="468" spans="1:13" ht="19.5" customHeight="1" thickBot="1" x14ac:dyDescent="0.3">
      <c r="A468" s="465" t="s">
        <v>79</v>
      </c>
      <c r="B468" s="466"/>
      <c r="C468" s="29"/>
      <c r="D468" s="487"/>
      <c r="E468" s="487"/>
      <c r="F468" s="487"/>
      <c r="G468" s="487"/>
      <c r="H468" s="487"/>
      <c r="I468" s="488"/>
    </row>
    <row r="469" spans="1:13" s="5" customFormat="1" ht="30.75" thickBot="1" x14ac:dyDescent="0.3">
      <c r="A469" s="3" t="s">
        <v>7</v>
      </c>
      <c r="B469" s="3" t="s">
        <v>8</v>
      </c>
      <c r="C469" s="3" t="s">
        <v>68</v>
      </c>
      <c r="D469" s="3" t="s">
        <v>162</v>
      </c>
      <c r="E469" s="3" t="s">
        <v>80</v>
      </c>
      <c r="F469" s="3" t="s">
        <v>81</v>
      </c>
      <c r="G469" s="3" t="s">
        <v>82</v>
      </c>
      <c r="H469" s="3" t="s">
        <v>83</v>
      </c>
      <c r="I469" s="3" t="s">
        <v>84</v>
      </c>
      <c r="J469" s="148" t="s">
        <v>88</v>
      </c>
      <c r="K469" s="149" t="s">
        <v>89</v>
      </c>
      <c r="L469" s="149" t="s">
        <v>81</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IF(B470&gt;0,ROUNDUP(VLOOKUP(B470,G011B!$B:$R,16,0),1),"")</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IF(B471&gt;0,ROUNDUP(VLOOKUP(B471,G011B!$B:$R,16,0),1),"")</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IF(B472&gt;0,ROUNDUP(VLOOKUP(B472,G011B!$B:$R,16,0),1),"")</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IF(B473&gt;0,ROUNDUP(VLOOKUP(B473,G011B!$B:$R,16,0),1),"")</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IF(B474&gt;0,ROUNDUP(VLOOKUP(B474,G011B!$B:$R,16,0),1),"")</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IF(B475&gt;0,ROUNDUP(VLOOKUP(B475,G011B!$B:$R,16,0),1),"")</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IF(B476&gt;0,ROUNDUP(VLOOKUP(B476,G011B!$B:$R,16,0),1),"")</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IF(B477&gt;0,ROUNDUP(VLOOKUP(B477,G011B!$B:$R,16,0),1),"")</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IF(B478&gt;0,ROUNDUP(VLOOKUP(B478,G011B!$B:$R,16,0),1),"")</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IF(B479&gt;0,ROUNDUP(VLOOKUP(B479,G011B!$B:$R,16,0),1),"")</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IF(B480&gt;0,ROUNDUP(VLOOKUP(B480,G011B!$B:$R,16,0),1),"")</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IF(B481&gt;0,ROUNDUP(VLOOKUP(B481,G011B!$B:$R,16,0),1),"")</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IF(B482&gt;0,ROUNDUP(VLOOKUP(B482,G011B!$B:$R,16,0),1),"")</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IF(B483&gt;0,ROUNDUP(VLOOKUP(B483,G011B!$B:$R,16,0),1),"")</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IF(B484&gt;0,ROUNDUP(VLOOKUP(B484,G011B!$B:$R,16,0),1),"")</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IF(B485&gt;0,ROUNDUP(VLOOKUP(B485,G011B!$B:$R,16,0),1),"")</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IF(B486&gt;0,ROUNDUP(VLOOKUP(B486,G011B!$B:$R,16,0),1),"")</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IF(B487&gt;0,ROUNDUP(VLOOKUP(B487,G011B!$B:$R,16,0),1),"")</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IF(B488&gt;0,ROUNDUP(VLOOKUP(B488,G011B!$B:$R,16,0),1),"")</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IF(B489&gt;0,ROUNDUP(VLOOKUP(B489,G011B!$B:$R,16,0),1),"")</f>
        <v/>
      </c>
      <c r="K489" s="215" t="str">
        <f t="shared" si="104"/>
        <v/>
      </c>
      <c r="L489" s="216" t="str">
        <f>IF(B489&lt;&gt;"",VLOOKUP(B489,G011B!$B:$Z,25,0),"")</f>
        <v/>
      </c>
      <c r="M489" s="245" t="str">
        <f t="shared" si="101"/>
        <v/>
      </c>
    </row>
    <row r="490" spans="1:15" ht="20.100000000000001" customHeight="1" thickBot="1" x14ac:dyDescent="0.35">
      <c r="A490" s="484" t="s">
        <v>47</v>
      </c>
      <c r="B490" s="485"/>
      <c r="C490" s="485"/>
      <c r="D490" s="485"/>
      <c r="E490" s="485"/>
      <c r="F490" s="486"/>
      <c r="G490" s="223">
        <f>SUM(G470:G489)</f>
        <v>0</v>
      </c>
      <c r="H490" s="319"/>
      <c r="I490" s="206">
        <f>IF(C468=C435,SUM(I470:I489)+I457,SUM(I470:I489))</f>
        <v>0</v>
      </c>
      <c r="N490" s="227">
        <f>IF(COUNTA(E470:E489)&gt;0,1,0)</f>
        <v>0</v>
      </c>
    </row>
    <row r="491" spans="1:15" ht="20.100000000000001" customHeight="1" thickBot="1" x14ac:dyDescent="0.3">
      <c r="A491" s="477" t="s">
        <v>85</v>
      </c>
      <c r="B491" s="478"/>
      <c r="C491" s="478"/>
      <c r="D491" s="479"/>
      <c r="E491" s="195">
        <f>SUM(G:G)/2</f>
        <v>0</v>
      </c>
      <c r="F491" s="480"/>
      <c r="G491" s="481"/>
      <c r="H491" s="482"/>
      <c r="I491" s="204">
        <f>SUM(I470:I489)+I458</f>
        <v>0</v>
      </c>
    </row>
    <row r="492" spans="1:15" x14ac:dyDescent="0.25">
      <c r="A492" s="7" t="s">
        <v>157</v>
      </c>
    </row>
    <row r="494" spans="1:15" ht="19.5" x14ac:dyDescent="0.3">
      <c r="A494" s="350" t="s">
        <v>44</v>
      </c>
      <c r="B494" s="351">
        <f ca="1">imzatarihi</f>
        <v>46027</v>
      </c>
      <c r="C494" s="140" t="s">
        <v>45</v>
      </c>
      <c r="D494" s="349" t="str">
        <f>IF(kurulusyetkilisi&gt;0,kurulusyetkilisi,"")</f>
        <v/>
      </c>
      <c r="G494" s="343"/>
      <c r="H494" s="131"/>
      <c r="I494" s="131"/>
      <c r="K494" s="153"/>
      <c r="L494" s="153"/>
      <c r="M494" s="4"/>
      <c r="N494" s="153"/>
      <c r="O494" s="153"/>
    </row>
    <row r="495" spans="1:15" ht="19.5" x14ac:dyDescent="0.3">
      <c r="A495" s="347"/>
      <c r="B495" s="347"/>
      <c r="C495" s="140" t="s">
        <v>46</v>
      </c>
      <c r="D495" s="140"/>
      <c r="E495" s="416"/>
      <c r="F495" s="416"/>
      <c r="G495" s="416"/>
      <c r="H495" s="107"/>
      <c r="I495" s="107"/>
      <c r="K495" s="153"/>
      <c r="L495" s="153"/>
      <c r="M495" s="4"/>
      <c r="N495" s="153"/>
      <c r="O495" s="153"/>
    </row>
    <row r="496" spans="1:15" ht="15.75" x14ac:dyDescent="0.25">
      <c r="A496" s="455" t="s">
        <v>78</v>
      </c>
      <c r="B496" s="455"/>
      <c r="C496" s="455"/>
      <c r="D496" s="455"/>
      <c r="E496" s="455"/>
      <c r="F496" s="455"/>
      <c r="G496" s="455"/>
      <c r="H496" s="455"/>
      <c r="I496" s="455"/>
    </row>
    <row r="497" spans="1:13" x14ac:dyDescent="0.25">
      <c r="A497" s="441" t="str">
        <f>IF(YilDonem&lt;&gt;"",CONCATENATE(YilDonem," dönemine aittir."),"")</f>
        <v/>
      </c>
      <c r="B497" s="441"/>
      <c r="C497" s="441"/>
      <c r="D497" s="441"/>
      <c r="E497" s="441"/>
      <c r="F497" s="441"/>
      <c r="G497" s="441"/>
      <c r="H497" s="441"/>
      <c r="I497" s="441"/>
    </row>
    <row r="498" spans="1:13" ht="19.5" thickBot="1" x14ac:dyDescent="0.35">
      <c r="A498" s="476" t="s">
        <v>87</v>
      </c>
      <c r="B498" s="476"/>
      <c r="C498" s="476"/>
      <c r="D498" s="476"/>
      <c r="E498" s="476"/>
      <c r="F498" s="476"/>
      <c r="G498" s="476"/>
      <c r="H498" s="476"/>
      <c r="I498" s="476"/>
    </row>
    <row r="499" spans="1:13" ht="19.5" customHeight="1" thickBot="1" x14ac:dyDescent="0.3">
      <c r="A499" s="465" t="s">
        <v>1</v>
      </c>
      <c r="B499" s="466"/>
      <c r="C499" s="443" t="str">
        <f>IF(ProjeNo&gt;0,ProjeNo,"")</f>
        <v/>
      </c>
      <c r="D499" s="444"/>
      <c r="E499" s="444"/>
      <c r="F499" s="444"/>
      <c r="G499" s="444"/>
      <c r="H499" s="444"/>
      <c r="I499" s="445"/>
    </row>
    <row r="500" spans="1:13" ht="29.25" customHeight="1" thickBot="1" x14ac:dyDescent="0.3">
      <c r="A500" s="483" t="s">
        <v>11</v>
      </c>
      <c r="B500" s="472"/>
      <c r="C500" s="469" t="str">
        <f>IF(ProjeAdi&gt;0,ProjeAdi,"")</f>
        <v/>
      </c>
      <c r="D500" s="470"/>
      <c r="E500" s="470"/>
      <c r="F500" s="470"/>
      <c r="G500" s="470"/>
      <c r="H500" s="470"/>
      <c r="I500" s="471"/>
    </row>
    <row r="501" spans="1:13" ht="19.5" customHeight="1" thickBot="1" x14ac:dyDescent="0.3">
      <c r="A501" s="465" t="s">
        <v>79</v>
      </c>
      <c r="B501" s="466"/>
      <c r="C501" s="29"/>
      <c r="D501" s="487"/>
      <c r="E501" s="487"/>
      <c r="F501" s="487"/>
      <c r="G501" s="487"/>
      <c r="H501" s="487"/>
      <c r="I501" s="488"/>
    </row>
    <row r="502" spans="1:13" s="5" customFormat="1" ht="30.75" thickBot="1" x14ac:dyDescent="0.3">
      <c r="A502" s="3" t="s">
        <v>7</v>
      </c>
      <c r="B502" s="3" t="s">
        <v>8</v>
      </c>
      <c r="C502" s="3" t="s">
        <v>68</v>
      </c>
      <c r="D502" s="3" t="s">
        <v>162</v>
      </c>
      <c r="E502" s="3" t="s">
        <v>80</v>
      </c>
      <c r="F502" s="3" t="s">
        <v>81</v>
      </c>
      <c r="G502" s="3" t="s">
        <v>82</v>
      </c>
      <c r="H502" s="3" t="s">
        <v>83</v>
      </c>
      <c r="I502" s="3" t="s">
        <v>84</v>
      </c>
      <c r="J502" s="148" t="s">
        <v>88</v>
      </c>
      <c r="K502" s="149" t="s">
        <v>89</v>
      </c>
      <c r="L502" s="149" t="s">
        <v>81</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IF(B503&gt;0,ROUNDUP(VLOOKUP(B503,G011B!$B:$R,16,0),1),"")</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IF(B504&gt;0,ROUNDUP(VLOOKUP(B504,G011B!$B:$R,16,0),1),"")</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IF(B505&gt;0,ROUNDUP(VLOOKUP(B505,G011B!$B:$R,16,0),1),"")</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IF(B506&gt;0,ROUNDUP(VLOOKUP(B506,G011B!$B:$R,16,0),1),"")</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IF(B507&gt;0,ROUNDUP(VLOOKUP(B507,G011B!$B:$R,16,0),1),"")</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IF(B508&gt;0,ROUNDUP(VLOOKUP(B508,G011B!$B:$R,16,0),1),"")</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IF(B509&gt;0,ROUNDUP(VLOOKUP(B509,G011B!$B:$R,16,0),1),"")</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IF(B510&gt;0,ROUNDUP(VLOOKUP(B510,G011B!$B:$R,16,0),1),"")</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IF(B511&gt;0,ROUNDUP(VLOOKUP(B511,G011B!$B:$R,16,0),1),"")</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IF(B512&gt;0,ROUNDUP(VLOOKUP(B512,G011B!$B:$R,16,0),1),"")</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IF(B513&gt;0,ROUNDUP(VLOOKUP(B513,G011B!$B:$R,16,0),1),"")</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IF(B514&gt;0,ROUNDUP(VLOOKUP(B514,G011B!$B:$R,16,0),1),"")</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IF(B515&gt;0,ROUNDUP(VLOOKUP(B515,G011B!$B:$R,16,0),1),"")</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IF(B516&gt;0,ROUNDUP(VLOOKUP(B516,G011B!$B:$R,16,0),1),"")</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IF(B517&gt;0,ROUNDUP(VLOOKUP(B517,G011B!$B:$R,16,0),1),"")</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IF(B518&gt;0,ROUNDUP(VLOOKUP(B518,G011B!$B:$R,16,0),1),"")</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IF(B519&gt;0,ROUNDUP(VLOOKUP(B519,G011B!$B:$R,16,0),1),"")</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IF(B520&gt;0,ROUNDUP(VLOOKUP(B520,G011B!$B:$R,16,0),1),"")</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IF(B521&gt;0,ROUNDUP(VLOOKUP(B521,G011B!$B:$R,16,0),1),"")</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IF(B522&gt;0,ROUNDUP(VLOOKUP(B522,G011B!$B:$R,16,0),1),"")</f>
        <v/>
      </c>
      <c r="K522" s="215" t="str">
        <f t="shared" si="111"/>
        <v/>
      </c>
      <c r="L522" s="216" t="str">
        <f>IF(B522&lt;&gt;"",VLOOKUP(B522,G011B!$B:$Z,25,0),"")</f>
        <v/>
      </c>
      <c r="M522" s="245" t="str">
        <f t="shared" si="108"/>
        <v/>
      </c>
    </row>
    <row r="523" spans="1:15" ht="20.100000000000001" customHeight="1" thickBot="1" x14ac:dyDescent="0.35">
      <c r="A523" s="484" t="s">
        <v>47</v>
      </c>
      <c r="B523" s="485"/>
      <c r="C523" s="485"/>
      <c r="D523" s="485"/>
      <c r="E523" s="485"/>
      <c r="F523" s="486"/>
      <c r="G523" s="223">
        <f>SUM(G503:G522)</f>
        <v>0</v>
      </c>
      <c r="H523" s="319"/>
      <c r="I523" s="206">
        <f>IF(C501=C468,SUM(I503:I522)+I490,SUM(I503:I522))</f>
        <v>0</v>
      </c>
      <c r="N523" s="227">
        <f>IF(COUNTA(E503:E522)&gt;0,1,0)</f>
        <v>0</v>
      </c>
    </row>
    <row r="524" spans="1:15" ht="20.100000000000001" customHeight="1" thickBot="1" x14ac:dyDescent="0.3">
      <c r="A524" s="477" t="s">
        <v>85</v>
      </c>
      <c r="B524" s="478"/>
      <c r="C524" s="478"/>
      <c r="D524" s="479"/>
      <c r="E524" s="195">
        <f>SUM(G:G)/2</f>
        <v>0</v>
      </c>
      <c r="F524" s="480"/>
      <c r="G524" s="481"/>
      <c r="H524" s="482"/>
      <c r="I524" s="204">
        <f>SUM(I503:I522)+I491</f>
        <v>0</v>
      </c>
    </row>
    <row r="525" spans="1:15" x14ac:dyDescent="0.25">
      <c r="A525" s="7" t="s">
        <v>157</v>
      </c>
    </row>
    <row r="527" spans="1:15" ht="19.5" x14ac:dyDescent="0.3">
      <c r="A527" s="350" t="s">
        <v>44</v>
      </c>
      <c r="B527" s="351">
        <f ca="1">imzatarihi</f>
        <v>46027</v>
      </c>
      <c r="C527" s="140" t="s">
        <v>45</v>
      </c>
      <c r="D527" s="349" t="str">
        <f>IF(kurulusyetkilisi&gt;0,kurulusyetkilisi,"")</f>
        <v/>
      </c>
      <c r="G527" s="343"/>
      <c r="H527" s="131"/>
      <c r="I527" s="131"/>
      <c r="K527" s="153"/>
      <c r="L527" s="153"/>
      <c r="M527" s="4"/>
      <c r="N527" s="153"/>
      <c r="O527" s="153"/>
    </row>
    <row r="528" spans="1:15" ht="19.5" x14ac:dyDescent="0.3">
      <c r="A528" s="347"/>
      <c r="B528" s="347"/>
      <c r="C528" s="140" t="s">
        <v>46</v>
      </c>
      <c r="D528" s="140"/>
      <c r="E528" s="416"/>
      <c r="F528" s="416"/>
      <c r="G528" s="416"/>
      <c r="H528" s="107"/>
      <c r="I528" s="107"/>
      <c r="K528" s="153"/>
      <c r="L528" s="153"/>
      <c r="M528" s="4"/>
      <c r="N528" s="153"/>
      <c r="O528" s="153"/>
    </row>
    <row r="529" spans="1:13" ht="15.75" x14ac:dyDescent="0.25">
      <c r="A529" s="455" t="s">
        <v>78</v>
      </c>
      <c r="B529" s="455"/>
      <c r="C529" s="455"/>
      <c r="D529" s="455"/>
      <c r="E529" s="455"/>
      <c r="F529" s="455"/>
      <c r="G529" s="455"/>
      <c r="H529" s="455"/>
      <c r="I529" s="455"/>
    </row>
    <row r="530" spans="1:13" x14ac:dyDescent="0.25">
      <c r="A530" s="441" t="str">
        <f>IF(YilDonem&lt;&gt;"",CONCATENATE(YilDonem," dönemine aittir."),"")</f>
        <v/>
      </c>
      <c r="B530" s="441"/>
      <c r="C530" s="441"/>
      <c r="D530" s="441"/>
      <c r="E530" s="441"/>
      <c r="F530" s="441"/>
      <c r="G530" s="441"/>
      <c r="H530" s="441"/>
      <c r="I530" s="441"/>
    </row>
    <row r="531" spans="1:13" ht="19.5" thickBot="1" x14ac:dyDescent="0.35">
      <c r="A531" s="476" t="s">
        <v>87</v>
      </c>
      <c r="B531" s="476"/>
      <c r="C531" s="476"/>
      <c r="D531" s="476"/>
      <c r="E531" s="476"/>
      <c r="F531" s="476"/>
      <c r="G531" s="476"/>
      <c r="H531" s="476"/>
      <c r="I531" s="476"/>
    </row>
    <row r="532" spans="1:13" ht="19.5" customHeight="1" thickBot="1" x14ac:dyDescent="0.3">
      <c r="A532" s="465" t="s">
        <v>1</v>
      </c>
      <c r="B532" s="466"/>
      <c r="C532" s="443" t="str">
        <f>IF(ProjeNo&gt;0,ProjeNo,"")</f>
        <v/>
      </c>
      <c r="D532" s="444"/>
      <c r="E532" s="444"/>
      <c r="F532" s="444"/>
      <c r="G532" s="444"/>
      <c r="H532" s="444"/>
      <c r="I532" s="445"/>
    </row>
    <row r="533" spans="1:13" ht="29.25" customHeight="1" thickBot="1" x14ac:dyDescent="0.3">
      <c r="A533" s="483" t="s">
        <v>11</v>
      </c>
      <c r="B533" s="472"/>
      <c r="C533" s="469" t="str">
        <f>IF(ProjeAdi&gt;0,ProjeAdi,"")</f>
        <v/>
      </c>
      <c r="D533" s="470"/>
      <c r="E533" s="470"/>
      <c r="F533" s="470"/>
      <c r="G533" s="470"/>
      <c r="H533" s="470"/>
      <c r="I533" s="471"/>
    </row>
    <row r="534" spans="1:13" ht="19.5" customHeight="1" thickBot="1" x14ac:dyDescent="0.3">
      <c r="A534" s="465" t="s">
        <v>79</v>
      </c>
      <c r="B534" s="466"/>
      <c r="C534" s="29"/>
      <c r="D534" s="487"/>
      <c r="E534" s="487"/>
      <c r="F534" s="487"/>
      <c r="G534" s="487"/>
      <c r="H534" s="487"/>
      <c r="I534" s="488"/>
    </row>
    <row r="535" spans="1:13" s="5" customFormat="1" ht="30.75" thickBot="1" x14ac:dyDescent="0.3">
      <c r="A535" s="3" t="s">
        <v>7</v>
      </c>
      <c r="B535" s="3" t="s">
        <v>8</v>
      </c>
      <c r="C535" s="3" t="s">
        <v>68</v>
      </c>
      <c r="D535" s="3" t="s">
        <v>162</v>
      </c>
      <c r="E535" s="3" t="s">
        <v>80</v>
      </c>
      <c r="F535" s="3" t="s">
        <v>81</v>
      </c>
      <c r="G535" s="3" t="s">
        <v>82</v>
      </c>
      <c r="H535" s="3" t="s">
        <v>83</v>
      </c>
      <c r="I535" s="3" t="s">
        <v>84</v>
      </c>
      <c r="J535" s="148" t="s">
        <v>88</v>
      </c>
      <c r="K535" s="149" t="s">
        <v>89</v>
      </c>
      <c r="L535" s="149" t="s">
        <v>81</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IF(B536&gt;0,ROUNDUP(VLOOKUP(B536,G011B!$B:$R,16,0),1),"")</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IF(B537&gt;0,ROUNDUP(VLOOKUP(B537,G011B!$B:$R,16,0),1),"")</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IF(B538&gt;0,ROUNDUP(VLOOKUP(B538,G011B!$B:$R,16,0),1),"")</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IF(B539&gt;0,ROUNDUP(VLOOKUP(B539,G011B!$B:$R,16,0),1),"")</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IF(B540&gt;0,ROUNDUP(VLOOKUP(B540,G011B!$B:$R,16,0),1),"")</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IF(B541&gt;0,ROUNDUP(VLOOKUP(B541,G011B!$B:$R,16,0),1),"")</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IF(B542&gt;0,ROUNDUP(VLOOKUP(B542,G011B!$B:$R,16,0),1),"")</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IF(B543&gt;0,ROUNDUP(VLOOKUP(B543,G011B!$B:$R,16,0),1),"")</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IF(B544&gt;0,ROUNDUP(VLOOKUP(B544,G011B!$B:$R,16,0),1),"")</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IF(B545&gt;0,ROUNDUP(VLOOKUP(B545,G011B!$B:$R,16,0),1),"")</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IF(B546&gt;0,ROUNDUP(VLOOKUP(B546,G011B!$B:$R,16,0),1),"")</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IF(B547&gt;0,ROUNDUP(VLOOKUP(B547,G011B!$B:$R,16,0),1),"")</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IF(B548&gt;0,ROUNDUP(VLOOKUP(B548,G011B!$B:$R,16,0),1),"")</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IF(B549&gt;0,ROUNDUP(VLOOKUP(B549,G011B!$B:$R,16,0),1),"")</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IF(B550&gt;0,ROUNDUP(VLOOKUP(B550,G011B!$B:$R,16,0),1),"")</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IF(B551&gt;0,ROUNDUP(VLOOKUP(B551,G011B!$B:$R,16,0),1),"")</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IF(B552&gt;0,ROUNDUP(VLOOKUP(B552,G011B!$B:$R,16,0),1),"")</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IF(B553&gt;0,ROUNDUP(VLOOKUP(B553,G011B!$B:$R,16,0),1),"")</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IF(B554&gt;0,ROUNDUP(VLOOKUP(B554,G011B!$B:$R,16,0),1),"")</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IF(B555&gt;0,ROUNDUP(VLOOKUP(B555,G011B!$B:$R,16,0),1),"")</f>
        <v/>
      </c>
      <c r="K555" s="215" t="str">
        <f t="shared" si="118"/>
        <v/>
      </c>
      <c r="L555" s="216" t="str">
        <f>IF(B555&lt;&gt;"",VLOOKUP(B555,G011B!$B:$Z,25,0),"")</f>
        <v/>
      </c>
      <c r="M555" s="245" t="str">
        <f t="shared" si="115"/>
        <v/>
      </c>
    </row>
    <row r="556" spans="1:15" ht="20.100000000000001" customHeight="1" thickBot="1" x14ac:dyDescent="0.35">
      <c r="A556" s="484" t="s">
        <v>47</v>
      </c>
      <c r="B556" s="485"/>
      <c r="C556" s="485"/>
      <c r="D556" s="485"/>
      <c r="E556" s="485"/>
      <c r="F556" s="486"/>
      <c r="G556" s="223">
        <f>SUM(G536:G555)</f>
        <v>0</v>
      </c>
      <c r="H556" s="319"/>
      <c r="I556" s="206">
        <f>IF(C534=C501,SUM(I536:I555)+I523,SUM(I536:I555))</f>
        <v>0</v>
      </c>
      <c r="N556" s="227">
        <f>IF(COUNTA(E536:E555)&gt;0,1,0)</f>
        <v>0</v>
      </c>
    </row>
    <row r="557" spans="1:15" ht="20.100000000000001" customHeight="1" thickBot="1" x14ac:dyDescent="0.3">
      <c r="A557" s="477" t="s">
        <v>85</v>
      </c>
      <c r="B557" s="478"/>
      <c r="C557" s="478"/>
      <c r="D557" s="479"/>
      <c r="E557" s="195">
        <f>SUM(G:G)/2</f>
        <v>0</v>
      </c>
      <c r="F557" s="480"/>
      <c r="G557" s="481"/>
      <c r="H557" s="482"/>
      <c r="I557" s="204">
        <f>SUM(I536:I555)+I524</f>
        <v>0</v>
      </c>
    </row>
    <row r="558" spans="1:15" x14ac:dyDescent="0.25">
      <c r="A558" s="7" t="s">
        <v>157</v>
      </c>
    </row>
    <row r="560" spans="1:15" ht="19.5" x14ac:dyDescent="0.3">
      <c r="A560" s="350" t="s">
        <v>44</v>
      </c>
      <c r="B560" s="351">
        <f ca="1">imzatarihi</f>
        <v>46027</v>
      </c>
      <c r="C560" s="140" t="s">
        <v>45</v>
      </c>
      <c r="D560" s="349" t="str">
        <f>IF(kurulusyetkilisi&gt;0,kurulusyetkilisi,"")</f>
        <v/>
      </c>
      <c r="G560" s="343"/>
      <c r="H560" s="131"/>
      <c r="I560" s="131"/>
      <c r="K560" s="153"/>
      <c r="L560" s="153"/>
      <c r="M560" s="4"/>
      <c r="N560" s="153"/>
      <c r="O560" s="153"/>
    </row>
    <row r="561" spans="1:15" ht="19.5" x14ac:dyDescent="0.3">
      <c r="A561" s="347"/>
      <c r="B561" s="347"/>
      <c r="C561" s="140" t="s">
        <v>46</v>
      </c>
      <c r="D561" s="140"/>
      <c r="E561" s="416"/>
      <c r="F561" s="416"/>
      <c r="G561" s="416"/>
      <c r="H561" s="107"/>
      <c r="I561" s="107"/>
      <c r="K561" s="153"/>
      <c r="L561" s="153"/>
      <c r="M561" s="4"/>
      <c r="N561" s="153"/>
      <c r="O561" s="153"/>
    </row>
    <row r="562" spans="1:15" ht="15.75" x14ac:dyDescent="0.25">
      <c r="A562" s="455" t="s">
        <v>78</v>
      </c>
      <c r="B562" s="455"/>
      <c r="C562" s="455"/>
      <c r="D562" s="455"/>
      <c r="E562" s="455"/>
      <c r="F562" s="455"/>
      <c r="G562" s="455"/>
      <c r="H562" s="455"/>
      <c r="I562" s="455"/>
    </row>
    <row r="563" spans="1:15" x14ac:dyDescent="0.25">
      <c r="A563" s="441" t="str">
        <f>IF(YilDonem&lt;&gt;"",CONCATENATE(YilDonem," dönemine aittir."),"")</f>
        <v/>
      </c>
      <c r="B563" s="441"/>
      <c r="C563" s="441"/>
      <c r="D563" s="441"/>
      <c r="E563" s="441"/>
      <c r="F563" s="441"/>
      <c r="G563" s="441"/>
      <c r="H563" s="441"/>
      <c r="I563" s="441"/>
    </row>
    <row r="564" spans="1:15" ht="19.5" thickBot="1" x14ac:dyDescent="0.35">
      <c r="A564" s="476" t="s">
        <v>87</v>
      </c>
      <c r="B564" s="476"/>
      <c r="C564" s="476"/>
      <c r="D564" s="476"/>
      <c r="E564" s="476"/>
      <c r="F564" s="476"/>
      <c r="G564" s="476"/>
      <c r="H564" s="476"/>
      <c r="I564" s="476"/>
    </row>
    <row r="565" spans="1:15" ht="19.5" customHeight="1" thickBot="1" x14ac:dyDescent="0.3">
      <c r="A565" s="465" t="s">
        <v>1</v>
      </c>
      <c r="B565" s="466"/>
      <c r="C565" s="443" t="str">
        <f>IF(ProjeNo&gt;0,ProjeNo,"")</f>
        <v/>
      </c>
      <c r="D565" s="444"/>
      <c r="E565" s="444"/>
      <c r="F565" s="444"/>
      <c r="G565" s="444"/>
      <c r="H565" s="444"/>
      <c r="I565" s="445"/>
    </row>
    <row r="566" spans="1:15" ht="29.25" customHeight="1" thickBot="1" x14ac:dyDescent="0.3">
      <c r="A566" s="483" t="s">
        <v>11</v>
      </c>
      <c r="B566" s="472"/>
      <c r="C566" s="469" t="str">
        <f>IF(ProjeAdi&gt;0,ProjeAdi,"")</f>
        <v/>
      </c>
      <c r="D566" s="470"/>
      <c r="E566" s="470"/>
      <c r="F566" s="470"/>
      <c r="G566" s="470"/>
      <c r="H566" s="470"/>
      <c r="I566" s="471"/>
    </row>
    <row r="567" spans="1:15" ht="19.5" customHeight="1" thickBot="1" x14ac:dyDescent="0.3">
      <c r="A567" s="465" t="s">
        <v>79</v>
      </c>
      <c r="B567" s="466"/>
      <c r="C567" s="29"/>
      <c r="D567" s="487"/>
      <c r="E567" s="487"/>
      <c r="F567" s="487"/>
      <c r="G567" s="487"/>
      <c r="H567" s="487"/>
      <c r="I567" s="488"/>
    </row>
    <row r="568" spans="1:15" s="5" customFormat="1" ht="30.75" thickBot="1" x14ac:dyDescent="0.3">
      <c r="A568" s="3" t="s">
        <v>7</v>
      </c>
      <c r="B568" s="3" t="s">
        <v>8</v>
      </c>
      <c r="C568" s="3" t="s">
        <v>68</v>
      </c>
      <c r="D568" s="3" t="s">
        <v>162</v>
      </c>
      <c r="E568" s="3" t="s">
        <v>80</v>
      </c>
      <c r="F568" s="3" t="s">
        <v>81</v>
      </c>
      <c r="G568" s="3" t="s">
        <v>82</v>
      </c>
      <c r="H568" s="3" t="s">
        <v>83</v>
      </c>
      <c r="I568" s="3" t="s">
        <v>84</v>
      </c>
      <c r="J568" s="148" t="s">
        <v>88</v>
      </c>
      <c r="K568" s="149" t="s">
        <v>89</v>
      </c>
      <c r="L568" s="149" t="s">
        <v>81</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IF(B569&gt;0,ROUNDUP(VLOOKUP(B569,G011B!$B:$R,16,0),1),"")</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IF(B570&gt;0,ROUNDUP(VLOOKUP(B570,G011B!$B:$R,16,0),1),"")</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IF(B571&gt;0,ROUNDUP(VLOOKUP(B571,G011B!$B:$R,16,0),1),"")</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IF(B572&gt;0,ROUNDUP(VLOOKUP(B572,G011B!$B:$R,16,0),1),"")</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IF(B573&gt;0,ROUNDUP(VLOOKUP(B573,G011B!$B:$R,16,0),1),"")</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IF(B574&gt;0,ROUNDUP(VLOOKUP(B574,G011B!$B:$R,16,0),1),"")</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IF(B575&gt;0,ROUNDUP(VLOOKUP(B575,G011B!$B:$R,16,0),1),"")</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IF(B576&gt;0,ROUNDUP(VLOOKUP(B576,G011B!$B:$R,16,0),1),"")</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IF(B577&gt;0,ROUNDUP(VLOOKUP(B577,G011B!$B:$R,16,0),1),"")</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IF(B578&gt;0,ROUNDUP(VLOOKUP(B578,G011B!$B:$R,16,0),1),"")</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IF(B579&gt;0,ROUNDUP(VLOOKUP(B579,G011B!$B:$R,16,0),1),"")</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IF(B580&gt;0,ROUNDUP(VLOOKUP(B580,G011B!$B:$R,16,0),1),"")</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IF(B581&gt;0,ROUNDUP(VLOOKUP(B581,G011B!$B:$R,16,0),1),"")</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IF(B582&gt;0,ROUNDUP(VLOOKUP(B582,G011B!$B:$R,16,0),1),"")</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IF(B583&gt;0,ROUNDUP(VLOOKUP(B583,G011B!$B:$R,16,0),1),"")</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IF(B584&gt;0,ROUNDUP(VLOOKUP(B584,G011B!$B:$R,16,0),1),"")</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IF(B585&gt;0,ROUNDUP(VLOOKUP(B585,G011B!$B:$R,16,0),1),"")</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IF(B586&gt;0,ROUNDUP(VLOOKUP(B586,G011B!$B:$R,16,0),1),"")</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IF(B587&gt;0,ROUNDUP(VLOOKUP(B587,G011B!$B:$R,16,0),1),"")</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IF(B588&gt;0,ROUNDUP(VLOOKUP(B588,G011B!$B:$R,16,0),1),"")</f>
        <v/>
      </c>
      <c r="K588" s="215" t="str">
        <f t="shared" si="125"/>
        <v/>
      </c>
      <c r="L588" s="216" t="str">
        <f>IF(B588&lt;&gt;"",VLOOKUP(B588,G011B!$B:$Z,25,0),"")</f>
        <v/>
      </c>
      <c r="M588" s="245" t="str">
        <f t="shared" si="122"/>
        <v/>
      </c>
    </row>
    <row r="589" spans="1:14" ht="20.100000000000001" customHeight="1" thickBot="1" x14ac:dyDescent="0.35">
      <c r="A589" s="484" t="s">
        <v>47</v>
      </c>
      <c r="B589" s="485"/>
      <c r="C589" s="485"/>
      <c r="D589" s="485"/>
      <c r="E589" s="485"/>
      <c r="F589" s="486"/>
      <c r="G589" s="223">
        <f>SUM(G569:G588)</f>
        <v>0</v>
      </c>
      <c r="H589" s="319"/>
      <c r="I589" s="206">
        <f>IF(C567=C534,SUM(I569:I588)+I556,SUM(I569:I588))</f>
        <v>0</v>
      </c>
      <c r="N589" s="227">
        <f>IF(COUNTA(E569:E588)&gt;0,1,0)</f>
        <v>0</v>
      </c>
    </row>
    <row r="590" spans="1:14" ht="20.100000000000001" customHeight="1" thickBot="1" x14ac:dyDescent="0.3">
      <c r="A590" s="477" t="s">
        <v>85</v>
      </c>
      <c r="B590" s="478"/>
      <c r="C590" s="478"/>
      <c r="D590" s="479"/>
      <c r="E590" s="195">
        <f>SUM(G:G)/2</f>
        <v>0</v>
      </c>
      <c r="F590" s="480"/>
      <c r="G590" s="481"/>
      <c r="H590" s="482"/>
      <c r="I590" s="204">
        <f>SUM(I569:I588)+I557</f>
        <v>0</v>
      </c>
    </row>
    <row r="591" spans="1:14" x14ac:dyDescent="0.25">
      <c r="A591" s="7" t="s">
        <v>157</v>
      </c>
    </row>
    <row r="593" spans="1:15" ht="19.5" x14ac:dyDescent="0.3">
      <c r="A593" s="350" t="s">
        <v>44</v>
      </c>
      <c r="B593" s="351">
        <f ca="1">imzatarihi</f>
        <v>46027</v>
      </c>
      <c r="C593" s="140" t="s">
        <v>45</v>
      </c>
      <c r="D593" s="349" t="str">
        <f>IF(kurulusyetkilisi&gt;0,kurulusyetkilisi,"")</f>
        <v/>
      </c>
      <c r="G593" s="343"/>
      <c r="H593" s="131"/>
      <c r="I593" s="131"/>
      <c r="K593" s="153"/>
      <c r="L593" s="153"/>
      <c r="M593" s="4"/>
      <c r="N593" s="153"/>
      <c r="O593" s="153"/>
    </row>
    <row r="594" spans="1:15" ht="19.5" x14ac:dyDescent="0.3">
      <c r="A594" s="347"/>
      <c r="B594" s="347"/>
      <c r="C594" s="140" t="s">
        <v>46</v>
      </c>
      <c r="D594" s="140"/>
      <c r="E594" s="416"/>
      <c r="F594" s="416"/>
      <c r="G594" s="416"/>
      <c r="H594" s="107"/>
      <c r="I594" s="107"/>
      <c r="K594" s="153"/>
      <c r="L594" s="153"/>
      <c r="M594" s="4"/>
      <c r="N594" s="153"/>
      <c r="O594" s="153"/>
    </row>
    <row r="595" spans="1:15" ht="15.75" x14ac:dyDescent="0.25">
      <c r="A595" s="455" t="s">
        <v>78</v>
      </c>
      <c r="B595" s="455"/>
      <c r="C595" s="455"/>
      <c r="D595" s="455"/>
      <c r="E595" s="455"/>
      <c r="F595" s="455"/>
      <c r="G595" s="455"/>
      <c r="H595" s="455"/>
      <c r="I595" s="455"/>
    </row>
    <row r="596" spans="1:15" x14ac:dyDescent="0.25">
      <c r="A596" s="441" t="str">
        <f>IF(YilDonem&lt;&gt;"",CONCATENATE(YilDonem," dönemine aittir."),"")</f>
        <v/>
      </c>
      <c r="B596" s="441"/>
      <c r="C596" s="441"/>
      <c r="D596" s="441"/>
      <c r="E596" s="441"/>
      <c r="F596" s="441"/>
      <c r="G596" s="441"/>
      <c r="H596" s="441"/>
      <c r="I596" s="441"/>
    </row>
    <row r="597" spans="1:15" ht="19.5" thickBot="1" x14ac:dyDescent="0.35">
      <c r="A597" s="476" t="s">
        <v>87</v>
      </c>
      <c r="B597" s="476"/>
      <c r="C597" s="476"/>
      <c r="D597" s="476"/>
      <c r="E597" s="476"/>
      <c r="F597" s="476"/>
      <c r="G597" s="476"/>
      <c r="H597" s="476"/>
      <c r="I597" s="476"/>
    </row>
    <row r="598" spans="1:15" ht="19.5" customHeight="1" thickBot="1" x14ac:dyDescent="0.3">
      <c r="A598" s="465" t="s">
        <v>1</v>
      </c>
      <c r="B598" s="466"/>
      <c r="C598" s="443" t="str">
        <f>IF(ProjeNo&gt;0,ProjeNo,"")</f>
        <v/>
      </c>
      <c r="D598" s="444"/>
      <c r="E598" s="444"/>
      <c r="F598" s="444"/>
      <c r="G598" s="444"/>
      <c r="H598" s="444"/>
      <c r="I598" s="445"/>
    </row>
    <row r="599" spans="1:15" ht="29.25" customHeight="1" thickBot="1" x14ac:dyDescent="0.3">
      <c r="A599" s="483" t="s">
        <v>11</v>
      </c>
      <c r="B599" s="472"/>
      <c r="C599" s="469" t="str">
        <f>IF(ProjeAdi&gt;0,ProjeAdi,"")</f>
        <v/>
      </c>
      <c r="D599" s="470"/>
      <c r="E599" s="470"/>
      <c r="F599" s="470"/>
      <c r="G599" s="470"/>
      <c r="H599" s="470"/>
      <c r="I599" s="471"/>
    </row>
    <row r="600" spans="1:15" ht="19.5" customHeight="1" thickBot="1" x14ac:dyDescent="0.3">
      <c r="A600" s="465" t="s">
        <v>79</v>
      </c>
      <c r="B600" s="466"/>
      <c r="C600" s="29"/>
      <c r="D600" s="487"/>
      <c r="E600" s="487"/>
      <c r="F600" s="487"/>
      <c r="G600" s="487"/>
      <c r="H600" s="487"/>
      <c r="I600" s="488"/>
    </row>
    <row r="601" spans="1:15" s="5" customFormat="1" ht="30.75" thickBot="1" x14ac:dyDescent="0.3">
      <c r="A601" s="3" t="s">
        <v>7</v>
      </c>
      <c r="B601" s="3" t="s">
        <v>8</v>
      </c>
      <c r="C601" s="3" t="s">
        <v>68</v>
      </c>
      <c r="D601" s="3" t="s">
        <v>162</v>
      </c>
      <c r="E601" s="3" t="s">
        <v>80</v>
      </c>
      <c r="F601" s="3" t="s">
        <v>81</v>
      </c>
      <c r="G601" s="3" t="s">
        <v>82</v>
      </c>
      <c r="H601" s="3" t="s">
        <v>83</v>
      </c>
      <c r="I601" s="3" t="s">
        <v>84</v>
      </c>
      <c r="J601" s="148" t="s">
        <v>88</v>
      </c>
      <c r="K601" s="149" t="s">
        <v>89</v>
      </c>
      <c r="L601" s="149" t="s">
        <v>81</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IF(B602&gt;0,ROUNDUP(VLOOKUP(B602,G011B!$B:$R,16,0),1),"")</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IF(B603&gt;0,ROUNDUP(VLOOKUP(B603,G011B!$B:$R,16,0),1),"")</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IF(B604&gt;0,ROUNDUP(VLOOKUP(B604,G011B!$B:$R,16,0),1),"")</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IF(B605&gt;0,ROUNDUP(VLOOKUP(B605,G011B!$B:$R,16,0),1),"")</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IF(B606&gt;0,ROUNDUP(VLOOKUP(B606,G011B!$B:$R,16,0),1),"")</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IF(B607&gt;0,ROUNDUP(VLOOKUP(B607,G011B!$B:$R,16,0),1),"")</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IF(B608&gt;0,ROUNDUP(VLOOKUP(B608,G011B!$B:$R,16,0),1),"")</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IF(B609&gt;0,ROUNDUP(VLOOKUP(B609,G011B!$B:$R,16,0),1),"")</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IF(B610&gt;0,ROUNDUP(VLOOKUP(B610,G011B!$B:$R,16,0),1),"")</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IF(B611&gt;0,ROUNDUP(VLOOKUP(B611,G011B!$B:$R,16,0),1),"")</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IF(B612&gt;0,ROUNDUP(VLOOKUP(B612,G011B!$B:$R,16,0),1),"")</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IF(B613&gt;0,ROUNDUP(VLOOKUP(B613,G011B!$B:$R,16,0),1),"")</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IF(B614&gt;0,ROUNDUP(VLOOKUP(B614,G011B!$B:$R,16,0),1),"")</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IF(B615&gt;0,ROUNDUP(VLOOKUP(B615,G011B!$B:$R,16,0),1),"")</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IF(B616&gt;0,ROUNDUP(VLOOKUP(B616,G011B!$B:$R,16,0),1),"")</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IF(B617&gt;0,ROUNDUP(VLOOKUP(B617,G011B!$B:$R,16,0),1),"")</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IF(B618&gt;0,ROUNDUP(VLOOKUP(B618,G011B!$B:$R,16,0),1),"")</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IF(B619&gt;0,ROUNDUP(VLOOKUP(B619,G011B!$B:$R,16,0),1),"")</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IF(B620&gt;0,ROUNDUP(VLOOKUP(B620,G011B!$B:$R,16,0),1),"")</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IF(B621&gt;0,ROUNDUP(VLOOKUP(B621,G011B!$B:$R,16,0),1),"")</f>
        <v/>
      </c>
      <c r="K621" s="215" t="str">
        <f t="shared" si="132"/>
        <v/>
      </c>
      <c r="L621" s="216" t="str">
        <f>IF(B621&lt;&gt;"",VLOOKUP(B621,G011B!$B:$Z,25,0),"")</f>
        <v/>
      </c>
      <c r="M621" s="245" t="str">
        <f t="shared" si="129"/>
        <v/>
      </c>
    </row>
    <row r="622" spans="1:14" ht="20.100000000000001" customHeight="1" thickBot="1" x14ac:dyDescent="0.35">
      <c r="A622" s="484" t="s">
        <v>47</v>
      </c>
      <c r="B622" s="485"/>
      <c r="C622" s="485"/>
      <c r="D622" s="485"/>
      <c r="E622" s="485"/>
      <c r="F622" s="486"/>
      <c r="G622" s="223">
        <f>SUM(G602:G621)</f>
        <v>0</v>
      </c>
      <c r="H622" s="319"/>
      <c r="I622" s="206">
        <f>IF(C600=C567,SUM(I602:I621)+I589,SUM(I602:I621))</f>
        <v>0</v>
      </c>
      <c r="N622" s="227">
        <f>IF(COUNTA(E602:E621)&gt;0,1,0)</f>
        <v>0</v>
      </c>
    </row>
    <row r="623" spans="1:14" ht="20.100000000000001" customHeight="1" thickBot="1" x14ac:dyDescent="0.3">
      <c r="A623" s="477" t="s">
        <v>85</v>
      </c>
      <c r="B623" s="478"/>
      <c r="C623" s="478"/>
      <c r="D623" s="479"/>
      <c r="E623" s="195">
        <f>SUM(G:G)/2</f>
        <v>0</v>
      </c>
      <c r="F623" s="480"/>
      <c r="G623" s="481"/>
      <c r="H623" s="482"/>
      <c r="I623" s="204">
        <f>SUM(I602:I621)+I590</f>
        <v>0</v>
      </c>
    </row>
    <row r="624" spans="1:14" x14ac:dyDescent="0.25">
      <c r="A624" s="7" t="s">
        <v>157</v>
      </c>
    </row>
    <row r="626" spans="1:15" ht="19.5" x14ac:dyDescent="0.3">
      <c r="A626" s="350" t="s">
        <v>44</v>
      </c>
      <c r="B626" s="351">
        <f ca="1">imzatarihi</f>
        <v>46027</v>
      </c>
      <c r="C626" s="140" t="s">
        <v>45</v>
      </c>
      <c r="D626" s="349" t="str">
        <f>IF(kurulusyetkilisi&gt;0,kurulusyetkilisi,"")</f>
        <v/>
      </c>
      <c r="G626" s="343"/>
      <c r="H626" s="131"/>
      <c r="I626" s="131"/>
      <c r="K626" s="153"/>
      <c r="L626" s="153"/>
      <c r="M626" s="4"/>
      <c r="N626" s="153"/>
      <c r="O626" s="153"/>
    </row>
    <row r="627" spans="1:15" ht="19.5" x14ac:dyDescent="0.3">
      <c r="A627" s="347"/>
      <c r="B627" s="347"/>
      <c r="C627" s="140" t="s">
        <v>46</v>
      </c>
      <c r="D627" s="140"/>
      <c r="E627" s="416"/>
      <c r="F627" s="416"/>
      <c r="G627" s="416"/>
      <c r="H627" s="107"/>
      <c r="I627" s="107"/>
      <c r="K627" s="153"/>
      <c r="L627" s="153"/>
      <c r="M627" s="4"/>
      <c r="N627" s="153"/>
      <c r="O627" s="153"/>
    </row>
    <row r="628" spans="1:15" ht="15.75" x14ac:dyDescent="0.25">
      <c r="A628" s="455" t="s">
        <v>78</v>
      </c>
      <c r="B628" s="455"/>
      <c r="C628" s="455"/>
      <c r="D628" s="455"/>
      <c r="E628" s="455"/>
      <c r="F628" s="455"/>
      <c r="G628" s="455"/>
      <c r="H628" s="455"/>
      <c r="I628" s="455"/>
    </row>
    <row r="629" spans="1:15" x14ac:dyDescent="0.25">
      <c r="A629" s="441" t="str">
        <f>IF(YilDonem&lt;&gt;"",CONCATENATE(YilDonem," dönemine aittir."),"")</f>
        <v/>
      </c>
      <c r="B629" s="441"/>
      <c r="C629" s="441"/>
      <c r="D629" s="441"/>
      <c r="E629" s="441"/>
      <c r="F629" s="441"/>
      <c r="G629" s="441"/>
      <c r="H629" s="441"/>
      <c r="I629" s="441"/>
    </row>
    <row r="630" spans="1:15" ht="19.5" thickBot="1" x14ac:dyDescent="0.35">
      <c r="A630" s="476" t="s">
        <v>87</v>
      </c>
      <c r="B630" s="476"/>
      <c r="C630" s="476"/>
      <c r="D630" s="476"/>
      <c r="E630" s="476"/>
      <c r="F630" s="476"/>
      <c r="G630" s="476"/>
      <c r="H630" s="476"/>
      <c r="I630" s="476"/>
    </row>
    <row r="631" spans="1:15" ht="19.5" customHeight="1" thickBot="1" x14ac:dyDescent="0.3">
      <c r="A631" s="465" t="s">
        <v>1</v>
      </c>
      <c r="B631" s="466"/>
      <c r="C631" s="443" t="str">
        <f>IF(ProjeNo&gt;0,ProjeNo,"")</f>
        <v/>
      </c>
      <c r="D631" s="444"/>
      <c r="E631" s="444"/>
      <c r="F631" s="444"/>
      <c r="G631" s="444"/>
      <c r="H631" s="444"/>
      <c r="I631" s="445"/>
    </row>
    <row r="632" spans="1:15" ht="29.25" customHeight="1" thickBot="1" x14ac:dyDescent="0.3">
      <c r="A632" s="483" t="s">
        <v>11</v>
      </c>
      <c r="B632" s="472"/>
      <c r="C632" s="469" t="str">
        <f>IF(ProjeAdi&gt;0,ProjeAdi,"")</f>
        <v/>
      </c>
      <c r="D632" s="470"/>
      <c r="E632" s="470"/>
      <c r="F632" s="470"/>
      <c r="G632" s="470"/>
      <c r="H632" s="470"/>
      <c r="I632" s="471"/>
    </row>
    <row r="633" spans="1:15" ht="19.5" customHeight="1" thickBot="1" x14ac:dyDescent="0.3">
      <c r="A633" s="465" t="s">
        <v>79</v>
      </c>
      <c r="B633" s="466"/>
      <c r="C633" s="29"/>
      <c r="D633" s="487"/>
      <c r="E633" s="487"/>
      <c r="F633" s="487"/>
      <c r="G633" s="487"/>
      <c r="H633" s="487"/>
      <c r="I633" s="488"/>
    </row>
    <row r="634" spans="1:15" s="5" customFormat="1" ht="30.75" thickBot="1" x14ac:dyDescent="0.3">
      <c r="A634" s="3" t="s">
        <v>7</v>
      </c>
      <c r="B634" s="3" t="s">
        <v>8</v>
      </c>
      <c r="C634" s="3" t="s">
        <v>68</v>
      </c>
      <c r="D634" s="3" t="s">
        <v>162</v>
      </c>
      <c r="E634" s="3" t="s">
        <v>80</v>
      </c>
      <c r="F634" s="3" t="s">
        <v>81</v>
      </c>
      <c r="G634" s="3" t="s">
        <v>82</v>
      </c>
      <c r="H634" s="3" t="s">
        <v>83</v>
      </c>
      <c r="I634" s="3" t="s">
        <v>84</v>
      </c>
      <c r="J634" s="148" t="s">
        <v>88</v>
      </c>
      <c r="K634" s="149" t="s">
        <v>89</v>
      </c>
      <c r="L634" s="149" t="s">
        <v>81</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IF(B635&gt;0,ROUNDUP(VLOOKUP(B635,G011B!$B:$R,16,0),1),"")</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IF(B636&gt;0,ROUNDUP(VLOOKUP(B636,G011B!$B:$R,16,0),1),"")</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IF(B637&gt;0,ROUNDUP(VLOOKUP(B637,G011B!$B:$R,16,0),1),"")</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IF(B638&gt;0,ROUNDUP(VLOOKUP(B638,G011B!$B:$R,16,0),1),"")</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IF(B639&gt;0,ROUNDUP(VLOOKUP(B639,G011B!$B:$R,16,0),1),"")</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IF(B640&gt;0,ROUNDUP(VLOOKUP(B640,G011B!$B:$R,16,0),1),"")</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IF(B641&gt;0,ROUNDUP(VLOOKUP(B641,G011B!$B:$R,16,0),1),"")</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IF(B642&gt;0,ROUNDUP(VLOOKUP(B642,G011B!$B:$R,16,0),1),"")</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IF(B643&gt;0,ROUNDUP(VLOOKUP(B643,G011B!$B:$R,16,0),1),"")</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IF(B644&gt;0,ROUNDUP(VLOOKUP(B644,G011B!$B:$R,16,0),1),"")</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IF(B645&gt;0,ROUNDUP(VLOOKUP(B645,G011B!$B:$R,16,0),1),"")</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IF(B646&gt;0,ROUNDUP(VLOOKUP(B646,G011B!$B:$R,16,0),1),"")</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IF(B647&gt;0,ROUNDUP(VLOOKUP(B647,G011B!$B:$R,16,0),1),"")</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IF(B648&gt;0,ROUNDUP(VLOOKUP(B648,G011B!$B:$R,16,0),1),"")</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IF(B649&gt;0,ROUNDUP(VLOOKUP(B649,G011B!$B:$R,16,0),1),"")</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IF(B650&gt;0,ROUNDUP(VLOOKUP(B650,G011B!$B:$R,16,0),1),"")</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IF(B651&gt;0,ROUNDUP(VLOOKUP(B651,G011B!$B:$R,16,0),1),"")</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IF(B652&gt;0,ROUNDUP(VLOOKUP(B652,G011B!$B:$R,16,0),1),"")</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IF(B653&gt;0,ROUNDUP(VLOOKUP(B653,G011B!$B:$R,16,0),1),"")</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IF(B654&gt;0,ROUNDUP(VLOOKUP(B654,G011B!$B:$R,16,0),1),"")</f>
        <v/>
      </c>
      <c r="K654" s="215" t="str">
        <f t="shared" si="139"/>
        <v/>
      </c>
      <c r="L654" s="216" t="str">
        <f>IF(B654&lt;&gt;"",VLOOKUP(B654,G011B!$B:$Z,25,0),"")</f>
        <v/>
      </c>
      <c r="M654" s="245" t="str">
        <f t="shared" si="136"/>
        <v/>
      </c>
    </row>
    <row r="655" spans="1:14" ht="20.100000000000001" customHeight="1" thickBot="1" x14ac:dyDescent="0.35">
      <c r="A655" s="484" t="s">
        <v>47</v>
      </c>
      <c r="B655" s="485"/>
      <c r="C655" s="485"/>
      <c r="D655" s="485"/>
      <c r="E655" s="485"/>
      <c r="F655" s="486"/>
      <c r="G655" s="223">
        <f>SUM(G635:G654)</f>
        <v>0</v>
      </c>
      <c r="H655" s="319"/>
      <c r="I655" s="206">
        <f>IF(C633=C600,SUM(I635:I654)+I622,SUM(I635:I654))</f>
        <v>0</v>
      </c>
      <c r="N655" s="227">
        <f>IF(COUNTA(E635:E654)&gt;0,1,0)</f>
        <v>0</v>
      </c>
    </row>
    <row r="656" spans="1:14" ht="20.100000000000001" customHeight="1" thickBot="1" x14ac:dyDescent="0.3">
      <c r="A656" s="477" t="s">
        <v>85</v>
      </c>
      <c r="B656" s="478"/>
      <c r="C656" s="478"/>
      <c r="D656" s="479"/>
      <c r="E656" s="195">
        <f>SUM(G:G)/2</f>
        <v>0</v>
      </c>
      <c r="F656" s="480"/>
      <c r="G656" s="481"/>
      <c r="H656" s="482"/>
      <c r="I656" s="204">
        <f>SUM(I635:I654)+I623</f>
        <v>0</v>
      </c>
    </row>
    <row r="657" spans="1:15" x14ac:dyDescent="0.25">
      <c r="A657" s="7" t="s">
        <v>157</v>
      </c>
    </row>
    <row r="659" spans="1:15" ht="19.5" x14ac:dyDescent="0.3">
      <c r="A659" s="350" t="s">
        <v>44</v>
      </c>
      <c r="B659" s="351">
        <f ca="1">imzatarihi</f>
        <v>46027</v>
      </c>
      <c r="C659" s="140" t="s">
        <v>45</v>
      </c>
      <c r="D659" s="349" t="str">
        <f>IF(kurulusyetkilisi&gt;0,kurulusyetkilisi,"")</f>
        <v/>
      </c>
      <c r="G659" s="343"/>
      <c r="H659" s="131"/>
      <c r="I659" s="131"/>
      <c r="K659" s="153"/>
      <c r="L659" s="153"/>
      <c r="M659" s="4"/>
      <c r="N659" s="153"/>
      <c r="O659" s="153"/>
    </row>
    <row r="660" spans="1:15" ht="19.5" x14ac:dyDescent="0.3">
      <c r="A660" s="347"/>
      <c r="B660" s="347"/>
      <c r="C660" s="140" t="s">
        <v>46</v>
      </c>
      <c r="D660" s="140"/>
      <c r="E660" s="416"/>
      <c r="F660" s="416"/>
      <c r="G660" s="416"/>
      <c r="H660" s="107"/>
      <c r="I660" s="107"/>
      <c r="K660" s="153"/>
      <c r="L660" s="153"/>
      <c r="M660" s="4"/>
      <c r="N660" s="153"/>
      <c r="O660" s="153"/>
    </row>
    <row r="661" spans="1:15" ht="15.75" x14ac:dyDescent="0.25">
      <c r="A661" s="455" t="s">
        <v>78</v>
      </c>
      <c r="B661" s="455"/>
      <c r="C661" s="455"/>
      <c r="D661" s="455"/>
      <c r="E661" s="455"/>
      <c r="F661" s="455"/>
      <c r="G661" s="455"/>
      <c r="H661" s="455"/>
      <c r="I661" s="455"/>
    </row>
    <row r="662" spans="1:15" x14ac:dyDescent="0.25">
      <c r="A662" s="441" t="str">
        <f>IF(YilDonem&lt;&gt;"",CONCATENATE(YilDonem," dönemine aittir."),"")</f>
        <v/>
      </c>
      <c r="B662" s="441"/>
      <c r="C662" s="441"/>
      <c r="D662" s="441"/>
      <c r="E662" s="441"/>
      <c r="F662" s="441"/>
      <c r="G662" s="441"/>
      <c r="H662" s="441"/>
      <c r="I662" s="441"/>
    </row>
    <row r="663" spans="1:15" ht="19.5" thickBot="1" x14ac:dyDescent="0.35">
      <c r="A663" s="476" t="s">
        <v>87</v>
      </c>
      <c r="B663" s="476"/>
      <c r="C663" s="476"/>
      <c r="D663" s="476"/>
      <c r="E663" s="476"/>
      <c r="F663" s="476"/>
      <c r="G663" s="476"/>
      <c r="H663" s="476"/>
      <c r="I663" s="476"/>
    </row>
    <row r="664" spans="1:15" ht="19.5" customHeight="1" thickBot="1" x14ac:dyDescent="0.3">
      <c r="A664" s="465" t="s">
        <v>1</v>
      </c>
      <c r="B664" s="466"/>
      <c r="C664" s="443" t="str">
        <f>IF(ProjeNo&gt;0,ProjeNo,"")</f>
        <v/>
      </c>
      <c r="D664" s="444"/>
      <c r="E664" s="444"/>
      <c r="F664" s="444"/>
      <c r="G664" s="444"/>
      <c r="H664" s="444"/>
      <c r="I664" s="445"/>
    </row>
    <row r="665" spans="1:15" ht="29.25" customHeight="1" thickBot="1" x14ac:dyDescent="0.3">
      <c r="A665" s="483" t="s">
        <v>11</v>
      </c>
      <c r="B665" s="472"/>
      <c r="C665" s="469" t="str">
        <f>IF(ProjeAdi&gt;0,ProjeAdi,"")</f>
        <v/>
      </c>
      <c r="D665" s="470"/>
      <c r="E665" s="470"/>
      <c r="F665" s="470"/>
      <c r="G665" s="470"/>
      <c r="H665" s="470"/>
      <c r="I665" s="471"/>
    </row>
    <row r="666" spans="1:15" ht="19.5" customHeight="1" thickBot="1" x14ac:dyDescent="0.3">
      <c r="A666" s="465" t="s">
        <v>79</v>
      </c>
      <c r="B666" s="466"/>
      <c r="C666" s="29"/>
      <c r="D666" s="487"/>
      <c r="E666" s="487"/>
      <c r="F666" s="487"/>
      <c r="G666" s="487"/>
      <c r="H666" s="487"/>
      <c r="I666" s="488"/>
    </row>
    <row r="667" spans="1:15" s="5" customFormat="1" ht="30.75" thickBot="1" x14ac:dyDescent="0.3">
      <c r="A667" s="3" t="s">
        <v>7</v>
      </c>
      <c r="B667" s="3" t="s">
        <v>8</v>
      </c>
      <c r="C667" s="3" t="s">
        <v>68</v>
      </c>
      <c r="D667" s="3" t="s">
        <v>162</v>
      </c>
      <c r="E667" s="3" t="s">
        <v>80</v>
      </c>
      <c r="F667" s="3" t="s">
        <v>81</v>
      </c>
      <c r="G667" s="3" t="s">
        <v>82</v>
      </c>
      <c r="H667" s="3" t="s">
        <v>83</v>
      </c>
      <c r="I667" s="3" t="s">
        <v>84</v>
      </c>
      <c r="J667" s="148" t="s">
        <v>88</v>
      </c>
      <c r="K667" s="149" t="s">
        <v>89</v>
      </c>
      <c r="L667" s="149" t="s">
        <v>81</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IF(B668&gt;0,ROUNDUP(VLOOKUP(B668,G011B!$B:$R,16,0),1),"")</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IF(B669&gt;0,ROUNDUP(VLOOKUP(B669,G011B!$B:$R,16,0),1),"")</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IF(B670&gt;0,ROUNDUP(VLOOKUP(B670,G011B!$B:$R,16,0),1),"")</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IF(B671&gt;0,ROUNDUP(VLOOKUP(B671,G011B!$B:$R,16,0),1),"")</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IF(B672&gt;0,ROUNDUP(VLOOKUP(B672,G011B!$B:$R,16,0),1),"")</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IF(B673&gt;0,ROUNDUP(VLOOKUP(B673,G011B!$B:$R,16,0),1),"")</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IF(B674&gt;0,ROUNDUP(VLOOKUP(B674,G011B!$B:$R,16,0),1),"")</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IF(B675&gt;0,ROUNDUP(VLOOKUP(B675,G011B!$B:$R,16,0),1),"")</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IF(B676&gt;0,ROUNDUP(VLOOKUP(B676,G011B!$B:$R,16,0),1),"")</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IF(B677&gt;0,ROUNDUP(VLOOKUP(B677,G011B!$B:$R,16,0),1),"")</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IF(B678&gt;0,ROUNDUP(VLOOKUP(B678,G011B!$B:$R,16,0),1),"")</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IF(B679&gt;0,ROUNDUP(VLOOKUP(B679,G011B!$B:$R,16,0),1),"")</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IF(B680&gt;0,ROUNDUP(VLOOKUP(B680,G011B!$B:$R,16,0),1),"")</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IF(B681&gt;0,ROUNDUP(VLOOKUP(B681,G011B!$B:$R,16,0),1),"")</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IF(B682&gt;0,ROUNDUP(VLOOKUP(B682,G011B!$B:$R,16,0),1),"")</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IF(B683&gt;0,ROUNDUP(VLOOKUP(B683,G011B!$B:$R,16,0),1),"")</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IF(B684&gt;0,ROUNDUP(VLOOKUP(B684,G011B!$B:$R,16,0),1),"")</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IF(B685&gt;0,ROUNDUP(VLOOKUP(B685,G011B!$B:$R,16,0),1),"")</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IF(B686&gt;0,ROUNDUP(VLOOKUP(B686,G011B!$B:$R,16,0),1),"")</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IF(B687&gt;0,ROUNDUP(VLOOKUP(B687,G011B!$B:$R,16,0),1),"")</f>
        <v/>
      </c>
      <c r="K687" s="215" t="str">
        <f t="shared" si="146"/>
        <v/>
      </c>
      <c r="L687" s="216" t="str">
        <f>IF(B687&lt;&gt;"",VLOOKUP(B687,G011B!$B:$Z,25,0),"")</f>
        <v/>
      </c>
      <c r="M687" s="245" t="str">
        <f t="shared" si="143"/>
        <v/>
      </c>
    </row>
    <row r="688" spans="1:14" ht="20.100000000000001" customHeight="1" thickBot="1" x14ac:dyDescent="0.35">
      <c r="A688" s="484" t="s">
        <v>47</v>
      </c>
      <c r="B688" s="485"/>
      <c r="C688" s="485"/>
      <c r="D688" s="485"/>
      <c r="E688" s="485"/>
      <c r="F688" s="486"/>
      <c r="G688" s="223">
        <f>SUM(G668:G687)</f>
        <v>0</v>
      </c>
      <c r="H688" s="319"/>
      <c r="I688" s="206">
        <f>IF(C666=C633,SUM(I668:I687)+I655,SUM(I668:I687))</f>
        <v>0</v>
      </c>
      <c r="N688" s="227">
        <f>IF(COUNTA(E668:E687)&gt;0,1,0)</f>
        <v>0</v>
      </c>
    </row>
    <row r="689" spans="1:15" ht="20.100000000000001" customHeight="1" thickBot="1" x14ac:dyDescent="0.3">
      <c r="A689" s="477" t="s">
        <v>85</v>
      </c>
      <c r="B689" s="478"/>
      <c r="C689" s="478"/>
      <c r="D689" s="479"/>
      <c r="E689" s="195">
        <f>SUM(G:G)/2</f>
        <v>0</v>
      </c>
      <c r="F689" s="480"/>
      <c r="G689" s="481"/>
      <c r="H689" s="482"/>
      <c r="I689" s="204">
        <f>SUM(I668:I687)+I656</f>
        <v>0</v>
      </c>
    </row>
    <row r="690" spans="1:15" x14ac:dyDescent="0.25">
      <c r="A690" s="7" t="s">
        <v>157</v>
      </c>
    </row>
    <row r="692" spans="1:15" ht="19.5" x14ac:dyDescent="0.3">
      <c r="A692" s="350" t="s">
        <v>44</v>
      </c>
      <c r="B692" s="351">
        <f ca="1">imzatarihi</f>
        <v>46027</v>
      </c>
      <c r="C692" s="140" t="s">
        <v>45</v>
      </c>
      <c r="D692" s="349" t="str">
        <f>IF(kurulusyetkilisi&gt;0,kurulusyetkilisi,"")</f>
        <v/>
      </c>
      <c r="G692" s="343"/>
      <c r="H692" s="131"/>
      <c r="I692" s="131"/>
      <c r="K692" s="153"/>
      <c r="L692" s="153"/>
      <c r="M692" s="4"/>
      <c r="N692" s="153"/>
      <c r="O692" s="153"/>
    </row>
    <row r="693" spans="1:15" ht="19.5" x14ac:dyDescent="0.3">
      <c r="A693" s="347"/>
      <c r="B693" s="347"/>
      <c r="C693" s="140" t="s">
        <v>46</v>
      </c>
      <c r="D693" s="140"/>
      <c r="E693" s="416"/>
      <c r="F693" s="416"/>
      <c r="G693" s="416"/>
      <c r="H693" s="107"/>
      <c r="I693" s="107"/>
      <c r="K693" s="153"/>
      <c r="L693" s="153"/>
      <c r="M693" s="4"/>
      <c r="N693" s="153"/>
      <c r="O693" s="153"/>
    </row>
    <row r="694" spans="1:15" ht="15.75" x14ac:dyDescent="0.25">
      <c r="A694" s="455" t="s">
        <v>78</v>
      </c>
      <c r="B694" s="455"/>
      <c r="C694" s="455"/>
      <c r="D694" s="455"/>
      <c r="E694" s="455"/>
      <c r="F694" s="455"/>
      <c r="G694" s="455"/>
      <c r="H694" s="455"/>
      <c r="I694" s="455"/>
    </row>
    <row r="695" spans="1:15" x14ac:dyDescent="0.25">
      <c r="A695" s="441" t="str">
        <f>IF(YilDonem&lt;&gt;"",CONCATENATE(YilDonem," dönemine aittir."),"")</f>
        <v/>
      </c>
      <c r="B695" s="441"/>
      <c r="C695" s="441"/>
      <c r="D695" s="441"/>
      <c r="E695" s="441"/>
      <c r="F695" s="441"/>
      <c r="G695" s="441"/>
      <c r="H695" s="441"/>
      <c r="I695" s="441"/>
    </row>
    <row r="696" spans="1:15" ht="19.5" thickBot="1" x14ac:dyDescent="0.35">
      <c r="A696" s="476" t="s">
        <v>87</v>
      </c>
      <c r="B696" s="476"/>
      <c r="C696" s="476"/>
      <c r="D696" s="476"/>
      <c r="E696" s="476"/>
      <c r="F696" s="476"/>
      <c r="G696" s="476"/>
      <c r="H696" s="476"/>
      <c r="I696" s="476"/>
    </row>
    <row r="697" spans="1:15" ht="19.5" customHeight="1" thickBot="1" x14ac:dyDescent="0.3">
      <c r="A697" s="465" t="s">
        <v>1</v>
      </c>
      <c r="B697" s="466"/>
      <c r="C697" s="443" t="str">
        <f>IF(ProjeNo&gt;0,ProjeNo,"")</f>
        <v/>
      </c>
      <c r="D697" s="444"/>
      <c r="E697" s="444"/>
      <c r="F697" s="444"/>
      <c r="G697" s="444"/>
      <c r="H697" s="444"/>
      <c r="I697" s="445"/>
    </row>
    <row r="698" spans="1:15" ht="29.25" customHeight="1" thickBot="1" x14ac:dyDescent="0.3">
      <c r="A698" s="483" t="s">
        <v>11</v>
      </c>
      <c r="B698" s="472"/>
      <c r="C698" s="469" t="str">
        <f>IF(ProjeAdi&gt;0,ProjeAdi,"")</f>
        <v/>
      </c>
      <c r="D698" s="470"/>
      <c r="E698" s="470"/>
      <c r="F698" s="470"/>
      <c r="G698" s="470"/>
      <c r="H698" s="470"/>
      <c r="I698" s="471"/>
    </row>
    <row r="699" spans="1:15" ht="19.5" customHeight="1" thickBot="1" x14ac:dyDescent="0.3">
      <c r="A699" s="465" t="s">
        <v>79</v>
      </c>
      <c r="B699" s="466"/>
      <c r="C699" s="29"/>
      <c r="D699" s="487"/>
      <c r="E699" s="487"/>
      <c r="F699" s="487"/>
      <c r="G699" s="487"/>
      <c r="H699" s="487"/>
      <c r="I699" s="488"/>
    </row>
    <row r="700" spans="1:15" s="5" customFormat="1" ht="30.75" thickBot="1" x14ac:dyDescent="0.3">
      <c r="A700" s="3" t="s">
        <v>7</v>
      </c>
      <c r="B700" s="3" t="s">
        <v>8</v>
      </c>
      <c r="C700" s="3" t="s">
        <v>68</v>
      </c>
      <c r="D700" s="3" t="s">
        <v>162</v>
      </c>
      <c r="E700" s="3" t="s">
        <v>80</v>
      </c>
      <c r="F700" s="3" t="s">
        <v>81</v>
      </c>
      <c r="G700" s="3" t="s">
        <v>82</v>
      </c>
      <c r="H700" s="3" t="s">
        <v>83</v>
      </c>
      <c r="I700" s="3" t="s">
        <v>84</v>
      </c>
      <c r="J700" s="148" t="s">
        <v>88</v>
      </c>
      <c r="K700" s="149" t="s">
        <v>89</v>
      </c>
      <c r="L700" s="149" t="s">
        <v>81</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IF(B701&gt;0,ROUNDUP(VLOOKUP(B701,G011B!$B:$R,16,0),1),"")</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IF(B702&gt;0,ROUNDUP(VLOOKUP(B702,G011B!$B:$R,16,0),1),"")</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IF(B703&gt;0,ROUNDUP(VLOOKUP(B703,G011B!$B:$R,16,0),1),"")</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IF(B704&gt;0,ROUNDUP(VLOOKUP(B704,G011B!$B:$R,16,0),1),"")</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IF(B705&gt;0,ROUNDUP(VLOOKUP(B705,G011B!$B:$R,16,0),1),"")</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IF(B706&gt;0,ROUNDUP(VLOOKUP(B706,G011B!$B:$R,16,0),1),"")</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IF(B707&gt;0,ROUNDUP(VLOOKUP(B707,G011B!$B:$R,16,0),1),"")</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IF(B708&gt;0,ROUNDUP(VLOOKUP(B708,G011B!$B:$R,16,0),1),"")</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IF(B709&gt;0,ROUNDUP(VLOOKUP(B709,G011B!$B:$R,16,0),1),"")</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IF(B710&gt;0,ROUNDUP(VLOOKUP(B710,G011B!$B:$R,16,0),1),"")</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IF(B711&gt;0,ROUNDUP(VLOOKUP(B711,G011B!$B:$R,16,0),1),"")</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IF(B712&gt;0,ROUNDUP(VLOOKUP(B712,G011B!$B:$R,16,0),1),"")</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IF(B713&gt;0,ROUNDUP(VLOOKUP(B713,G011B!$B:$R,16,0),1),"")</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IF(B714&gt;0,ROUNDUP(VLOOKUP(B714,G011B!$B:$R,16,0),1),"")</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IF(B715&gt;0,ROUNDUP(VLOOKUP(B715,G011B!$B:$R,16,0),1),"")</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IF(B716&gt;0,ROUNDUP(VLOOKUP(B716,G011B!$B:$R,16,0),1),"")</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IF(B717&gt;0,ROUNDUP(VLOOKUP(B717,G011B!$B:$R,16,0),1),"")</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IF(B718&gt;0,ROUNDUP(VLOOKUP(B718,G011B!$B:$R,16,0),1),"")</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IF(B719&gt;0,ROUNDUP(VLOOKUP(B719,G011B!$B:$R,16,0),1),"")</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IF(B720&gt;0,ROUNDUP(VLOOKUP(B720,G011B!$B:$R,16,0),1),"")</f>
        <v/>
      </c>
      <c r="K720" s="215" t="str">
        <f t="shared" si="153"/>
        <v/>
      </c>
      <c r="L720" s="216" t="str">
        <f>IF(B720&lt;&gt;"",VLOOKUP(B720,G011B!$B:$Z,25,0),"")</f>
        <v/>
      </c>
      <c r="M720" s="245" t="str">
        <f t="shared" si="150"/>
        <v/>
      </c>
    </row>
    <row r="721" spans="1:15" ht="20.100000000000001" customHeight="1" thickBot="1" x14ac:dyDescent="0.35">
      <c r="A721" s="484" t="s">
        <v>47</v>
      </c>
      <c r="B721" s="485"/>
      <c r="C721" s="485"/>
      <c r="D721" s="485"/>
      <c r="E721" s="485"/>
      <c r="F721" s="486"/>
      <c r="G721" s="223">
        <f>SUM(G701:G720)</f>
        <v>0</v>
      </c>
      <c r="H721" s="319"/>
      <c r="I721" s="206">
        <f>IF(C699=C666,SUM(I701:I720)+I688,SUM(I701:I720))</f>
        <v>0</v>
      </c>
      <c r="N721" s="227">
        <f>IF(COUNTA(E701:E720)&gt;0,1,0)</f>
        <v>0</v>
      </c>
    </row>
    <row r="722" spans="1:15" ht="20.100000000000001" customHeight="1" thickBot="1" x14ac:dyDescent="0.3">
      <c r="A722" s="477" t="s">
        <v>85</v>
      </c>
      <c r="B722" s="478"/>
      <c r="C722" s="478"/>
      <c r="D722" s="479"/>
      <c r="E722" s="195">
        <f>SUM(G:G)/2</f>
        <v>0</v>
      </c>
      <c r="F722" s="480"/>
      <c r="G722" s="481"/>
      <c r="H722" s="482"/>
      <c r="I722" s="204">
        <f>SUM(I701:I720)+I689</f>
        <v>0</v>
      </c>
    </row>
    <row r="723" spans="1:15" x14ac:dyDescent="0.25">
      <c r="A723" s="7" t="s">
        <v>157</v>
      </c>
    </row>
    <row r="725" spans="1:15" ht="19.5" x14ac:dyDescent="0.3">
      <c r="A725" s="350" t="s">
        <v>44</v>
      </c>
      <c r="B725" s="351">
        <f ca="1">imzatarihi</f>
        <v>46027</v>
      </c>
      <c r="C725" s="140" t="s">
        <v>45</v>
      </c>
      <c r="D725" s="349" t="str">
        <f>IF(kurulusyetkilisi&gt;0,kurulusyetkilisi,"")</f>
        <v/>
      </c>
      <c r="G725" s="343"/>
      <c r="H725" s="131"/>
      <c r="I725" s="131"/>
      <c r="K725" s="153"/>
      <c r="L725" s="153"/>
      <c r="M725" s="4"/>
      <c r="N725" s="153"/>
      <c r="O725" s="153"/>
    </row>
    <row r="726" spans="1:15" ht="19.5" x14ac:dyDescent="0.3">
      <c r="A726" s="347"/>
      <c r="B726" s="347"/>
      <c r="C726" s="140" t="s">
        <v>46</v>
      </c>
      <c r="D726" s="140"/>
      <c r="E726" s="416"/>
      <c r="F726" s="416"/>
      <c r="G726" s="416"/>
      <c r="H726" s="107"/>
      <c r="I726" s="107"/>
      <c r="K726" s="153"/>
      <c r="L726" s="153"/>
      <c r="M726" s="4"/>
      <c r="N726" s="153"/>
      <c r="O726" s="153"/>
    </row>
    <row r="727" spans="1:15" ht="15.75" x14ac:dyDescent="0.25">
      <c r="A727" s="455" t="s">
        <v>78</v>
      </c>
      <c r="B727" s="455"/>
      <c r="C727" s="455"/>
      <c r="D727" s="455"/>
      <c r="E727" s="455"/>
      <c r="F727" s="455"/>
      <c r="G727" s="455"/>
      <c r="H727" s="455"/>
      <c r="I727" s="455"/>
    </row>
    <row r="728" spans="1:15" x14ac:dyDescent="0.25">
      <c r="A728" s="441" t="str">
        <f>IF(YilDonem&lt;&gt;"",CONCATENATE(YilDonem," dönemine aittir."),"")</f>
        <v/>
      </c>
      <c r="B728" s="441"/>
      <c r="C728" s="441"/>
      <c r="D728" s="441"/>
      <c r="E728" s="441"/>
      <c r="F728" s="441"/>
      <c r="G728" s="441"/>
      <c r="H728" s="441"/>
      <c r="I728" s="441"/>
    </row>
    <row r="729" spans="1:15" ht="19.5" thickBot="1" x14ac:dyDescent="0.35">
      <c r="A729" s="476" t="s">
        <v>87</v>
      </c>
      <c r="B729" s="476"/>
      <c r="C729" s="476"/>
      <c r="D729" s="476"/>
      <c r="E729" s="476"/>
      <c r="F729" s="476"/>
      <c r="G729" s="476"/>
      <c r="H729" s="476"/>
      <c r="I729" s="476"/>
    </row>
    <row r="730" spans="1:15" ht="19.5" customHeight="1" thickBot="1" x14ac:dyDescent="0.3">
      <c r="A730" s="465" t="s">
        <v>1</v>
      </c>
      <c r="B730" s="466"/>
      <c r="C730" s="443" t="str">
        <f>IF(ProjeNo&gt;0,ProjeNo,"")</f>
        <v/>
      </c>
      <c r="D730" s="444"/>
      <c r="E730" s="444"/>
      <c r="F730" s="444"/>
      <c r="G730" s="444"/>
      <c r="H730" s="444"/>
      <c r="I730" s="445"/>
    </row>
    <row r="731" spans="1:15" ht="29.25" customHeight="1" thickBot="1" x14ac:dyDescent="0.3">
      <c r="A731" s="483" t="s">
        <v>11</v>
      </c>
      <c r="B731" s="472"/>
      <c r="C731" s="469" t="str">
        <f>IF(ProjeAdi&gt;0,ProjeAdi,"")</f>
        <v/>
      </c>
      <c r="D731" s="470"/>
      <c r="E731" s="470"/>
      <c r="F731" s="470"/>
      <c r="G731" s="470"/>
      <c r="H731" s="470"/>
      <c r="I731" s="471"/>
    </row>
    <row r="732" spans="1:15" ht="19.5" customHeight="1" thickBot="1" x14ac:dyDescent="0.3">
      <c r="A732" s="465" t="s">
        <v>79</v>
      </c>
      <c r="B732" s="466"/>
      <c r="C732" s="29"/>
      <c r="D732" s="487"/>
      <c r="E732" s="487"/>
      <c r="F732" s="487"/>
      <c r="G732" s="487"/>
      <c r="H732" s="487"/>
      <c r="I732" s="488"/>
    </row>
    <row r="733" spans="1:15" s="5" customFormat="1" ht="30.75" thickBot="1" x14ac:dyDescent="0.3">
      <c r="A733" s="3" t="s">
        <v>7</v>
      </c>
      <c r="B733" s="3" t="s">
        <v>8</v>
      </c>
      <c r="C733" s="3" t="s">
        <v>68</v>
      </c>
      <c r="D733" s="3" t="s">
        <v>162</v>
      </c>
      <c r="E733" s="3" t="s">
        <v>80</v>
      </c>
      <c r="F733" s="3" t="s">
        <v>81</v>
      </c>
      <c r="G733" s="3" t="s">
        <v>82</v>
      </c>
      <c r="H733" s="3" t="s">
        <v>83</v>
      </c>
      <c r="I733" s="3" t="s">
        <v>84</v>
      </c>
      <c r="J733" s="148" t="s">
        <v>88</v>
      </c>
      <c r="K733" s="149" t="s">
        <v>89</v>
      </c>
      <c r="L733" s="149" t="s">
        <v>81</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IF(B734&gt;0,ROUNDUP(VLOOKUP(B734,G011B!$B:$R,16,0),1),"")</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IF(B735&gt;0,ROUNDUP(VLOOKUP(B735,G011B!$B:$R,16,0),1),"")</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IF(B736&gt;0,ROUNDUP(VLOOKUP(B736,G011B!$B:$R,16,0),1),"")</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IF(B737&gt;0,ROUNDUP(VLOOKUP(B737,G011B!$B:$R,16,0),1),"")</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IF(B738&gt;0,ROUNDUP(VLOOKUP(B738,G011B!$B:$R,16,0),1),"")</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IF(B739&gt;0,ROUNDUP(VLOOKUP(B739,G011B!$B:$R,16,0),1),"")</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IF(B740&gt;0,ROUNDUP(VLOOKUP(B740,G011B!$B:$R,16,0),1),"")</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IF(B741&gt;0,ROUNDUP(VLOOKUP(B741,G011B!$B:$R,16,0),1),"")</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IF(B742&gt;0,ROUNDUP(VLOOKUP(B742,G011B!$B:$R,16,0),1),"")</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IF(B743&gt;0,ROUNDUP(VLOOKUP(B743,G011B!$B:$R,16,0),1),"")</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IF(B744&gt;0,ROUNDUP(VLOOKUP(B744,G011B!$B:$R,16,0),1),"")</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IF(B745&gt;0,ROUNDUP(VLOOKUP(B745,G011B!$B:$R,16,0),1),"")</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IF(B746&gt;0,ROUNDUP(VLOOKUP(B746,G011B!$B:$R,16,0),1),"")</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IF(B747&gt;0,ROUNDUP(VLOOKUP(B747,G011B!$B:$R,16,0),1),"")</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IF(B748&gt;0,ROUNDUP(VLOOKUP(B748,G011B!$B:$R,16,0),1),"")</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IF(B749&gt;0,ROUNDUP(VLOOKUP(B749,G011B!$B:$R,16,0),1),"")</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IF(B750&gt;0,ROUNDUP(VLOOKUP(B750,G011B!$B:$R,16,0),1),"")</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IF(B751&gt;0,ROUNDUP(VLOOKUP(B751,G011B!$B:$R,16,0),1),"")</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IF(B752&gt;0,ROUNDUP(VLOOKUP(B752,G011B!$B:$R,16,0),1),"")</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IF(B753&gt;0,ROUNDUP(VLOOKUP(B753,G011B!$B:$R,16,0),1),"")</f>
        <v/>
      </c>
      <c r="K753" s="215" t="str">
        <f t="shared" si="160"/>
        <v/>
      </c>
      <c r="L753" s="216" t="str">
        <f>IF(B753&lt;&gt;"",VLOOKUP(B753,G011B!$B:$Z,25,0),"")</f>
        <v/>
      </c>
      <c r="M753" s="245" t="str">
        <f t="shared" si="157"/>
        <v/>
      </c>
    </row>
    <row r="754" spans="1:15" ht="20.100000000000001" customHeight="1" thickBot="1" x14ac:dyDescent="0.35">
      <c r="A754" s="484" t="s">
        <v>47</v>
      </c>
      <c r="B754" s="485"/>
      <c r="C754" s="485"/>
      <c r="D754" s="485"/>
      <c r="E754" s="485"/>
      <c r="F754" s="486"/>
      <c r="G754" s="223">
        <f>SUM(G734:G753)</f>
        <v>0</v>
      </c>
      <c r="H754" s="319"/>
      <c r="I754" s="206">
        <f>IF(C732=C699,SUM(I734:I753)+I721,SUM(I734:I753))</f>
        <v>0</v>
      </c>
      <c r="N754" s="227">
        <f>IF(COUNTA(E734:E753)&gt;0,1,0)</f>
        <v>0</v>
      </c>
    </row>
    <row r="755" spans="1:15" ht="20.100000000000001" customHeight="1" thickBot="1" x14ac:dyDescent="0.3">
      <c r="A755" s="477" t="s">
        <v>85</v>
      </c>
      <c r="B755" s="478"/>
      <c r="C755" s="478"/>
      <c r="D755" s="479"/>
      <c r="E755" s="195">
        <f>SUM(G:G)/2</f>
        <v>0</v>
      </c>
      <c r="F755" s="480"/>
      <c r="G755" s="481"/>
      <c r="H755" s="482"/>
      <c r="I755" s="204">
        <f>SUM(I734:I753)+I722</f>
        <v>0</v>
      </c>
    </row>
    <row r="756" spans="1:15" x14ac:dyDescent="0.25">
      <c r="A756" s="7" t="s">
        <v>157</v>
      </c>
    </row>
    <row r="758" spans="1:15" ht="19.5" x14ac:dyDescent="0.3">
      <c r="A758" s="350" t="s">
        <v>44</v>
      </c>
      <c r="B758" s="351">
        <f ca="1">imzatarihi</f>
        <v>46027</v>
      </c>
      <c r="C758" s="140" t="s">
        <v>45</v>
      </c>
      <c r="D758" s="349" t="str">
        <f>IF(kurulusyetkilisi&gt;0,kurulusyetkilisi,"")</f>
        <v/>
      </c>
      <c r="G758" s="343"/>
      <c r="H758" s="131"/>
      <c r="I758" s="131"/>
      <c r="K758" s="153"/>
      <c r="L758" s="153"/>
      <c r="M758" s="4"/>
      <c r="N758" s="153"/>
      <c r="O758" s="153"/>
    </row>
    <row r="759" spans="1:15" ht="19.5" x14ac:dyDescent="0.3">
      <c r="A759" s="347"/>
      <c r="B759" s="347"/>
      <c r="C759" s="140" t="s">
        <v>46</v>
      </c>
      <c r="D759" s="140"/>
      <c r="E759" s="416"/>
      <c r="F759" s="416"/>
      <c r="G759" s="416"/>
      <c r="H759" s="107"/>
      <c r="I759" s="107"/>
      <c r="K759" s="153"/>
      <c r="L759" s="153"/>
      <c r="M759" s="4"/>
      <c r="N759" s="153"/>
      <c r="O759" s="153"/>
    </row>
    <row r="760" spans="1:15" ht="15.75" x14ac:dyDescent="0.25">
      <c r="A760" s="455" t="s">
        <v>78</v>
      </c>
      <c r="B760" s="455"/>
      <c r="C760" s="455"/>
      <c r="D760" s="455"/>
      <c r="E760" s="455"/>
      <c r="F760" s="455"/>
      <c r="G760" s="455"/>
      <c r="H760" s="455"/>
      <c r="I760" s="455"/>
    </row>
    <row r="761" spans="1:15" x14ac:dyDescent="0.25">
      <c r="A761" s="441" t="str">
        <f>IF(YilDonem&lt;&gt;"",CONCATENATE(YilDonem," dönemine aittir."),"")</f>
        <v/>
      </c>
      <c r="B761" s="441"/>
      <c r="C761" s="441"/>
      <c r="D761" s="441"/>
      <c r="E761" s="441"/>
      <c r="F761" s="441"/>
      <c r="G761" s="441"/>
      <c r="H761" s="441"/>
      <c r="I761" s="441"/>
    </row>
    <row r="762" spans="1:15" ht="19.5" thickBot="1" x14ac:dyDescent="0.35">
      <c r="A762" s="476" t="s">
        <v>87</v>
      </c>
      <c r="B762" s="476"/>
      <c r="C762" s="476"/>
      <c r="D762" s="476"/>
      <c r="E762" s="476"/>
      <c r="F762" s="476"/>
      <c r="G762" s="476"/>
      <c r="H762" s="476"/>
      <c r="I762" s="476"/>
    </row>
    <row r="763" spans="1:15" ht="19.5" customHeight="1" thickBot="1" x14ac:dyDescent="0.3">
      <c r="A763" s="465" t="s">
        <v>1</v>
      </c>
      <c r="B763" s="466"/>
      <c r="C763" s="443" t="str">
        <f>IF(ProjeNo&gt;0,ProjeNo,"")</f>
        <v/>
      </c>
      <c r="D763" s="444"/>
      <c r="E763" s="444"/>
      <c r="F763" s="444"/>
      <c r="G763" s="444"/>
      <c r="H763" s="444"/>
      <c r="I763" s="445"/>
    </row>
    <row r="764" spans="1:15" ht="29.25" customHeight="1" thickBot="1" x14ac:dyDescent="0.3">
      <c r="A764" s="483" t="s">
        <v>11</v>
      </c>
      <c r="B764" s="472"/>
      <c r="C764" s="469" t="str">
        <f>IF(ProjeAdi&gt;0,ProjeAdi,"")</f>
        <v/>
      </c>
      <c r="D764" s="470"/>
      <c r="E764" s="470"/>
      <c r="F764" s="470"/>
      <c r="G764" s="470"/>
      <c r="H764" s="470"/>
      <c r="I764" s="471"/>
    </row>
    <row r="765" spans="1:15" ht="19.5" customHeight="1" thickBot="1" x14ac:dyDescent="0.3">
      <c r="A765" s="465" t="s">
        <v>79</v>
      </c>
      <c r="B765" s="466"/>
      <c r="C765" s="29"/>
      <c r="D765" s="487"/>
      <c r="E765" s="487"/>
      <c r="F765" s="487"/>
      <c r="G765" s="487"/>
      <c r="H765" s="487"/>
      <c r="I765" s="488"/>
    </row>
    <row r="766" spans="1:15" s="5" customFormat="1" ht="30.75" thickBot="1" x14ac:dyDescent="0.3">
      <c r="A766" s="3" t="s">
        <v>7</v>
      </c>
      <c r="B766" s="3" t="s">
        <v>8</v>
      </c>
      <c r="C766" s="3" t="s">
        <v>68</v>
      </c>
      <c r="D766" s="3" t="s">
        <v>162</v>
      </c>
      <c r="E766" s="3" t="s">
        <v>80</v>
      </c>
      <c r="F766" s="3" t="s">
        <v>81</v>
      </c>
      <c r="G766" s="3" t="s">
        <v>82</v>
      </c>
      <c r="H766" s="3" t="s">
        <v>83</v>
      </c>
      <c r="I766" s="3" t="s">
        <v>84</v>
      </c>
      <c r="J766" s="148" t="s">
        <v>88</v>
      </c>
      <c r="K766" s="149" t="s">
        <v>89</v>
      </c>
      <c r="L766" s="149" t="s">
        <v>81</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IF(B767&gt;0,ROUNDUP(VLOOKUP(B767,G011B!$B:$R,16,0),1),"")</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IF(B768&gt;0,ROUNDUP(VLOOKUP(B768,G011B!$B:$R,16,0),1),"")</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IF(B769&gt;0,ROUNDUP(VLOOKUP(B769,G011B!$B:$R,16,0),1),"")</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IF(B770&gt;0,ROUNDUP(VLOOKUP(B770,G011B!$B:$R,16,0),1),"")</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IF(B771&gt;0,ROUNDUP(VLOOKUP(B771,G011B!$B:$R,16,0),1),"")</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IF(B772&gt;0,ROUNDUP(VLOOKUP(B772,G011B!$B:$R,16,0),1),"")</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IF(B773&gt;0,ROUNDUP(VLOOKUP(B773,G011B!$B:$R,16,0),1),"")</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IF(B774&gt;0,ROUNDUP(VLOOKUP(B774,G011B!$B:$R,16,0),1),"")</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IF(B775&gt;0,ROUNDUP(VLOOKUP(B775,G011B!$B:$R,16,0),1),"")</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IF(B776&gt;0,ROUNDUP(VLOOKUP(B776,G011B!$B:$R,16,0),1),"")</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IF(B777&gt;0,ROUNDUP(VLOOKUP(B777,G011B!$B:$R,16,0),1),"")</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IF(B778&gt;0,ROUNDUP(VLOOKUP(B778,G011B!$B:$R,16,0),1),"")</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IF(B779&gt;0,ROUNDUP(VLOOKUP(B779,G011B!$B:$R,16,0),1),"")</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IF(B780&gt;0,ROUNDUP(VLOOKUP(B780,G011B!$B:$R,16,0),1),"")</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IF(B781&gt;0,ROUNDUP(VLOOKUP(B781,G011B!$B:$R,16,0),1),"")</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IF(B782&gt;0,ROUNDUP(VLOOKUP(B782,G011B!$B:$R,16,0),1),"")</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IF(B783&gt;0,ROUNDUP(VLOOKUP(B783,G011B!$B:$R,16,0),1),"")</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IF(B784&gt;0,ROUNDUP(VLOOKUP(B784,G011B!$B:$R,16,0),1),"")</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IF(B785&gt;0,ROUNDUP(VLOOKUP(B785,G011B!$B:$R,16,0),1),"")</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IF(B786&gt;0,ROUNDUP(VLOOKUP(B786,G011B!$B:$R,16,0),1),"")</f>
        <v/>
      </c>
      <c r="K786" s="215" t="str">
        <f t="shared" si="167"/>
        <v/>
      </c>
      <c r="L786" s="216" t="str">
        <f>IF(B786&lt;&gt;"",VLOOKUP(B786,G011B!$B:$Z,25,0),"")</f>
        <v/>
      </c>
      <c r="M786" s="245" t="str">
        <f t="shared" si="164"/>
        <v/>
      </c>
    </row>
    <row r="787" spans="1:15" ht="20.100000000000001" customHeight="1" thickBot="1" x14ac:dyDescent="0.35">
      <c r="A787" s="484" t="s">
        <v>47</v>
      </c>
      <c r="B787" s="485"/>
      <c r="C787" s="485"/>
      <c r="D787" s="485"/>
      <c r="E787" s="485"/>
      <c r="F787" s="486"/>
      <c r="G787" s="223">
        <f>SUM(G767:G786)</f>
        <v>0</v>
      </c>
      <c r="H787" s="319"/>
      <c r="I787" s="206">
        <f>IF(C765=C732,SUM(I767:I786)+I754,SUM(I767:I786))</f>
        <v>0</v>
      </c>
      <c r="N787" s="227">
        <f>IF(COUNTA(E767:E786)&gt;0,1,0)</f>
        <v>0</v>
      </c>
    </row>
    <row r="788" spans="1:15" ht="20.100000000000001" customHeight="1" thickBot="1" x14ac:dyDescent="0.3">
      <c r="A788" s="477" t="s">
        <v>85</v>
      </c>
      <c r="B788" s="478"/>
      <c r="C788" s="478"/>
      <c r="D788" s="479"/>
      <c r="E788" s="195">
        <f>SUM(G:G)/2</f>
        <v>0</v>
      </c>
      <c r="F788" s="480"/>
      <c r="G788" s="481"/>
      <c r="H788" s="482"/>
      <c r="I788" s="204">
        <f>SUM(I767:I786)+I755</f>
        <v>0</v>
      </c>
    </row>
    <row r="789" spans="1:15" x14ac:dyDescent="0.25">
      <c r="A789" s="7" t="s">
        <v>157</v>
      </c>
    </row>
    <row r="791" spans="1:15" ht="19.5" x14ac:dyDescent="0.3">
      <c r="A791" s="350" t="s">
        <v>44</v>
      </c>
      <c r="B791" s="351">
        <f ca="1">imzatarihi</f>
        <v>46027</v>
      </c>
      <c r="C791" s="140" t="s">
        <v>45</v>
      </c>
      <c r="D791" s="349" t="str">
        <f>IF(kurulusyetkilisi&gt;0,kurulusyetkilisi,"")</f>
        <v/>
      </c>
      <c r="G791" s="343"/>
      <c r="H791" s="131"/>
      <c r="I791" s="131"/>
      <c r="K791" s="153"/>
      <c r="L791" s="153"/>
      <c r="M791" s="4"/>
      <c r="N791" s="153"/>
      <c r="O791" s="153"/>
    </row>
    <row r="792" spans="1:15" ht="19.5" x14ac:dyDescent="0.3">
      <c r="A792" s="347"/>
      <c r="B792" s="347"/>
      <c r="C792" s="140" t="s">
        <v>46</v>
      </c>
      <c r="D792" s="140"/>
      <c r="E792" s="416"/>
      <c r="F792" s="416"/>
      <c r="G792" s="416"/>
      <c r="H792" s="107"/>
      <c r="I792" s="107"/>
      <c r="K792" s="153"/>
      <c r="L792" s="153"/>
      <c r="M792" s="4"/>
      <c r="N792" s="153"/>
      <c r="O792" s="153"/>
    </row>
    <row r="793" spans="1:15" ht="15.75" x14ac:dyDescent="0.25">
      <c r="A793" s="455" t="s">
        <v>78</v>
      </c>
      <c r="B793" s="455"/>
      <c r="C793" s="455"/>
      <c r="D793" s="455"/>
      <c r="E793" s="455"/>
      <c r="F793" s="455"/>
      <c r="G793" s="455"/>
      <c r="H793" s="455"/>
      <c r="I793" s="455"/>
    </row>
    <row r="794" spans="1:15" x14ac:dyDescent="0.25">
      <c r="A794" s="441" t="str">
        <f>IF(YilDonem&lt;&gt;"",CONCATENATE(YilDonem," dönemine aittir."),"")</f>
        <v/>
      </c>
      <c r="B794" s="441"/>
      <c r="C794" s="441"/>
      <c r="D794" s="441"/>
      <c r="E794" s="441"/>
      <c r="F794" s="441"/>
      <c r="G794" s="441"/>
      <c r="H794" s="441"/>
      <c r="I794" s="441"/>
    </row>
    <row r="795" spans="1:15" ht="19.5" thickBot="1" x14ac:dyDescent="0.35">
      <c r="A795" s="476" t="s">
        <v>87</v>
      </c>
      <c r="B795" s="476"/>
      <c r="C795" s="476"/>
      <c r="D795" s="476"/>
      <c r="E795" s="476"/>
      <c r="F795" s="476"/>
      <c r="G795" s="476"/>
      <c r="H795" s="476"/>
      <c r="I795" s="476"/>
    </row>
    <row r="796" spans="1:15" ht="19.5" customHeight="1" thickBot="1" x14ac:dyDescent="0.3">
      <c r="A796" s="465" t="s">
        <v>1</v>
      </c>
      <c r="B796" s="466"/>
      <c r="C796" s="443" t="str">
        <f>IF(ProjeNo&gt;0,ProjeNo,"")</f>
        <v/>
      </c>
      <c r="D796" s="444"/>
      <c r="E796" s="444"/>
      <c r="F796" s="444"/>
      <c r="G796" s="444"/>
      <c r="H796" s="444"/>
      <c r="I796" s="445"/>
    </row>
    <row r="797" spans="1:15" ht="29.25" customHeight="1" thickBot="1" x14ac:dyDescent="0.3">
      <c r="A797" s="483" t="s">
        <v>11</v>
      </c>
      <c r="B797" s="472"/>
      <c r="C797" s="469" t="str">
        <f>IF(ProjeAdi&gt;0,ProjeAdi,"")</f>
        <v/>
      </c>
      <c r="D797" s="470"/>
      <c r="E797" s="470"/>
      <c r="F797" s="470"/>
      <c r="G797" s="470"/>
      <c r="H797" s="470"/>
      <c r="I797" s="471"/>
    </row>
    <row r="798" spans="1:15" ht="19.5" customHeight="1" thickBot="1" x14ac:dyDescent="0.3">
      <c r="A798" s="465" t="s">
        <v>79</v>
      </c>
      <c r="B798" s="466"/>
      <c r="C798" s="29"/>
      <c r="D798" s="487"/>
      <c r="E798" s="487"/>
      <c r="F798" s="487"/>
      <c r="G798" s="487"/>
      <c r="H798" s="487"/>
      <c r="I798" s="488"/>
    </row>
    <row r="799" spans="1:15" s="5" customFormat="1" ht="30.75" thickBot="1" x14ac:dyDescent="0.3">
      <c r="A799" s="3" t="s">
        <v>7</v>
      </c>
      <c r="B799" s="3" t="s">
        <v>8</v>
      </c>
      <c r="C799" s="3" t="s">
        <v>68</v>
      </c>
      <c r="D799" s="3" t="s">
        <v>162</v>
      </c>
      <c r="E799" s="3" t="s">
        <v>80</v>
      </c>
      <c r="F799" s="3" t="s">
        <v>81</v>
      </c>
      <c r="G799" s="3" t="s">
        <v>82</v>
      </c>
      <c r="H799" s="3" t="s">
        <v>83</v>
      </c>
      <c r="I799" s="3" t="s">
        <v>84</v>
      </c>
      <c r="J799" s="148" t="s">
        <v>88</v>
      </c>
      <c r="K799" s="149" t="s">
        <v>89</v>
      </c>
      <c r="L799" s="149" t="s">
        <v>81</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IF(B800&gt;0,ROUNDUP(VLOOKUP(B800,G011B!$B:$R,16,0),1),"")</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IF(B801&gt;0,ROUNDUP(VLOOKUP(B801,G011B!$B:$R,16,0),1),"")</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IF(B802&gt;0,ROUNDUP(VLOOKUP(B802,G011B!$B:$R,16,0),1),"")</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IF(B803&gt;0,ROUNDUP(VLOOKUP(B803,G011B!$B:$R,16,0),1),"")</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IF(B804&gt;0,ROUNDUP(VLOOKUP(B804,G011B!$B:$R,16,0),1),"")</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IF(B805&gt;0,ROUNDUP(VLOOKUP(B805,G011B!$B:$R,16,0),1),"")</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IF(B806&gt;0,ROUNDUP(VLOOKUP(B806,G011B!$B:$R,16,0),1),"")</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IF(B807&gt;0,ROUNDUP(VLOOKUP(B807,G011B!$B:$R,16,0),1),"")</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IF(B808&gt;0,ROUNDUP(VLOOKUP(B808,G011B!$B:$R,16,0),1),"")</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IF(B809&gt;0,ROUNDUP(VLOOKUP(B809,G011B!$B:$R,16,0),1),"")</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IF(B810&gt;0,ROUNDUP(VLOOKUP(B810,G011B!$B:$R,16,0),1),"")</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IF(B811&gt;0,ROUNDUP(VLOOKUP(B811,G011B!$B:$R,16,0),1),"")</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IF(B812&gt;0,ROUNDUP(VLOOKUP(B812,G011B!$B:$R,16,0),1),"")</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IF(B813&gt;0,ROUNDUP(VLOOKUP(B813,G011B!$B:$R,16,0),1),"")</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IF(B814&gt;0,ROUNDUP(VLOOKUP(B814,G011B!$B:$R,16,0),1),"")</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IF(B815&gt;0,ROUNDUP(VLOOKUP(B815,G011B!$B:$R,16,0),1),"")</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IF(B816&gt;0,ROUNDUP(VLOOKUP(B816,G011B!$B:$R,16,0),1),"")</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IF(B817&gt;0,ROUNDUP(VLOOKUP(B817,G011B!$B:$R,16,0),1),"")</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IF(B818&gt;0,ROUNDUP(VLOOKUP(B818,G011B!$B:$R,16,0),1),"")</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IF(B819&gt;0,ROUNDUP(VLOOKUP(B819,G011B!$B:$R,16,0),1),"")</f>
        <v/>
      </c>
      <c r="K819" s="215" t="str">
        <f t="shared" si="174"/>
        <v/>
      </c>
      <c r="L819" s="216" t="str">
        <f>IF(B819&lt;&gt;"",VLOOKUP(B819,G011B!$B:$Z,25,0),"")</f>
        <v/>
      </c>
      <c r="M819" s="245" t="str">
        <f t="shared" si="171"/>
        <v/>
      </c>
    </row>
    <row r="820" spans="1:15" ht="20.100000000000001" customHeight="1" thickBot="1" x14ac:dyDescent="0.35">
      <c r="A820" s="484" t="s">
        <v>47</v>
      </c>
      <c r="B820" s="485"/>
      <c r="C820" s="485"/>
      <c r="D820" s="485"/>
      <c r="E820" s="485"/>
      <c r="F820" s="486"/>
      <c r="G820" s="223">
        <f>SUM(G800:G819)</f>
        <v>0</v>
      </c>
      <c r="H820" s="319"/>
      <c r="I820" s="206">
        <f>IF(C798=C765,SUM(I800:I819)+I787,SUM(I800:I819))</f>
        <v>0</v>
      </c>
      <c r="N820" s="227">
        <f>IF(COUNTA(E800:E819)&gt;0,1,0)</f>
        <v>0</v>
      </c>
    </row>
    <row r="821" spans="1:15" ht="20.100000000000001" customHeight="1" thickBot="1" x14ac:dyDescent="0.3">
      <c r="A821" s="477" t="s">
        <v>85</v>
      </c>
      <c r="B821" s="478"/>
      <c r="C821" s="478"/>
      <c r="D821" s="479"/>
      <c r="E821" s="195">
        <f>SUM(G:G)/2</f>
        <v>0</v>
      </c>
      <c r="F821" s="480"/>
      <c r="G821" s="481"/>
      <c r="H821" s="482"/>
      <c r="I821" s="204">
        <f>SUM(I800:I819)+I788</f>
        <v>0</v>
      </c>
    </row>
    <row r="822" spans="1:15" x14ac:dyDescent="0.25">
      <c r="A822" s="7" t="s">
        <v>157</v>
      </c>
    </row>
    <row r="824" spans="1:15" ht="19.5" x14ac:dyDescent="0.3">
      <c r="A824" s="350" t="s">
        <v>44</v>
      </c>
      <c r="B824" s="351">
        <f ca="1">imzatarihi</f>
        <v>46027</v>
      </c>
      <c r="C824" s="140" t="s">
        <v>45</v>
      </c>
      <c r="D824" s="349" t="str">
        <f>IF(kurulusyetkilisi&gt;0,kurulusyetkilisi,"")</f>
        <v/>
      </c>
      <c r="G824" s="343"/>
      <c r="H824" s="131"/>
      <c r="I824" s="131"/>
      <c r="K824" s="153"/>
      <c r="L824" s="153"/>
      <c r="M824" s="4"/>
      <c r="N824" s="153"/>
      <c r="O824" s="153"/>
    </row>
    <row r="825" spans="1:15" ht="19.5" x14ac:dyDescent="0.3">
      <c r="A825" s="347"/>
      <c r="B825" s="347"/>
      <c r="C825" s="140" t="s">
        <v>46</v>
      </c>
      <c r="D825" s="140"/>
      <c r="E825" s="416"/>
      <c r="F825" s="416"/>
      <c r="G825" s="416"/>
      <c r="H825" s="107"/>
      <c r="I825" s="107"/>
      <c r="K825" s="153"/>
      <c r="L825" s="153"/>
      <c r="M825" s="4"/>
      <c r="N825" s="153"/>
      <c r="O825" s="153"/>
    </row>
  </sheetData>
  <sheetProtection algorithmName="SHA-512" hashValue="4oqjwEfI5P770vhDpduaJiasba7jXkBt7EJpz4mm+aRkR05UV9F1yAUK3JmXAfUk/3QSIzd2dKZhRQJI9uqGag==" saltValue="b1QP2LBxc2v422j/N7XE7g==" spinCount="100000" sheet="1" objects="1" scenarios="1"/>
  <mergeCells count="325">
    <mergeCell ref="E33:G33"/>
    <mergeCell ref="A28:F28"/>
    <mergeCell ref="A29:D29"/>
    <mergeCell ref="F29:H29"/>
    <mergeCell ref="D6:I6"/>
    <mergeCell ref="A1:I1"/>
    <mergeCell ref="A2:I2"/>
    <mergeCell ref="C4:I4"/>
    <mergeCell ref="C5:I5"/>
    <mergeCell ref="A5:B5"/>
    <mergeCell ref="A4:B4"/>
    <mergeCell ref="A6:B6"/>
    <mergeCell ref="A3:I3"/>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A95:D95"/>
    <mergeCell ref="F95:H95"/>
    <mergeCell ref="E99:G99"/>
    <mergeCell ref="A71:B71"/>
    <mergeCell ref="C71:I71"/>
    <mergeCell ref="A72:B72"/>
    <mergeCell ref="A94:F94"/>
    <mergeCell ref="D72:I72"/>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A227:D227"/>
    <mergeCell ref="F227:H227"/>
    <mergeCell ref="E231:G231"/>
    <mergeCell ref="A203:B203"/>
    <mergeCell ref="C203:I203"/>
    <mergeCell ref="A204:B204"/>
    <mergeCell ref="A226:F226"/>
    <mergeCell ref="D204:I204"/>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A359:D359"/>
    <mergeCell ref="F359:H359"/>
    <mergeCell ref="E363:G363"/>
    <mergeCell ref="A335:B335"/>
    <mergeCell ref="C335:I335"/>
    <mergeCell ref="A336:B336"/>
    <mergeCell ref="A358:F358"/>
    <mergeCell ref="D336:I336"/>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A491:D491"/>
    <mergeCell ref="F491:H491"/>
    <mergeCell ref="E495:G495"/>
    <mergeCell ref="A467:B467"/>
    <mergeCell ref="C467:I467"/>
    <mergeCell ref="A468:B468"/>
    <mergeCell ref="A490:F490"/>
    <mergeCell ref="D468:I468"/>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A623:D623"/>
    <mergeCell ref="F623:H623"/>
    <mergeCell ref="E627:G627"/>
    <mergeCell ref="A599:B599"/>
    <mergeCell ref="C599:I599"/>
    <mergeCell ref="A600:B600"/>
    <mergeCell ref="A622:F622"/>
    <mergeCell ref="D600:I600"/>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A755:D755"/>
    <mergeCell ref="F755:H755"/>
    <mergeCell ref="E759:G759"/>
    <mergeCell ref="A731:B731"/>
    <mergeCell ref="C731:I731"/>
    <mergeCell ref="A732:B732"/>
    <mergeCell ref="A754:F754"/>
    <mergeCell ref="D732:I732"/>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5" width="8.85546875" style="43" hidden="1" customWidth="1"/>
    <col min="16" max="16" width="0" style="43" hidden="1" customWidth="1"/>
    <col min="17" max="16384" width="8.85546875" style="43"/>
  </cols>
  <sheetData>
    <row r="1" spans="1:16" x14ac:dyDescent="0.25">
      <c r="A1" s="503" t="s">
        <v>91</v>
      </c>
      <c r="B1" s="503"/>
      <c r="C1" s="503"/>
      <c r="D1" s="503"/>
      <c r="E1" s="503"/>
      <c r="F1" s="503"/>
      <c r="G1" s="503"/>
      <c r="H1" s="503"/>
      <c r="I1" s="503"/>
      <c r="J1" s="503"/>
      <c r="K1" s="503"/>
      <c r="P1" s="203" t="str">
        <f>CONCATENATE("A1:K",SUM(O:O)*26)</f>
        <v>A1:K26</v>
      </c>
    </row>
    <row r="2" spans="1:16" x14ac:dyDescent="0.25">
      <c r="A2" s="491" t="str">
        <f>IF(YilDonem&lt;&gt;"",CONCATENATE(YilDonem," dönemine aittir."),"")</f>
        <v/>
      </c>
      <c r="B2" s="491"/>
      <c r="C2" s="491"/>
      <c r="D2" s="491"/>
      <c r="E2" s="491"/>
      <c r="F2" s="491"/>
      <c r="G2" s="491"/>
      <c r="H2" s="491"/>
      <c r="I2" s="491"/>
      <c r="J2" s="491"/>
      <c r="K2" s="491"/>
    </row>
    <row r="3" spans="1:16" ht="15.95" customHeight="1" thickBot="1" x14ac:dyDescent="0.3">
      <c r="A3" s="492" t="s">
        <v>92</v>
      </c>
      <c r="B3" s="492"/>
      <c r="C3" s="492"/>
      <c r="D3" s="492"/>
      <c r="E3" s="492"/>
      <c r="F3" s="492"/>
      <c r="G3" s="492"/>
      <c r="H3" s="492"/>
      <c r="I3" s="492"/>
      <c r="J3" s="492"/>
      <c r="K3" s="492"/>
    </row>
    <row r="4" spans="1:16" ht="31.7" customHeight="1" thickBot="1" x14ac:dyDescent="0.3">
      <c r="A4" s="493" t="s">
        <v>1</v>
      </c>
      <c r="B4" s="494"/>
      <c r="C4" s="495" t="str">
        <f>IF(ProjeNo&gt;0,ProjeNo,"")</f>
        <v/>
      </c>
      <c r="D4" s="496"/>
      <c r="E4" s="496"/>
      <c r="F4" s="496"/>
      <c r="G4" s="496"/>
      <c r="H4" s="496"/>
      <c r="I4" s="496"/>
      <c r="J4" s="496"/>
      <c r="K4" s="497"/>
    </row>
    <row r="5" spans="1:16" ht="31.7" customHeight="1" thickBot="1" x14ac:dyDescent="0.3">
      <c r="A5" s="498" t="s">
        <v>11</v>
      </c>
      <c r="B5" s="499"/>
      <c r="C5" s="500" t="str">
        <f>IF(ProjeAdi&gt;0,ProjeAdi,"")</f>
        <v/>
      </c>
      <c r="D5" s="501"/>
      <c r="E5" s="501"/>
      <c r="F5" s="501"/>
      <c r="G5" s="501"/>
      <c r="H5" s="501"/>
      <c r="I5" s="501"/>
      <c r="J5" s="501"/>
      <c r="K5" s="502"/>
    </row>
    <row r="6" spans="1:16" s="46" customFormat="1" ht="37.15" customHeight="1" thickBot="1" x14ac:dyDescent="0.3">
      <c r="A6" s="489" t="s">
        <v>7</v>
      </c>
      <c r="B6" s="489" t="s">
        <v>93</v>
      </c>
      <c r="C6" s="489" t="s">
        <v>8</v>
      </c>
      <c r="D6" s="489" t="s">
        <v>146</v>
      </c>
      <c r="E6" s="489" t="s">
        <v>98</v>
      </c>
      <c r="F6" s="489" t="s">
        <v>99</v>
      </c>
      <c r="G6" s="489" t="s">
        <v>158</v>
      </c>
      <c r="H6" s="489" t="s">
        <v>94</v>
      </c>
      <c r="I6" s="489" t="s">
        <v>95</v>
      </c>
      <c r="J6" s="147" t="s">
        <v>96</v>
      </c>
      <c r="K6" s="137" t="s">
        <v>96</v>
      </c>
      <c r="L6" s="32"/>
      <c r="N6" s="109"/>
    </row>
    <row r="7" spans="1:16" ht="18" customHeight="1" thickBot="1" x14ac:dyDescent="0.3">
      <c r="A7" s="490"/>
      <c r="B7" s="490"/>
      <c r="C7" s="490"/>
      <c r="D7" s="490"/>
      <c r="E7" s="490"/>
      <c r="F7" s="490"/>
      <c r="G7" s="490"/>
      <c r="H7" s="490"/>
      <c r="I7" s="490"/>
      <c r="J7" s="147" t="s">
        <v>97</v>
      </c>
      <c r="K7" s="137" t="s">
        <v>100</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47</v>
      </c>
      <c r="J20" s="277">
        <f>SUM(J8:J19)</f>
        <v>0</v>
      </c>
      <c r="K20" s="317"/>
    </row>
    <row r="21" spans="1:15" x14ac:dyDescent="0.25">
      <c r="A21" s="43" t="s">
        <v>156</v>
      </c>
    </row>
    <row r="23" spans="1:15" ht="18.75" x14ac:dyDescent="0.3">
      <c r="B23" s="350" t="s">
        <v>44</v>
      </c>
      <c r="C23" s="351">
        <f ca="1">imzatarihi</f>
        <v>46027</v>
      </c>
      <c r="D23" s="350" t="s">
        <v>45</v>
      </c>
      <c r="E23" s="349" t="str">
        <f>IF(kurulusyetkilisi&gt;0,kurulusyetkilisi,"")</f>
        <v/>
      </c>
    </row>
    <row r="24" spans="1:15" ht="18.75" x14ac:dyDescent="0.3">
      <c r="B24" s="352"/>
      <c r="C24" s="352"/>
      <c r="D24" s="350" t="s">
        <v>46</v>
      </c>
      <c r="E24" s="350"/>
    </row>
    <row r="27" spans="1:15" x14ac:dyDescent="0.25">
      <c r="A27" s="503" t="s">
        <v>91</v>
      </c>
      <c r="B27" s="503"/>
      <c r="C27" s="503"/>
      <c r="D27" s="503"/>
      <c r="E27" s="503"/>
      <c r="F27" s="503"/>
      <c r="G27" s="503"/>
      <c r="H27" s="503"/>
      <c r="I27" s="503"/>
      <c r="J27" s="503"/>
      <c r="K27" s="503"/>
    </row>
    <row r="28" spans="1:15" x14ac:dyDescent="0.25">
      <c r="A28" s="491" t="str">
        <f>IF(YilDonem&lt;&gt;"",CONCATENATE(YilDonem," dönemine aittir."),"")</f>
        <v/>
      </c>
      <c r="B28" s="491"/>
      <c r="C28" s="491"/>
      <c r="D28" s="491"/>
      <c r="E28" s="491"/>
      <c r="F28" s="491"/>
      <c r="G28" s="491"/>
      <c r="H28" s="491"/>
      <c r="I28" s="491"/>
      <c r="J28" s="491"/>
      <c r="K28" s="491"/>
    </row>
    <row r="29" spans="1:15" ht="15.95" customHeight="1" thickBot="1" x14ac:dyDescent="0.3">
      <c r="A29" s="492" t="s">
        <v>92</v>
      </c>
      <c r="B29" s="492"/>
      <c r="C29" s="492"/>
      <c r="D29" s="492"/>
      <c r="E29" s="492"/>
      <c r="F29" s="492"/>
      <c r="G29" s="492"/>
      <c r="H29" s="492"/>
      <c r="I29" s="492"/>
      <c r="J29" s="492"/>
      <c r="K29" s="492"/>
    </row>
    <row r="30" spans="1:15" ht="31.7" customHeight="1" thickBot="1" x14ac:dyDescent="0.3">
      <c r="A30" s="493" t="s">
        <v>1</v>
      </c>
      <c r="B30" s="494"/>
      <c r="C30" s="495" t="str">
        <f>IF(ProjeNo&gt;0,ProjeNo,"")</f>
        <v/>
      </c>
      <c r="D30" s="496"/>
      <c r="E30" s="496"/>
      <c r="F30" s="496"/>
      <c r="G30" s="496"/>
      <c r="H30" s="496"/>
      <c r="I30" s="496"/>
      <c r="J30" s="496"/>
      <c r="K30" s="497"/>
    </row>
    <row r="31" spans="1:15" ht="31.7" customHeight="1" thickBot="1" x14ac:dyDescent="0.3">
      <c r="A31" s="498" t="s">
        <v>11</v>
      </c>
      <c r="B31" s="499"/>
      <c r="C31" s="500" t="str">
        <f>IF(ProjeAdi&gt;0,ProjeAdi,"")</f>
        <v/>
      </c>
      <c r="D31" s="501"/>
      <c r="E31" s="501"/>
      <c r="F31" s="501"/>
      <c r="G31" s="501"/>
      <c r="H31" s="501"/>
      <c r="I31" s="501"/>
      <c r="J31" s="501"/>
      <c r="K31" s="502"/>
    </row>
    <row r="32" spans="1:15" s="46" customFormat="1" ht="37.15" customHeight="1" thickBot="1" x14ac:dyDescent="0.3">
      <c r="A32" s="489" t="s">
        <v>7</v>
      </c>
      <c r="B32" s="489" t="s">
        <v>93</v>
      </c>
      <c r="C32" s="489" t="s">
        <v>8</v>
      </c>
      <c r="D32" s="489" t="s">
        <v>146</v>
      </c>
      <c r="E32" s="489" t="s">
        <v>98</v>
      </c>
      <c r="F32" s="489" t="s">
        <v>99</v>
      </c>
      <c r="G32" s="489" t="s">
        <v>158</v>
      </c>
      <c r="H32" s="489" t="s">
        <v>94</v>
      </c>
      <c r="I32" s="489" t="s">
        <v>95</v>
      </c>
      <c r="J32" s="147" t="s">
        <v>96</v>
      </c>
      <c r="K32" s="137" t="s">
        <v>96</v>
      </c>
      <c r="L32" s="32"/>
      <c r="N32" s="109"/>
    </row>
    <row r="33" spans="1:15" ht="18" customHeight="1" thickBot="1" x14ac:dyDescent="0.3">
      <c r="A33" s="490"/>
      <c r="B33" s="490"/>
      <c r="C33" s="490"/>
      <c r="D33" s="490"/>
      <c r="E33" s="490"/>
      <c r="F33" s="490"/>
      <c r="G33" s="490"/>
      <c r="H33" s="490"/>
      <c r="I33" s="490"/>
      <c r="J33" s="147" t="s">
        <v>97</v>
      </c>
      <c r="K33" s="137" t="s">
        <v>100</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47</v>
      </c>
      <c r="J46" s="277">
        <f>SUM(J34:J45)+J20</f>
        <v>0</v>
      </c>
      <c r="K46" s="317"/>
    </row>
    <row r="47" spans="1:15" x14ac:dyDescent="0.25">
      <c r="A47" s="43" t="s">
        <v>156</v>
      </c>
    </row>
    <row r="49" spans="1:14" ht="18.75" x14ac:dyDescent="0.3">
      <c r="B49" s="350" t="s">
        <v>44</v>
      </c>
      <c r="C49" s="351">
        <f ca="1">imzatarihi</f>
        <v>46027</v>
      </c>
      <c r="D49" s="350" t="s">
        <v>45</v>
      </c>
      <c r="E49" s="349" t="str">
        <f>IF(kurulusyetkilisi&gt;0,kurulusyetkilisi,"")</f>
        <v/>
      </c>
    </row>
    <row r="50" spans="1:14" ht="18.75" x14ac:dyDescent="0.3">
      <c r="B50" s="352"/>
      <c r="C50" s="352"/>
      <c r="D50" s="350" t="s">
        <v>46</v>
      </c>
      <c r="E50" s="350"/>
    </row>
    <row r="53" spans="1:14" x14ac:dyDescent="0.25">
      <c r="A53" s="503" t="s">
        <v>91</v>
      </c>
      <c r="B53" s="503"/>
      <c r="C53" s="503"/>
      <c r="D53" s="503"/>
      <c r="E53" s="503"/>
      <c r="F53" s="503"/>
      <c r="G53" s="503"/>
      <c r="H53" s="503"/>
      <c r="I53" s="503"/>
      <c r="J53" s="503"/>
      <c r="K53" s="503"/>
    </row>
    <row r="54" spans="1:14" x14ac:dyDescent="0.25">
      <c r="A54" s="491" t="str">
        <f>IF(YilDonem&lt;&gt;"",CONCATENATE(YilDonem," dönemine aittir."),"")</f>
        <v/>
      </c>
      <c r="B54" s="491"/>
      <c r="C54" s="491"/>
      <c r="D54" s="491"/>
      <c r="E54" s="491"/>
      <c r="F54" s="491"/>
      <c r="G54" s="491"/>
      <c r="H54" s="491"/>
      <c r="I54" s="491"/>
      <c r="J54" s="491"/>
      <c r="K54" s="491"/>
    </row>
    <row r="55" spans="1:14" ht="15.95" customHeight="1" thickBot="1" x14ac:dyDescent="0.3">
      <c r="A55" s="492" t="s">
        <v>92</v>
      </c>
      <c r="B55" s="492"/>
      <c r="C55" s="492"/>
      <c r="D55" s="492"/>
      <c r="E55" s="492"/>
      <c r="F55" s="492"/>
      <c r="G55" s="492"/>
      <c r="H55" s="492"/>
      <c r="I55" s="492"/>
      <c r="J55" s="492"/>
      <c r="K55" s="492"/>
    </row>
    <row r="56" spans="1:14" ht="31.7" customHeight="1" thickBot="1" x14ac:dyDescent="0.3">
      <c r="A56" s="493" t="s">
        <v>1</v>
      </c>
      <c r="B56" s="494"/>
      <c r="C56" s="495" t="str">
        <f>IF(ProjeNo&gt;0,ProjeNo,"")</f>
        <v/>
      </c>
      <c r="D56" s="496"/>
      <c r="E56" s="496"/>
      <c r="F56" s="496"/>
      <c r="G56" s="496"/>
      <c r="H56" s="496"/>
      <c r="I56" s="496"/>
      <c r="J56" s="496"/>
      <c r="K56" s="497"/>
    </row>
    <row r="57" spans="1:14" ht="31.7" customHeight="1" thickBot="1" x14ac:dyDescent="0.3">
      <c r="A57" s="498" t="s">
        <v>11</v>
      </c>
      <c r="B57" s="499"/>
      <c r="C57" s="500" t="str">
        <f>IF(ProjeAdi&gt;0,ProjeAdi,"")</f>
        <v/>
      </c>
      <c r="D57" s="501"/>
      <c r="E57" s="501"/>
      <c r="F57" s="501"/>
      <c r="G57" s="501"/>
      <c r="H57" s="501"/>
      <c r="I57" s="501"/>
      <c r="J57" s="501"/>
      <c r="K57" s="502"/>
    </row>
    <row r="58" spans="1:14" s="46" customFormat="1" ht="37.15" customHeight="1" thickBot="1" x14ac:dyDescent="0.3">
      <c r="A58" s="489" t="s">
        <v>7</v>
      </c>
      <c r="B58" s="489" t="s">
        <v>93</v>
      </c>
      <c r="C58" s="489" t="s">
        <v>8</v>
      </c>
      <c r="D58" s="489" t="s">
        <v>146</v>
      </c>
      <c r="E58" s="489" t="s">
        <v>98</v>
      </c>
      <c r="F58" s="489" t="s">
        <v>99</v>
      </c>
      <c r="G58" s="489" t="s">
        <v>158</v>
      </c>
      <c r="H58" s="489" t="s">
        <v>94</v>
      </c>
      <c r="I58" s="489" t="s">
        <v>95</v>
      </c>
      <c r="J58" s="147" t="s">
        <v>96</v>
      </c>
      <c r="K58" s="137" t="s">
        <v>96</v>
      </c>
      <c r="L58" s="32"/>
      <c r="N58" s="109"/>
    </row>
    <row r="59" spans="1:14" ht="18" customHeight="1" thickBot="1" x14ac:dyDescent="0.3">
      <c r="A59" s="490"/>
      <c r="B59" s="490"/>
      <c r="C59" s="490"/>
      <c r="D59" s="490"/>
      <c r="E59" s="490"/>
      <c r="F59" s="490"/>
      <c r="G59" s="490"/>
      <c r="H59" s="490"/>
      <c r="I59" s="490"/>
      <c r="J59" s="147" t="s">
        <v>97</v>
      </c>
      <c r="K59" s="137" t="s">
        <v>100</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47</v>
      </c>
      <c r="J72" s="277">
        <f>SUM(J60:J71)+J46</f>
        <v>0</v>
      </c>
      <c r="K72" s="317"/>
    </row>
    <row r="73" spans="1:15" x14ac:dyDescent="0.25">
      <c r="A73" s="43" t="s">
        <v>156</v>
      </c>
    </row>
    <row r="75" spans="1:15" ht="18.75" x14ac:dyDescent="0.3">
      <c r="B75" s="350" t="s">
        <v>44</v>
      </c>
      <c r="C75" s="351">
        <f ca="1">imzatarihi</f>
        <v>46027</v>
      </c>
      <c r="D75" s="350" t="s">
        <v>45</v>
      </c>
      <c r="E75" s="349" t="str">
        <f>IF(kurulusyetkilisi&gt;0,kurulusyetkilisi,"")</f>
        <v/>
      </c>
    </row>
    <row r="76" spans="1:15" ht="18.75" x14ac:dyDescent="0.3">
      <c r="B76" s="352"/>
      <c r="C76" s="352"/>
      <c r="D76" s="350" t="s">
        <v>46</v>
      </c>
      <c r="E76" s="350"/>
    </row>
    <row r="79" spans="1:15" x14ac:dyDescent="0.25">
      <c r="A79" s="503" t="s">
        <v>91</v>
      </c>
      <c r="B79" s="503"/>
      <c r="C79" s="503"/>
      <c r="D79" s="503"/>
      <c r="E79" s="503"/>
      <c r="F79" s="503"/>
      <c r="G79" s="503"/>
      <c r="H79" s="503"/>
      <c r="I79" s="503"/>
      <c r="J79" s="503"/>
      <c r="K79" s="503"/>
    </row>
    <row r="80" spans="1:15" x14ac:dyDescent="0.25">
      <c r="A80" s="491" t="str">
        <f>IF(YilDonem&lt;&gt;"",CONCATENATE(YilDonem," dönemine aittir."),"")</f>
        <v/>
      </c>
      <c r="B80" s="491"/>
      <c r="C80" s="491"/>
      <c r="D80" s="491"/>
      <c r="E80" s="491"/>
      <c r="F80" s="491"/>
      <c r="G80" s="491"/>
      <c r="H80" s="491"/>
      <c r="I80" s="491"/>
      <c r="J80" s="491"/>
      <c r="K80" s="491"/>
    </row>
    <row r="81" spans="1:14" ht="15.95" customHeight="1" thickBot="1" x14ac:dyDescent="0.3">
      <c r="A81" s="492" t="s">
        <v>92</v>
      </c>
      <c r="B81" s="492"/>
      <c r="C81" s="492"/>
      <c r="D81" s="492"/>
      <c r="E81" s="492"/>
      <c r="F81" s="492"/>
      <c r="G81" s="492"/>
      <c r="H81" s="492"/>
      <c r="I81" s="492"/>
      <c r="J81" s="492"/>
      <c r="K81" s="492"/>
    </row>
    <row r="82" spans="1:14" ht="31.7" customHeight="1" thickBot="1" x14ac:dyDescent="0.3">
      <c r="A82" s="493" t="s">
        <v>1</v>
      </c>
      <c r="B82" s="494"/>
      <c r="C82" s="495" t="str">
        <f>IF(ProjeNo&gt;0,ProjeNo,"")</f>
        <v/>
      </c>
      <c r="D82" s="496"/>
      <c r="E82" s="496"/>
      <c r="F82" s="496"/>
      <c r="G82" s="496"/>
      <c r="H82" s="496"/>
      <c r="I82" s="496"/>
      <c r="J82" s="496"/>
      <c r="K82" s="497"/>
    </row>
    <row r="83" spans="1:14" ht="31.7" customHeight="1" thickBot="1" x14ac:dyDescent="0.3">
      <c r="A83" s="498" t="s">
        <v>11</v>
      </c>
      <c r="B83" s="499"/>
      <c r="C83" s="500" t="str">
        <f>IF(ProjeAdi&gt;0,ProjeAdi,"")</f>
        <v/>
      </c>
      <c r="D83" s="501"/>
      <c r="E83" s="501"/>
      <c r="F83" s="501"/>
      <c r="G83" s="501"/>
      <c r="H83" s="501"/>
      <c r="I83" s="501"/>
      <c r="J83" s="501"/>
      <c r="K83" s="502"/>
    </row>
    <row r="84" spans="1:14" s="46" customFormat="1" ht="37.15" customHeight="1" thickBot="1" x14ac:dyDescent="0.3">
      <c r="A84" s="489" t="s">
        <v>7</v>
      </c>
      <c r="B84" s="489" t="s">
        <v>93</v>
      </c>
      <c r="C84" s="489" t="s">
        <v>8</v>
      </c>
      <c r="D84" s="489" t="s">
        <v>146</v>
      </c>
      <c r="E84" s="489" t="s">
        <v>98</v>
      </c>
      <c r="F84" s="489" t="s">
        <v>99</v>
      </c>
      <c r="G84" s="489" t="s">
        <v>158</v>
      </c>
      <c r="H84" s="489" t="s">
        <v>94</v>
      </c>
      <c r="I84" s="489" t="s">
        <v>95</v>
      </c>
      <c r="J84" s="147" t="s">
        <v>96</v>
      </c>
      <c r="K84" s="137" t="s">
        <v>96</v>
      </c>
      <c r="L84" s="32"/>
      <c r="N84" s="109"/>
    </row>
    <row r="85" spans="1:14" ht="18" customHeight="1" thickBot="1" x14ac:dyDescent="0.3">
      <c r="A85" s="490"/>
      <c r="B85" s="490"/>
      <c r="C85" s="490"/>
      <c r="D85" s="490"/>
      <c r="E85" s="490"/>
      <c r="F85" s="490"/>
      <c r="G85" s="490"/>
      <c r="H85" s="490"/>
      <c r="I85" s="490"/>
      <c r="J85" s="147" t="s">
        <v>97</v>
      </c>
      <c r="K85" s="137" t="s">
        <v>100</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47</v>
      </c>
      <c r="J98" s="277">
        <f>SUM(J86:J97)+J72</f>
        <v>0</v>
      </c>
      <c r="K98" s="317"/>
    </row>
    <row r="99" spans="1:15" x14ac:dyDescent="0.25">
      <c r="A99" s="43" t="s">
        <v>156</v>
      </c>
    </row>
    <row r="101" spans="1:15" ht="18.75" x14ac:dyDescent="0.3">
      <c r="B101" s="350" t="s">
        <v>44</v>
      </c>
      <c r="C101" s="351">
        <f ca="1">imzatarihi</f>
        <v>46027</v>
      </c>
      <c r="D101" s="350" t="s">
        <v>45</v>
      </c>
      <c r="E101" s="349" t="str">
        <f>IF(kurulusyetkilisi&gt;0,kurulusyetkilisi,"")</f>
        <v/>
      </c>
    </row>
    <row r="102" spans="1:15" ht="18.75" x14ac:dyDescent="0.3">
      <c r="B102" s="352"/>
      <c r="C102" s="352"/>
      <c r="D102" s="350" t="s">
        <v>46</v>
      </c>
      <c r="E102" s="350"/>
    </row>
    <row r="105" spans="1:15" x14ac:dyDescent="0.25">
      <c r="A105" s="503" t="s">
        <v>91</v>
      </c>
      <c r="B105" s="503"/>
      <c r="C105" s="503"/>
      <c r="D105" s="503"/>
      <c r="E105" s="503"/>
      <c r="F105" s="503"/>
      <c r="G105" s="503"/>
      <c r="H105" s="503"/>
      <c r="I105" s="503"/>
      <c r="J105" s="503"/>
      <c r="K105" s="503"/>
    </row>
    <row r="106" spans="1:15" x14ac:dyDescent="0.25">
      <c r="A106" s="491" t="str">
        <f>IF(YilDonem&lt;&gt;"",CONCATENATE(YilDonem," dönemine aittir."),"")</f>
        <v/>
      </c>
      <c r="B106" s="491"/>
      <c r="C106" s="491"/>
      <c r="D106" s="491"/>
      <c r="E106" s="491"/>
      <c r="F106" s="491"/>
      <c r="G106" s="491"/>
      <c r="H106" s="491"/>
      <c r="I106" s="491"/>
      <c r="J106" s="491"/>
      <c r="K106" s="491"/>
    </row>
    <row r="107" spans="1:15" ht="15.95" customHeight="1" thickBot="1" x14ac:dyDescent="0.3">
      <c r="A107" s="492" t="s">
        <v>92</v>
      </c>
      <c r="B107" s="492"/>
      <c r="C107" s="492"/>
      <c r="D107" s="492"/>
      <c r="E107" s="492"/>
      <c r="F107" s="492"/>
      <c r="G107" s="492"/>
      <c r="H107" s="492"/>
      <c r="I107" s="492"/>
      <c r="J107" s="492"/>
      <c r="K107" s="492"/>
    </row>
    <row r="108" spans="1:15" ht="31.7" customHeight="1" thickBot="1" x14ac:dyDescent="0.3">
      <c r="A108" s="493" t="s">
        <v>1</v>
      </c>
      <c r="B108" s="494"/>
      <c r="C108" s="495" t="str">
        <f>IF(ProjeNo&gt;0,ProjeNo,"")</f>
        <v/>
      </c>
      <c r="D108" s="496"/>
      <c r="E108" s="496"/>
      <c r="F108" s="496"/>
      <c r="G108" s="496"/>
      <c r="H108" s="496"/>
      <c r="I108" s="496"/>
      <c r="J108" s="496"/>
      <c r="K108" s="497"/>
    </row>
    <row r="109" spans="1:15" ht="31.7" customHeight="1" thickBot="1" x14ac:dyDescent="0.3">
      <c r="A109" s="498" t="s">
        <v>11</v>
      </c>
      <c r="B109" s="499"/>
      <c r="C109" s="500" t="str">
        <f>IF(ProjeAdi&gt;0,ProjeAdi,"")</f>
        <v/>
      </c>
      <c r="D109" s="501"/>
      <c r="E109" s="501"/>
      <c r="F109" s="501"/>
      <c r="G109" s="501"/>
      <c r="H109" s="501"/>
      <c r="I109" s="501"/>
      <c r="J109" s="501"/>
      <c r="K109" s="502"/>
    </row>
    <row r="110" spans="1:15" s="46" customFormat="1" ht="37.15" customHeight="1" thickBot="1" x14ac:dyDescent="0.3">
      <c r="A110" s="489" t="s">
        <v>7</v>
      </c>
      <c r="B110" s="489" t="s">
        <v>93</v>
      </c>
      <c r="C110" s="489" t="s">
        <v>8</v>
      </c>
      <c r="D110" s="489" t="s">
        <v>146</v>
      </c>
      <c r="E110" s="489" t="s">
        <v>98</v>
      </c>
      <c r="F110" s="489" t="s">
        <v>99</v>
      </c>
      <c r="G110" s="489" t="s">
        <v>158</v>
      </c>
      <c r="H110" s="489" t="s">
        <v>94</v>
      </c>
      <c r="I110" s="489" t="s">
        <v>95</v>
      </c>
      <c r="J110" s="147" t="s">
        <v>96</v>
      </c>
      <c r="K110" s="137" t="s">
        <v>96</v>
      </c>
      <c r="L110" s="32"/>
      <c r="N110" s="109"/>
    </row>
    <row r="111" spans="1:15" ht="18" customHeight="1" thickBot="1" x14ac:dyDescent="0.3">
      <c r="A111" s="490"/>
      <c r="B111" s="490"/>
      <c r="C111" s="490"/>
      <c r="D111" s="490"/>
      <c r="E111" s="490"/>
      <c r="F111" s="490"/>
      <c r="G111" s="490"/>
      <c r="H111" s="490"/>
      <c r="I111" s="490"/>
      <c r="J111" s="147" t="s">
        <v>97</v>
      </c>
      <c r="K111" s="137" t="s">
        <v>100</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47</v>
      </c>
      <c r="J124" s="277">
        <f>SUM(J112:J123)+J98</f>
        <v>0</v>
      </c>
      <c r="K124" s="317"/>
    </row>
    <row r="125" spans="1:15" x14ac:dyDescent="0.25">
      <c r="A125" s="43" t="s">
        <v>156</v>
      </c>
    </row>
    <row r="127" spans="1:15" ht="18.75" x14ac:dyDescent="0.3">
      <c r="B127" s="350" t="s">
        <v>44</v>
      </c>
      <c r="C127" s="351">
        <f ca="1">imzatarihi</f>
        <v>46027</v>
      </c>
      <c r="D127" s="350" t="s">
        <v>45</v>
      </c>
      <c r="E127" s="349" t="str">
        <f>IF(kurulusyetkilisi&gt;0,kurulusyetkilisi,"")</f>
        <v/>
      </c>
    </row>
    <row r="128" spans="1:15" ht="18.75" x14ac:dyDescent="0.3">
      <c r="B128" s="352"/>
      <c r="C128" s="352"/>
      <c r="D128" s="350" t="s">
        <v>46</v>
      </c>
      <c r="E128" s="350"/>
    </row>
    <row r="131" spans="1:14" x14ac:dyDescent="0.25">
      <c r="A131" s="503" t="s">
        <v>91</v>
      </c>
      <c r="B131" s="503"/>
      <c r="C131" s="503"/>
      <c r="D131" s="503"/>
      <c r="E131" s="503"/>
      <c r="F131" s="503"/>
      <c r="G131" s="503"/>
      <c r="H131" s="503"/>
      <c r="I131" s="503"/>
      <c r="J131" s="503"/>
      <c r="K131" s="503"/>
    </row>
    <row r="132" spans="1:14" x14ac:dyDescent="0.25">
      <c r="A132" s="491" t="str">
        <f>IF(YilDonem&lt;&gt;"",CONCATENATE(YilDonem," dönemine aittir."),"")</f>
        <v/>
      </c>
      <c r="B132" s="491"/>
      <c r="C132" s="491"/>
      <c r="D132" s="491"/>
      <c r="E132" s="491"/>
      <c r="F132" s="491"/>
      <c r="G132" s="491"/>
      <c r="H132" s="491"/>
      <c r="I132" s="491"/>
      <c r="J132" s="491"/>
      <c r="K132" s="491"/>
    </row>
    <row r="133" spans="1:14" ht="15.95" customHeight="1" thickBot="1" x14ac:dyDescent="0.3">
      <c r="A133" s="492" t="s">
        <v>92</v>
      </c>
      <c r="B133" s="492"/>
      <c r="C133" s="492"/>
      <c r="D133" s="492"/>
      <c r="E133" s="492"/>
      <c r="F133" s="492"/>
      <c r="G133" s="492"/>
      <c r="H133" s="492"/>
      <c r="I133" s="492"/>
      <c r="J133" s="492"/>
      <c r="K133" s="492"/>
    </row>
    <row r="134" spans="1:14" ht="31.7" customHeight="1" thickBot="1" x14ac:dyDescent="0.3">
      <c r="A134" s="493" t="s">
        <v>1</v>
      </c>
      <c r="B134" s="494"/>
      <c r="C134" s="495" t="str">
        <f>IF(ProjeNo&gt;0,ProjeNo,"")</f>
        <v/>
      </c>
      <c r="D134" s="496"/>
      <c r="E134" s="496"/>
      <c r="F134" s="496"/>
      <c r="G134" s="496"/>
      <c r="H134" s="496"/>
      <c r="I134" s="496"/>
      <c r="J134" s="496"/>
      <c r="K134" s="497"/>
    </row>
    <row r="135" spans="1:14" ht="31.7" customHeight="1" thickBot="1" x14ac:dyDescent="0.3">
      <c r="A135" s="498" t="s">
        <v>11</v>
      </c>
      <c r="B135" s="499"/>
      <c r="C135" s="500" t="str">
        <f>IF(ProjeAdi&gt;0,ProjeAdi,"")</f>
        <v/>
      </c>
      <c r="D135" s="501"/>
      <c r="E135" s="501"/>
      <c r="F135" s="501"/>
      <c r="G135" s="501"/>
      <c r="H135" s="501"/>
      <c r="I135" s="501"/>
      <c r="J135" s="501"/>
      <c r="K135" s="502"/>
    </row>
    <row r="136" spans="1:14" s="46" customFormat="1" ht="37.15" customHeight="1" thickBot="1" x14ac:dyDescent="0.3">
      <c r="A136" s="489" t="s">
        <v>7</v>
      </c>
      <c r="B136" s="489" t="s">
        <v>93</v>
      </c>
      <c r="C136" s="489" t="s">
        <v>8</v>
      </c>
      <c r="D136" s="489" t="s">
        <v>146</v>
      </c>
      <c r="E136" s="489" t="s">
        <v>98</v>
      </c>
      <c r="F136" s="489" t="s">
        <v>99</v>
      </c>
      <c r="G136" s="489" t="s">
        <v>158</v>
      </c>
      <c r="H136" s="489" t="s">
        <v>94</v>
      </c>
      <c r="I136" s="489" t="s">
        <v>95</v>
      </c>
      <c r="J136" s="147" t="s">
        <v>96</v>
      </c>
      <c r="K136" s="137" t="s">
        <v>96</v>
      </c>
      <c r="L136" s="32"/>
      <c r="N136" s="109"/>
    </row>
    <row r="137" spans="1:14" ht="18" customHeight="1" thickBot="1" x14ac:dyDescent="0.3">
      <c r="A137" s="490"/>
      <c r="B137" s="490"/>
      <c r="C137" s="490"/>
      <c r="D137" s="490"/>
      <c r="E137" s="490"/>
      <c r="F137" s="490"/>
      <c r="G137" s="490"/>
      <c r="H137" s="490"/>
      <c r="I137" s="490"/>
      <c r="J137" s="147" t="s">
        <v>97</v>
      </c>
      <c r="K137" s="137" t="s">
        <v>100</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47</v>
      </c>
      <c r="J150" s="277">
        <f>SUM(J138:J149)+J124</f>
        <v>0</v>
      </c>
      <c r="K150" s="317"/>
    </row>
    <row r="151" spans="1:15" x14ac:dyDescent="0.25">
      <c r="A151" s="43" t="s">
        <v>156</v>
      </c>
    </row>
    <row r="153" spans="1:15" ht="18.75" x14ac:dyDescent="0.3">
      <c r="B153" s="350" t="s">
        <v>44</v>
      </c>
      <c r="C153" s="351">
        <f ca="1">imzatarihi</f>
        <v>46027</v>
      </c>
      <c r="D153" s="350" t="s">
        <v>45</v>
      </c>
      <c r="E153" s="349" t="str">
        <f>IF(kurulusyetkilisi&gt;0,kurulusyetkilisi,"")</f>
        <v/>
      </c>
    </row>
    <row r="154" spans="1:15" ht="18.75" x14ac:dyDescent="0.3">
      <c r="B154" s="352"/>
      <c r="C154" s="352"/>
      <c r="D154" s="350" t="s">
        <v>46</v>
      </c>
      <c r="E154" s="350"/>
    </row>
    <row r="157" spans="1:15" x14ac:dyDescent="0.25">
      <c r="A157" s="503" t="s">
        <v>91</v>
      </c>
      <c r="B157" s="503"/>
      <c r="C157" s="503"/>
      <c r="D157" s="503"/>
      <c r="E157" s="503"/>
      <c r="F157" s="503"/>
      <c r="G157" s="503"/>
      <c r="H157" s="503"/>
      <c r="I157" s="503"/>
      <c r="J157" s="503"/>
      <c r="K157" s="503"/>
    </row>
    <row r="158" spans="1:15" x14ac:dyDescent="0.25">
      <c r="A158" s="491" t="str">
        <f>IF(YilDonem&lt;&gt;"",CONCATENATE(YilDonem," dönemine aittir."),"")</f>
        <v/>
      </c>
      <c r="B158" s="491"/>
      <c r="C158" s="491"/>
      <c r="D158" s="491"/>
      <c r="E158" s="491"/>
      <c r="F158" s="491"/>
      <c r="G158" s="491"/>
      <c r="H158" s="491"/>
      <c r="I158" s="491"/>
      <c r="J158" s="491"/>
      <c r="K158" s="491"/>
    </row>
    <row r="159" spans="1:15" ht="15.95" customHeight="1" thickBot="1" x14ac:dyDescent="0.3">
      <c r="A159" s="492" t="s">
        <v>92</v>
      </c>
      <c r="B159" s="492"/>
      <c r="C159" s="492"/>
      <c r="D159" s="492"/>
      <c r="E159" s="492"/>
      <c r="F159" s="492"/>
      <c r="G159" s="492"/>
      <c r="H159" s="492"/>
      <c r="I159" s="492"/>
      <c r="J159" s="492"/>
      <c r="K159" s="492"/>
    </row>
    <row r="160" spans="1:15" ht="31.7" customHeight="1" thickBot="1" x14ac:dyDescent="0.3">
      <c r="A160" s="493" t="s">
        <v>1</v>
      </c>
      <c r="B160" s="494"/>
      <c r="C160" s="495" t="str">
        <f>IF(ProjeNo&gt;0,ProjeNo,"")</f>
        <v/>
      </c>
      <c r="D160" s="496"/>
      <c r="E160" s="496"/>
      <c r="F160" s="496"/>
      <c r="G160" s="496"/>
      <c r="H160" s="496"/>
      <c r="I160" s="496"/>
      <c r="J160" s="496"/>
      <c r="K160" s="497"/>
    </row>
    <row r="161" spans="1:15" ht="31.7" customHeight="1" thickBot="1" x14ac:dyDescent="0.3">
      <c r="A161" s="498" t="s">
        <v>11</v>
      </c>
      <c r="B161" s="499"/>
      <c r="C161" s="500" t="str">
        <f>IF(ProjeAdi&gt;0,ProjeAdi,"")</f>
        <v/>
      </c>
      <c r="D161" s="501"/>
      <c r="E161" s="501"/>
      <c r="F161" s="501"/>
      <c r="G161" s="501"/>
      <c r="H161" s="501"/>
      <c r="I161" s="501"/>
      <c r="J161" s="501"/>
      <c r="K161" s="502"/>
    </row>
    <row r="162" spans="1:15" s="46" customFormat="1" ht="37.15" customHeight="1" thickBot="1" x14ac:dyDescent="0.3">
      <c r="A162" s="489" t="s">
        <v>7</v>
      </c>
      <c r="B162" s="489" t="s">
        <v>93</v>
      </c>
      <c r="C162" s="489" t="s">
        <v>8</v>
      </c>
      <c r="D162" s="489" t="s">
        <v>146</v>
      </c>
      <c r="E162" s="489" t="s">
        <v>98</v>
      </c>
      <c r="F162" s="489" t="s">
        <v>99</v>
      </c>
      <c r="G162" s="489" t="s">
        <v>158</v>
      </c>
      <c r="H162" s="489" t="s">
        <v>94</v>
      </c>
      <c r="I162" s="489" t="s">
        <v>95</v>
      </c>
      <c r="J162" s="147" t="s">
        <v>96</v>
      </c>
      <c r="K162" s="137" t="s">
        <v>96</v>
      </c>
      <c r="L162" s="32"/>
      <c r="N162" s="109"/>
    </row>
    <row r="163" spans="1:15" ht="18" customHeight="1" thickBot="1" x14ac:dyDescent="0.3">
      <c r="A163" s="490"/>
      <c r="B163" s="490"/>
      <c r="C163" s="490"/>
      <c r="D163" s="490"/>
      <c r="E163" s="490"/>
      <c r="F163" s="490"/>
      <c r="G163" s="490"/>
      <c r="H163" s="490"/>
      <c r="I163" s="490"/>
      <c r="J163" s="147" t="s">
        <v>97</v>
      </c>
      <c r="K163" s="137" t="s">
        <v>100</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47</v>
      </c>
      <c r="J176" s="277">
        <f>SUM(J164:J175)+J150</f>
        <v>0</v>
      </c>
      <c r="K176" s="317"/>
    </row>
    <row r="177" spans="1:14" x14ac:dyDescent="0.25">
      <c r="A177" s="43" t="s">
        <v>156</v>
      </c>
    </row>
    <row r="179" spans="1:14" ht="18.75" x14ac:dyDescent="0.3">
      <c r="B179" s="350" t="s">
        <v>44</v>
      </c>
      <c r="C179" s="351">
        <f ca="1">imzatarihi</f>
        <v>46027</v>
      </c>
      <c r="D179" s="350" t="s">
        <v>45</v>
      </c>
      <c r="E179" s="349" t="str">
        <f>IF(kurulusyetkilisi&gt;0,kurulusyetkilisi,"")</f>
        <v/>
      </c>
    </row>
    <row r="180" spans="1:14" ht="18.75" x14ac:dyDescent="0.3">
      <c r="B180" s="352"/>
      <c r="C180" s="352"/>
      <c r="D180" s="350" t="s">
        <v>46</v>
      </c>
      <c r="E180" s="350"/>
    </row>
    <row r="183" spans="1:14" x14ac:dyDescent="0.25">
      <c r="A183" s="503" t="s">
        <v>91</v>
      </c>
      <c r="B183" s="503"/>
      <c r="C183" s="503"/>
      <c r="D183" s="503"/>
      <c r="E183" s="503"/>
      <c r="F183" s="503"/>
      <c r="G183" s="503"/>
      <c r="H183" s="503"/>
      <c r="I183" s="503"/>
      <c r="J183" s="503"/>
      <c r="K183" s="503"/>
    </row>
    <row r="184" spans="1:14" x14ac:dyDescent="0.25">
      <c r="A184" s="491" t="str">
        <f>IF(YilDonem&lt;&gt;"",CONCATENATE(YilDonem," dönemine aittir."),"")</f>
        <v/>
      </c>
      <c r="B184" s="491"/>
      <c r="C184" s="491"/>
      <c r="D184" s="491"/>
      <c r="E184" s="491"/>
      <c r="F184" s="491"/>
      <c r="G184" s="491"/>
      <c r="H184" s="491"/>
      <c r="I184" s="491"/>
      <c r="J184" s="491"/>
      <c r="K184" s="491"/>
    </row>
    <row r="185" spans="1:14" ht="15.95" customHeight="1" thickBot="1" x14ac:dyDescent="0.3">
      <c r="A185" s="492" t="s">
        <v>92</v>
      </c>
      <c r="B185" s="492"/>
      <c r="C185" s="492"/>
      <c r="D185" s="492"/>
      <c r="E185" s="492"/>
      <c r="F185" s="492"/>
      <c r="G185" s="492"/>
      <c r="H185" s="492"/>
      <c r="I185" s="492"/>
      <c r="J185" s="492"/>
      <c r="K185" s="492"/>
    </row>
    <row r="186" spans="1:14" ht="31.7" customHeight="1" thickBot="1" x14ac:dyDescent="0.3">
      <c r="A186" s="493" t="s">
        <v>1</v>
      </c>
      <c r="B186" s="494"/>
      <c r="C186" s="495" t="str">
        <f>IF(ProjeNo&gt;0,ProjeNo,"")</f>
        <v/>
      </c>
      <c r="D186" s="496"/>
      <c r="E186" s="496"/>
      <c r="F186" s="496"/>
      <c r="G186" s="496"/>
      <c r="H186" s="496"/>
      <c r="I186" s="496"/>
      <c r="J186" s="496"/>
      <c r="K186" s="497"/>
    </row>
    <row r="187" spans="1:14" ht="31.7" customHeight="1" thickBot="1" x14ac:dyDescent="0.3">
      <c r="A187" s="498" t="s">
        <v>11</v>
      </c>
      <c r="B187" s="499"/>
      <c r="C187" s="500" t="str">
        <f>IF(ProjeAdi&gt;0,ProjeAdi,"")</f>
        <v/>
      </c>
      <c r="D187" s="501"/>
      <c r="E187" s="501"/>
      <c r="F187" s="501"/>
      <c r="G187" s="501"/>
      <c r="H187" s="501"/>
      <c r="I187" s="501"/>
      <c r="J187" s="501"/>
      <c r="K187" s="502"/>
    </row>
    <row r="188" spans="1:14" s="46" customFormat="1" ht="37.15" customHeight="1" thickBot="1" x14ac:dyDescent="0.3">
      <c r="A188" s="489" t="s">
        <v>7</v>
      </c>
      <c r="B188" s="489" t="s">
        <v>93</v>
      </c>
      <c r="C188" s="489" t="s">
        <v>8</v>
      </c>
      <c r="D188" s="489" t="s">
        <v>146</v>
      </c>
      <c r="E188" s="489" t="s">
        <v>98</v>
      </c>
      <c r="F188" s="489" t="s">
        <v>99</v>
      </c>
      <c r="G188" s="489" t="s">
        <v>158</v>
      </c>
      <c r="H188" s="489" t="s">
        <v>94</v>
      </c>
      <c r="I188" s="489" t="s">
        <v>95</v>
      </c>
      <c r="J188" s="147" t="s">
        <v>96</v>
      </c>
      <c r="K188" s="137" t="s">
        <v>96</v>
      </c>
      <c r="L188" s="32"/>
      <c r="N188" s="109"/>
    </row>
    <row r="189" spans="1:14" ht="18" customHeight="1" thickBot="1" x14ac:dyDescent="0.3">
      <c r="A189" s="490"/>
      <c r="B189" s="490"/>
      <c r="C189" s="490"/>
      <c r="D189" s="490"/>
      <c r="E189" s="490"/>
      <c r="F189" s="490"/>
      <c r="G189" s="490"/>
      <c r="H189" s="490"/>
      <c r="I189" s="490"/>
      <c r="J189" s="147" t="s">
        <v>97</v>
      </c>
      <c r="K189" s="137" t="s">
        <v>100</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47</v>
      </c>
      <c r="J202" s="277">
        <f>SUM(J190:J201)+J176</f>
        <v>0</v>
      </c>
      <c r="K202" s="317"/>
    </row>
    <row r="203" spans="1:15" x14ac:dyDescent="0.25">
      <c r="A203" s="43" t="s">
        <v>156</v>
      </c>
    </row>
    <row r="205" spans="1:15" ht="18.75" x14ac:dyDescent="0.3">
      <c r="B205" s="350" t="s">
        <v>44</v>
      </c>
      <c r="C205" s="351">
        <f ca="1">imzatarihi</f>
        <v>46027</v>
      </c>
      <c r="D205" s="350" t="s">
        <v>45</v>
      </c>
      <c r="E205" s="349" t="str">
        <f>IF(kurulusyetkilisi&gt;0,kurulusyetkilisi,"")</f>
        <v/>
      </c>
    </row>
    <row r="206" spans="1:15" ht="18.75" x14ac:dyDescent="0.3">
      <c r="B206" s="352"/>
      <c r="C206" s="352"/>
      <c r="D206" s="350" t="s">
        <v>46</v>
      </c>
      <c r="E206" s="350"/>
    </row>
    <row r="209" spans="1:14" x14ac:dyDescent="0.25">
      <c r="A209" s="503" t="s">
        <v>91</v>
      </c>
      <c r="B209" s="503"/>
      <c r="C209" s="503"/>
      <c r="D209" s="503"/>
      <c r="E209" s="503"/>
      <c r="F209" s="503"/>
      <c r="G209" s="503"/>
      <c r="H209" s="503"/>
      <c r="I209" s="503"/>
      <c r="J209" s="503"/>
      <c r="K209" s="503"/>
    </row>
    <row r="210" spans="1:14" x14ac:dyDescent="0.25">
      <c r="A210" s="491" t="str">
        <f>IF(YilDonem&lt;&gt;"",CONCATENATE(YilDonem," dönemine aittir."),"")</f>
        <v/>
      </c>
      <c r="B210" s="491"/>
      <c r="C210" s="491"/>
      <c r="D210" s="491"/>
      <c r="E210" s="491"/>
      <c r="F210" s="491"/>
      <c r="G210" s="491"/>
      <c r="H210" s="491"/>
      <c r="I210" s="491"/>
      <c r="J210" s="491"/>
      <c r="K210" s="491"/>
    </row>
    <row r="211" spans="1:14" ht="15.95" customHeight="1" thickBot="1" x14ac:dyDescent="0.3">
      <c r="A211" s="492" t="s">
        <v>92</v>
      </c>
      <c r="B211" s="492"/>
      <c r="C211" s="492"/>
      <c r="D211" s="492"/>
      <c r="E211" s="492"/>
      <c r="F211" s="492"/>
      <c r="G211" s="492"/>
      <c r="H211" s="492"/>
      <c r="I211" s="492"/>
      <c r="J211" s="492"/>
      <c r="K211" s="492"/>
    </row>
    <row r="212" spans="1:14" ht="31.7" customHeight="1" thickBot="1" x14ac:dyDescent="0.3">
      <c r="A212" s="493" t="s">
        <v>1</v>
      </c>
      <c r="B212" s="494"/>
      <c r="C212" s="495" t="str">
        <f>IF(ProjeNo&gt;0,ProjeNo,"")</f>
        <v/>
      </c>
      <c r="D212" s="496"/>
      <c r="E212" s="496"/>
      <c r="F212" s="496"/>
      <c r="G212" s="496"/>
      <c r="H212" s="496"/>
      <c r="I212" s="496"/>
      <c r="J212" s="496"/>
      <c r="K212" s="497"/>
    </row>
    <row r="213" spans="1:14" ht="31.7" customHeight="1" thickBot="1" x14ac:dyDescent="0.3">
      <c r="A213" s="498" t="s">
        <v>11</v>
      </c>
      <c r="B213" s="499"/>
      <c r="C213" s="500" t="str">
        <f>IF(ProjeAdi&gt;0,ProjeAdi,"")</f>
        <v/>
      </c>
      <c r="D213" s="501"/>
      <c r="E213" s="501"/>
      <c r="F213" s="501"/>
      <c r="G213" s="501"/>
      <c r="H213" s="501"/>
      <c r="I213" s="501"/>
      <c r="J213" s="501"/>
      <c r="K213" s="502"/>
    </row>
    <row r="214" spans="1:14" s="46" customFormat="1" ht="37.15" customHeight="1" thickBot="1" x14ac:dyDescent="0.3">
      <c r="A214" s="489" t="s">
        <v>7</v>
      </c>
      <c r="B214" s="489" t="s">
        <v>93</v>
      </c>
      <c r="C214" s="489" t="s">
        <v>8</v>
      </c>
      <c r="D214" s="489" t="s">
        <v>146</v>
      </c>
      <c r="E214" s="489" t="s">
        <v>98</v>
      </c>
      <c r="F214" s="489" t="s">
        <v>99</v>
      </c>
      <c r="G214" s="489" t="s">
        <v>158</v>
      </c>
      <c r="H214" s="489" t="s">
        <v>94</v>
      </c>
      <c r="I214" s="489" t="s">
        <v>95</v>
      </c>
      <c r="J214" s="147" t="s">
        <v>96</v>
      </c>
      <c r="K214" s="137" t="s">
        <v>96</v>
      </c>
      <c r="L214" s="32"/>
      <c r="N214" s="109"/>
    </row>
    <row r="215" spans="1:14" ht="18" customHeight="1" thickBot="1" x14ac:dyDescent="0.3">
      <c r="A215" s="490"/>
      <c r="B215" s="490"/>
      <c r="C215" s="490"/>
      <c r="D215" s="490"/>
      <c r="E215" s="490"/>
      <c r="F215" s="490"/>
      <c r="G215" s="490"/>
      <c r="H215" s="490"/>
      <c r="I215" s="490"/>
      <c r="J215" s="147" t="s">
        <v>97</v>
      </c>
      <c r="K215" s="137" t="s">
        <v>100</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47</v>
      </c>
      <c r="J228" s="277">
        <f>SUM(J216:J227)+J202</f>
        <v>0</v>
      </c>
      <c r="K228" s="317"/>
    </row>
    <row r="229" spans="1:15" x14ac:dyDescent="0.25">
      <c r="A229" s="43" t="s">
        <v>156</v>
      </c>
    </row>
    <row r="231" spans="1:15" ht="18.75" x14ac:dyDescent="0.3">
      <c r="B231" s="350" t="s">
        <v>44</v>
      </c>
      <c r="C231" s="351">
        <f ca="1">imzatarihi</f>
        <v>46027</v>
      </c>
      <c r="D231" s="350" t="s">
        <v>45</v>
      </c>
      <c r="E231" s="349" t="str">
        <f>IF(kurulusyetkilisi&gt;0,kurulusyetkilisi,"")</f>
        <v/>
      </c>
    </row>
    <row r="232" spans="1:15" ht="18.75" x14ac:dyDescent="0.3">
      <c r="B232" s="352"/>
      <c r="C232" s="352"/>
      <c r="D232" s="350" t="s">
        <v>46</v>
      </c>
      <c r="E232" s="350"/>
    </row>
  </sheetData>
  <sheetProtection algorithmName="SHA-512" hashValue="Zc3Jr/JL3e2MOkzNhUyyHux4/7Ll9t92YKzTBt7Fzc/Rf1n0R3sYj8cywW8FmTLkwcEoiEwnetNtM3Kn8rVamg==" saltValue="+vNM/O5U+zOCzgvjV8UOAA==" spinCount="100000" sheet="1" objects="1" scenarios="1"/>
  <mergeCells count="144">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84:A85"/>
    <mergeCell ref="B84:B85"/>
    <mergeCell ref="C84:C85"/>
    <mergeCell ref="D84:D85"/>
    <mergeCell ref="E84:E85"/>
    <mergeCell ref="F84:F85"/>
    <mergeCell ref="G84:G85"/>
    <mergeCell ref="H84:H85"/>
    <mergeCell ref="I84:I85"/>
    <mergeCell ref="G58:G59"/>
    <mergeCell ref="A79:K79"/>
    <mergeCell ref="A80:K80"/>
    <mergeCell ref="A81:K81"/>
    <mergeCell ref="A82:B82"/>
    <mergeCell ref="C82:K82"/>
    <mergeCell ref="H58:H59"/>
    <mergeCell ref="I58:I59"/>
    <mergeCell ref="A83:B83"/>
    <mergeCell ref="C83:K8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32:B33"/>
    <mergeCell ref="C32:C33"/>
    <mergeCell ref="D32:D33"/>
    <mergeCell ref="E32:E33"/>
    <mergeCell ref="A55:K55"/>
    <mergeCell ref="I32:I33"/>
    <mergeCell ref="A53:K53"/>
    <mergeCell ref="A54:K54"/>
    <mergeCell ref="A29:K29"/>
    <mergeCell ref="F32:F33"/>
    <mergeCell ref="H32:H33"/>
    <mergeCell ref="G32:G3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F214:F215"/>
    <mergeCell ref="G214:G215"/>
    <mergeCell ref="H214:H215"/>
    <mergeCell ref="I214:I215"/>
    <mergeCell ref="A214:A215"/>
    <mergeCell ref="B214:B215"/>
    <mergeCell ref="C214:C215"/>
    <mergeCell ref="D214:D215"/>
    <mergeCell ref="E214:E215"/>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D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D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384" width="8.85546875" style="43"/>
  </cols>
  <sheetData>
    <row r="1" spans="1:15" x14ac:dyDescent="0.25">
      <c r="A1" s="503" t="s">
        <v>101</v>
      </c>
      <c r="B1" s="503"/>
      <c r="C1" s="503"/>
      <c r="D1" s="503"/>
      <c r="E1" s="503"/>
      <c r="F1" s="503"/>
      <c r="G1" s="503"/>
      <c r="H1" s="503"/>
      <c r="I1" s="503"/>
      <c r="J1" s="503"/>
      <c r="K1" s="4"/>
      <c r="O1" s="193" t="str">
        <f>CONCATENATE("A1:J",SUM(N:N)*30)</f>
        <v>A1:J30</v>
      </c>
    </row>
    <row r="2" spans="1:15" x14ac:dyDescent="0.25">
      <c r="A2" s="491" t="str">
        <f>IF(YilDonem&lt;&gt;"",CONCATENATE(YilDonem," dönemine aittir."),"")</f>
        <v/>
      </c>
      <c r="B2" s="491"/>
      <c r="C2" s="491"/>
      <c r="D2" s="491"/>
      <c r="E2" s="491"/>
      <c r="F2" s="491"/>
      <c r="G2" s="491"/>
      <c r="H2" s="491"/>
      <c r="I2" s="357"/>
      <c r="J2" s="357"/>
      <c r="K2" s="4"/>
    </row>
    <row r="3" spans="1:15" ht="15.95" customHeight="1" thickBot="1" x14ac:dyDescent="0.3">
      <c r="A3" s="504" t="s">
        <v>102</v>
      </c>
      <c r="B3" s="504"/>
      <c r="C3" s="504"/>
      <c r="D3" s="504"/>
      <c r="E3" s="504"/>
      <c r="F3" s="504"/>
      <c r="G3" s="504"/>
      <c r="H3" s="504"/>
      <c r="I3" s="504"/>
      <c r="J3" s="504"/>
      <c r="K3" s="4"/>
    </row>
    <row r="4" spans="1:15" ht="31.7" customHeight="1" thickBot="1" x14ac:dyDescent="0.3">
      <c r="A4" s="493" t="s">
        <v>1</v>
      </c>
      <c r="B4" s="494"/>
      <c r="C4" s="495" t="str">
        <f>IF(ProjeNo&gt;0,ProjeNo,"")</f>
        <v/>
      </c>
      <c r="D4" s="496"/>
      <c r="E4" s="496"/>
      <c r="F4" s="496"/>
      <c r="G4" s="496"/>
      <c r="H4" s="496"/>
      <c r="I4" s="496"/>
      <c r="J4" s="497"/>
      <c r="K4" s="4"/>
    </row>
    <row r="5" spans="1:15" ht="31.7" customHeight="1" thickBot="1" x14ac:dyDescent="0.3">
      <c r="A5" s="498" t="s">
        <v>11</v>
      </c>
      <c r="B5" s="499"/>
      <c r="C5" s="500" t="str">
        <f>IF(ProjeAdi&gt;0,ProjeAdi,"")</f>
        <v/>
      </c>
      <c r="D5" s="501"/>
      <c r="E5" s="501"/>
      <c r="F5" s="501"/>
      <c r="G5" s="501"/>
      <c r="H5" s="501"/>
      <c r="I5" s="501"/>
      <c r="J5" s="502"/>
      <c r="K5" s="4"/>
    </row>
    <row r="6" spans="1:15" s="46" customFormat="1" ht="37.15" customHeight="1" thickBot="1" x14ac:dyDescent="0.3">
      <c r="A6" s="489" t="s">
        <v>7</v>
      </c>
      <c r="B6" s="489" t="s">
        <v>103</v>
      </c>
      <c r="C6" s="489" t="s">
        <v>104</v>
      </c>
      <c r="D6" s="489" t="s">
        <v>105</v>
      </c>
      <c r="E6" s="489" t="s">
        <v>94</v>
      </c>
      <c r="F6" s="489" t="s">
        <v>95</v>
      </c>
      <c r="G6" s="137" t="s">
        <v>96</v>
      </c>
      <c r="H6" s="137" t="s">
        <v>96</v>
      </c>
      <c r="I6" s="505" t="s">
        <v>187</v>
      </c>
      <c r="J6" s="359" t="s">
        <v>188</v>
      </c>
      <c r="K6" s="13"/>
      <c r="L6" s="45"/>
      <c r="M6" s="109"/>
    </row>
    <row r="7" spans="1:15" ht="18" customHeight="1" thickBot="1" x14ac:dyDescent="0.3">
      <c r="A7" s="490"/>
      <c r="B7" s="490"/>
      <c r="C7" s="490"/>
      <c r="D7" s="490"/>
      <c r="E7" s="490"/>
      <c r="F7" s="490"/>
      <c r="G7" s="137" t="s">
        <v>97</v>
      </c>
      <c r="H7" s="137" t="s">
        <v>100</v>
      </c>
      <c r="I7" s="506"/>
      <c r="J7" s="137" t="s">
        <v>97</v>
      </c>
      <c r="K7" s="4"/>
    </row>
    <row r="8" spans="1:15" ht="26.45" customHeight="1" x14ac:dyDescent="0.25">
      <c r="A8" s="53">
        <v>1</v>
      </c>
      <c r="B8" s="54"/>
      <c r="C8" s="55"/>
      <c r="D8" s="77"/>
      <c r="E8" s="56"/>
      <c r="F8" s="299"/>
      <c r="G8" s="285"/>
      <c r="H8" s="272"/>
      <c r="I8" s="365"/>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6"/>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6"/>
      <c r="J10" s="279"/>
      <c r="K10" s="205" t="str">
        <f t="shared" si="0"/>
        <v/>
      </c>
      <c r="L10" s="199">
        <f t="shared" si="1"/>
        <v>1</v>
      </c>
      <c r="M10" s="208">
        <f t="shared" si="2"/>
        <v>0</v>
      </c>
    </row>
    <row r="11" spans="1:15" ht="26.45" customHeight="1" x14ac:dyDescent="0.25">
      <c r="A11" s="48">
        <v>4</v>
      </c>
      <c r="B11" s="36"/>
      <c r="C11" s="37"/>
      <c r="D11" s="38"/>
      <c r="E11" s="35"/>
      <c r="F11" s="300"/>
      <c r="G11" s="278"/>
      <c r="H11" s="274"/>
      <c r="I11" s="366"/>
      <c r="J11" s="279"/>
      <c r="K11" s="205" t="str">
        <f t="shared" si="0"/>
        <v/>
      </c>
      <c r="L11" s="199">
        <f t="shared" si="1"/>
        <v>1</v>
      </c>
      <c r="M11" s="208">
        <f t="shared" si="2"/>
        <v>0</v>
      </c>
    </row>
    <row r="12" spans="1:15" ht="26.45" customHeight="1" x14ac:dyDescent="0.25">
      <c r="A12" s="48">
        <v>5</v>
      </c>
      <c r="B12" s="36"/>
      <c r="C12" s="37"/>
      <c r="D12" s="38"/>
      <c r="E12" s="35"/>
      <c r="F12" s="300"/>
      <c r="G12" s="278"/>
      <c r="H12" s="274"/>
      <c r="I12" s="366"/>
      <c r="J12" s="279"/>
      <c r="K12" s="205" t="str">
        <f t="shared" si="0"/>
        <v/>
      </c>
      <c r="L12" s="199">
        <f t="shared" si="1"/>
        <v>1</v>
      </c>
      <c r="M12" s="208">
        <f t="shared" si="2"/>
        <v>0</v>
      </c>
    </row>
    <row r="13" spans="1:15" ht="26.45" customHeight="1" x14ac:dyDescent="0.25">
      <c r="A13" s="48">
        <v>6</v>
      </c>
      <c r="B13" s="36"/>
      <c r="C13" s="37"/>
      <c r="D13" s="38"/>
      <c r="E13" s="35"/>
      <c r="F13" s="300"/>
      <c r="G13" s="278"/>
      <c r="H13" s="274"/>
      <c r="I13" s="366"/>
      <c r="J13" s="279"/>
      <c r="K13" s="205" t="str">
        <f t="shared" si="0"/>
        <v/>
      </c>
      <c r="L13" s="199">
        <f t="shared" si="1"/>
        <v>1</v>
      </c>
      <c r="M13" s="208">
        <f t="shared" si="2"/>
        <v>0</v>
      </c>
    </row>
    <row r="14" spans="1:15" ht="26.45" customHeight="1" x14ac:dyDescent="0.25">
      <c r="A14" s="48">
        <v>7</v>
      </c>
      <c r="B14" s="36"/>
      <c r="C14" s="37"/>
      <c r="D14" s="38"/>
      <c r="E14" s="35"/>
      <c r="F14" s="300"/>
      <c r="G14" s="278"/>
      <c r="H14" s="274"/>
      <c r="I14" s="366"/>
      <c r="J14" s="279"/>
      <c r="K14" s="205" t="str">
        <f t="shared" si="0"/>
        <v/>
      </c>
      <c r="L14" s="199">
        <f t="shared" si="1"/>
        <v>1</v>
      </c>
      <c r="M14" s="208">
        <f t="shared" si="2"/>
        <v>0</v>
      </c>
    </row>
    <row r="15" spans="1:15" ht="26.45" customHeight="1" x14ac:dyDescent="0.25">
      <c r="A15" s="48">
        <v>8</v>
      </c>
      <c r="B15" s="36"/>
      <c r="C15" s="37"/>
      <c r="D15" s="38"/>
      <c r="E15" s="35"/>
      <c r="F15" s="300"/>
      <c r="G15" s="278"/>
      <c r="H15" s="274"/>
      <c r="I15" s="366"/>
      <c r="J15" s="279"/>
      <c r="K15" s="205" t="str">
        <f t="shared" si="0"/>
        <v/>
      </c>
      <c r="L15" s="199">
        <f t="shared" si="1"/>
        <v>1</v>
      </c>
      <c r="M15" s="208">
        <f t="shared" si="2"/>
        <v>0</v>
      </c>
    </row>
    <row r="16" spans="1:15" ht="26.45" customHeight="1" x14ac:dyDescent="0.25">
      <c r="A16" s="48">
        <v>9</v>
      </c>
      <c r="B16" s="36"/>
      <c r="C16" s="37"/>
      <c r="D16" s="38"/>
      <c r="E16" s="35"/>
      <c r="F16" s="300"/>
      <c r="G16" s="278"/>
      <c r="H16" s="274"/>
      <c r="I16" s="366"/>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6"/>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6"/>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6"/>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6"/>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6"/>
      <c r="J21" s="279"/>
      <c r="K21" s="205" t="str">
        <f t="shared" si="0"/>
        <v/>
      </c>
      <c r="L21" s="199">
        <f t="shared" si="1"/>
        <v>1</v>
      </c>
      <c r="M21" s="208">
        <f t="shared" si="2"/>
        <v>0</v>
      </c>
    </row>
    <row r="22" spans="1:14" ht="26.45" customHeight="1" thickBot="1" x14ac:dyDescent="0.3">
      <c r="A22" s="49">
        <v>15</v>
      </c>
      <c r="B22" s="39"/>
      <c r="C22" s="40"/>
      <c r="D22" s="41"/>
      <c r="E22" s="42"/>
      <c r="F22" s="301"/>
      <c r="G22" s="283"/>
      <c r="H22" s="328"/>
      <c r="I22" s="367"/>
      <c r="J22" s="280"/>
      <c r="K22" s="205" t="str">
        <f t="shared" si="0"/>
        <v/>
      </c>
      <c r="L22" s="199">
        <f t="shared" si="1"/>
        <v>1</v>
      </c>
      <c r="M22" s="208">
        <f t="shared" si="2"/>
        <v>0</v>
      </c>
      <c r="N22" s="43">
        <v>1</v>
      </c>
    </row>
    <row r="23" spans="1:14" ht="32.25" thickBot="1" x14ac:dyDescent="0.3">
      <c r="F23" s="11" t="s">
        <v>47</v>
      </c>
      <c r="G23" s="281">
        <f>SUM(G8:G22)</f>
        <v>0</v>
      </c>
      <c r="H23" s="317"/>
      <c r="I23" s="363" t="s">
        <v>189</v>
      </c>
      <c r="J23" s="368">
        <f>SUM(J8:J22)</f>
        <v>0</v>
      </c>
    </row>
    <row r="25" spans="1:14" x14ac:dyDescent="0.25">
      <c r="A25" s="329" t="s">
        <v>156</v>
      </c>
      <c r="B25" s="50"/>
      <c r="C25" s="50"/>
      <c r="D25" s="50"/>
      <c r="E25" s="50"/>
      <c r="F25" s="50"/>
      <c r="G25" s="50"/>
      <c r="H25" s="50"/>
      <c r="I25" s="50"/>
      <c r="J25" s="50"/>
    </row>
    <row r="27" spans="1:14" ht="18.75" x14ac:dyDescent="0.3">
      <c r="A27" s="350" t="s">
        <v>44</v>
      </c>
      <c r="B27" s="351">
        <f ca="1">imzatarihi</f>
        <v>46027</v>
      </c>
      <c r="C27" s="353" t="s">
        <v>45</v>
      </c>
      <c r="D27" s="349" t="str">
        <f>IF(kurulusyetkilisi&gt;0,kurulusyetkilisi,"")</f>
        <v/>
      </c>
    </row>
    <row r="28" spans="1:14" ht="21" x14ac:dyDescent="0.35">
      <c r="B28" s="352"/>
      <c r="C28" s="353" t="s">
        <v>46</v>
      </c>
      <c r="E28" s="350"/>
      <c r="I28" s="364"/>
      <c r="J28" s="364"/>
    </row>
    <row r="31" spans="1:14" x14ac:dyDescent="0.25">
      <c r="A31" s="503" t="s">
        <v>101</v>
      </c>
      <c r="B31" s="503"/>
      <c r="C31" s="503"/>
      <c r="D31" s="503"/>
      <c r="E31" s="503"/>
      <c r="F31" s="503"/>
      <c r="G31" s="503"/>
      <c r="H31" s="503"/>
      <c r="I31" s="503"/>
      <c r="J31" s="503"/>
      <c r="K31" s="4"/>
    </row>
    <row r="32" spans="1:14" x14ac:dyDescent="0.25">
      <c r="A32" s="491" t="str">
        <f>IF(YilDonem&lt;&gt;"",CONCATENATE(YilDonem," dönemine aittir."),"")</f>
        <v/>
      </c>
      <c r="B32" s="491"/>
      <c r="C32" s="491"/>
      <c r="D32" s="491"/>
      <c r="E32" s="491"/>
      <c r="F32" s="491"/>
      <c r="G32" s="491"/>
      <c r="H32" s="491"/>
      <c r="I32" s="357"/>
      <c r="J32" s="357"/>
      <c r="K32" s="4"/>
    </row>
    <row r="33" spans="1:13" ht="15.95" customHeight="1" thickBot="1" x14ac:dyDescent="0.3">
      <c r="A33" s="504" t="s">
        <v>102</v>
      </c>
      <c r="B33" s="504"/>
      <c r="C33" s="504"/>
      <c r="D33" s="504"/>
      <c r="E33" s="504"/>
      <c r="F33" s="504"/>
      <c r="G33" s="504"/>
      <c r="H33" s="504"/>
      <c r="I33" s="504"/>
      <c r="J33" s="504"/>
      <c r="K33" s="4"/>
    </row>
    <row r="34" spans="1:13" ht="31.7" customHeight="1" thickBot="1" x14ac:dyDescent="0.3">
      <c r="A34" s="493" t="s">
        <v>1</v>
      </c>
      <c r="B34" s="494"/>
      <c r="C34" s="495" t="str">
        <f>IF(ProjeNo&gt;0,ProjeNo,"")</f>
        <v/>
      </c>
      <c r="D34" s="496"/>
      <c r="E34" s="496"/>
      <c r="F34" s="496"/>
      <c r="G34" s="496"/>
      <c r="H34" s="496"/>
      <c r="I34" s="496"/>
      <c r="J34" s="497"/>
      <c r="K34" s="4"/>
    </row>
    <row r="35" spans="1:13" ht="31.7" customHeight="1" thickBot="1" x14ac:dyDescent="0.3">
      <c r="A35" s="498" t="s">
        <v>11</v>
      </c>
      <c r="B35" s="499"/>
      <c r="C35" s="500" t="str">
        <f>IF(ProjeAdi&gt;0,ProjeAdi,"")</f>
        <v/>
      </c>
      <c r="D35" s="501"/>
      <c r="E35" s="501"/>
      <c r="F35" s="501"/>
      <c r="G35" s="501"/>
      <c r="H35" s="501"/>
      <c r="I35" s="501"/>
      <c r="J35" s="502"/>
      <c r="K35" s="4"/>
    </row>
    <row r="36" spans="1:13" s="46" customFormat="1" ht="37.15" customHeight="1" thickBot="1" x14ac:dyDescent="0.3">
      <c r="A36" s="489" t="s">
        <v>7</v>
      </c>
      <c r="B36" s="489" t="s">
        <v>103</v>
      </c>
      <c r="C36" s="489" t="s">
        <v>104</v>
      </c>
      <c r="D36" s="489" t="s">
        <v>105</v>
      </c>
      <c r="E36" s="489" t="s">
        <v>94</v>
      </c>
      <c r="F36" s="489" t="s">
        <v>95</v>
      </c>
      <c r="G36" s="137" t="s">
        <v>96</v>
      </c>
      <c r="H36" s="137" t="s">
        <v>96</v>
      </c>
      <c r="I36" s="505" t="s">
        <v>187</v>
      </c>
      <c r="J36" s="359" t="s">
        <v>188</v>
      </c>
      <c r="K36" s="13"/>
      <c r="L36" s="45"/>
      <c r="M36" s="109"/>
    </row>
    <row r="37" spans="1:13" ht="18" customHeight="1" thickBot="1" x14ac:dyDescent="0.3">
      <c r="A37" s="490"/>
      <c r="B37" s="490"/>
      <c r="C37" s="490"/>
      <c r="D37" s="490"/>
      <c r="E37" s="490"/>
      <c r="F37" s="490"/>
      <c r="G37" s="137" t="s">
        <v>97</v>
      </c>
      <c r="H37" s="137" t="s">
        <v>100</v>
      </c>
      <c r="I37" s="506"/>
      <c r="J37" s="137" t="s">
        <v>97</v>
      </c>
      <c r="K37" s="4"/>
    </row>
    <row r="38" spans="1:13" ht="26.45" customHeight="1" x14ac:dyDescent="0.25">
      <c r="A38" s="53">
        <v>16</v>
      </c>
      <c r="B38" s="54"/>
      <c r="C38" s="55"/>
      <c r="D38" s="77"/>
      <c r="E38" s="56"/>
      <c r="F38" s="299"/>
      <c r="G38" s="285"/>
      <c r="H38" s="272"/>
      <c r="I38" s="360"/>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61"/>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61"/>
      <c r="J40" s="279"/>
      <c r="K40" s="205" t="str">
        <f t="shared" si="3"/>
        <v/>
      </c>
      <c r="L40" s="199">
        <f t="shared" si="4"/>
        <v>1</v>
      </c>
      <c r="M40" s="208">
        <f t="shared" si="5"/>
        <v>0</v>
      </c>
    </row>
    <row r="41" spans="1:13" ht="26.45" customHeight="1" x14ac:dyDescent="0.25">
      <c r="A41" s="48">
        <v>19</v>
      </c>
      <c r="B41" s="36"/>
      <c r="C41" s="37"/>
      <c r="D41" s="38"/>
      <c r="E41" s="35"/>
      <c r="F41" s="300"/>
      <c r="G41" s="278"/>
      <c r="H41" s="274"/>
      <c r="I41" s="361"/>
      <c r="J41" s="279"/>
      <c r="K41" s="205" t="str">
        <f t="shared" si="3"/>
        <v/>
      </c>
      <c r="L41" s="199">
        <f t="shared" si="4"/>
        <v>1</v>
      </c>
      <c r="M41" s="208">
        <f t="shared" si="5"/>
        <v>0</v>
      </c>
    </row>
    <row r="42" spans="1:13" ht="26.45" customHeight="1" x14ac:dyDescent="0.25">
      <c r="A42" s="48">
        <v>20</v>
      </c>
      <c r="B42" s="36"/>
      <c r="C42" s="37"/>
      <c r="D42" s="38"/>
      <c r="E42" s="35"/>
      <c r="F42" s="300"/>
      <c r="G42" s="278"/>
      <c r="H42" s="274"/>
      <c r="I42" s="361"/>
      <c r="J42" s="279"/>
      <c r="K42" s="205" t="str">
        <f t="shared" si="3"/>
        <v/>
      </c>
      <c r="L42" s="199">
        <f t="shared" si="4"/>
        <v>1</v>
      </c>
      <c r="M42" s="208">
        <f t="shared" si="5"/>
        <v>0</v>
      </c>
    </row>
    <row r="43" spans="1:13" ht="26.45" customHeight="1" x14ac:dyDescent="0.25">
      <c r="A43" s="48">
        <v>21</v>
      </c>
      <c r="B43" s="36"/>
      <c r="C43" s="37"/>
      <c r="D43" s="38"/>
      <c r="E43" s="35"/>
      <c r="F43" s="300"/>
      <c r="G43" s="278"/>
      <c r="H43" s="274"/>
      <c r="I43" s="361"/>
      <c r="J43" s="279"/>
      <c r="K43" s="205" t="str">
        <f t="shared" si="3"/>
        <v/>
      </c>
      <c r="L43" s="199">
        <f t="shared" si="4"/>
        <v>1</v>
      </c>
      <c r="M43" s="208">
        <f t="shared" si="5"/>
        <v>0</v>
      </c>
    </row>
    <row r="44" spans="1:13" ht="26.45" customHeight="1" x14ac:dyDescent="0.25">
      <c r="A44" s="48">
        <v>22</v>
      </c>
      <c r="B44" s="36"/>
      <c r="C44" s="37"/>
      <c r="D44" s="38"/>
      <c r="E44" s="35"/>
      <c r="F44" s="300"/>
      <c r="G44" s="278"/>
      <c r="H44" s="274"/>
      <c r="I44" s="361"/>
      <c r="J44" s="279"/>
      <c r="K44" s="205" t="str">
        <f t="shared" si="3"/>
        <v/>
      </c>
      <c r="L44" s="199">
        <f t="shared" si="4"/>
        <v>1</v>
      </c>
      <c r="M44" s="208">
        <f t="shared" si="5"/>
        <v>0</v>
      </c>
    </row>
    <row r="45" spans="1:13" ht="26.45" customHeight="1" x14ac:dyDescent="0.25">
      <c r="A45" s="48">
        <v>23</v>
      </c>
      <c r="B45" s="36"/>
      <c r="C45" s="37"/>
      <c r="D45" s="38"/>
      <c r="E45" s="35"/>
      <c r="F45" s="300"/>
      <c r="G45" s="278"/>
      <c r="H45" s="274"/>
      <c r="I45" s="361"/>
      <c r="J45" s="279"/>
      <c r="K45" s="205" t="str">
        <f t="shared" si="3"/>
        <v/>
      </c>
      <c r="L45" s="199">
        <f t="shared" si="4"/>
        <v>1</v>
      </c>
      <c r="M45" s="208">
        <f t="shared" si="5"/>
        <v>0</v>
      </c>
    </row>
    <row r="46" spans="1:13" ht="26.45" customHeight="1" x14ac:dyDescent="0.25">
      <c r="A46" s="48">
        <v>24</v>
      </c>
      <c r="B46" s="36"/>
      <c r="C46" s="37"/>
      <c r="D46" s="38"/>
      <c r="E46" s="35"/>
      <c r="F46" s="300"/>
      <c r="G46" s="278"/>
      <c r="H46" s="274"/>
      <c r="I46" s="361"/>
      <c r="J46" s="279"/>
      <c r="K46" s="205" t="str">
        <f t="shared" si="3"/>
        <v/>
      </c>
      <c r="L46" s="199">
        <f t="shared" si="4"/>
        <v>1</v>
      </c>
      <c r="M46" s="208">
        <f t="shared" si="5"/>
        <v>0</v>
      </c>
    </row>
    <row r="47" spans="1:13" ht="26.45" customHeight="1" x14ac:dyDescent="0.25">
      <c r="A47" s="48">
        <v>25</v>
      </c>
      <c r="B47" s="36"/>
      <c r="C47" s="37"/>
      <c r="D47" s="38"/>
      <c r="E47" s="35"/>
      <c r="F47" s="300"/>
      <c r="G47" s="278"/>
      <c r="H47" s="274"/>
      <c r="I47" s="361"/>
      <c r="J47" s="279"/>
      <c r="K47" s="205" t="str">
        <f t="shared" si="3"/>
        <v/>
      </c>
      <c r="L47" s="199">
        <f t="shared" si="4"/>
        <v>1</v>
      </c>
      <c r="M47" s="208">
        <f t="shared" si="5"/>
        <v>0</v>
      </c>
    </row>
    <row r="48" spans="1:13" ht="26.45" customHeight="1" x14ac:dyDescent="0.25">
      <c r="A48" s="48">
        <v>26</v>
      </c>
      <c r="B48" s="36"/>
      <c r="C48" s="37"/>
      <c r="D48" s="38"/>
      <c r="E48" s="35"/>
      <c r="F48" s="300"/>
      <c r="G48" s="278"/>
      <c r="H48" s="274"/>
      <c r="I48" s="361"/>
      <c r="J48" s="279"/>
      <c r="K48" s="205" t="str">
        <f t="shared" si="3"/>
        <v/>
      </c>
      <c r="L48" s="199">
        <f t="shared" si="4"/>
        <v>1</v>
      </c>
      <c r="M48" s="208">
        <f t="shared" si="5"/>
        <v>0</v>
      </c>
    </row>
    <row r="49" spans="1:14" ht="26.45" customHeight="1" x14ac:dyDescent="0.25">
      <c r="A49" s="48">
        <v>27</v>
      </c>
      <c r="B49" s="36"/>
      <c r="C49" s="37"/>
      <c r="D49" s="38"/>
      <c r="E49" s="35"/>
      <c r="F49" s="300"/>
      <c r="G49" s="278"/>
      <c r="H49" s="274"/>
      <c r="I49" s="361"/>
      <c r="J49" s="279"/>
      <c r="K49" s="205" t="str">
        <f t="shared" si="3"/>
        <v/>
      </c>
      <c r="L49" s="199">
        <f t="shared" si="4"/>
        <v>1</v>
      </c>
      <c r="M49" s="208">
        <f t="shared" si="5"/>
        <v>0</v>
      </c>
    </row>
    <row r="50" spans="1:14" ht="26.45" customHeight="1" x14ac:dyDescent="0.25">
      <c r="A50" s="48">
        <v>28</v>
      </c>
      <c r="B50" s="36"/>
      <c r="C50" s="37"/>
      <c r="D50" s="38"/>
      <c r="E50" s="35"/>
      <c r="F50" s="300"/>
      <c r="G50" s="278"/>
      <c r="H50" s="274"/>
      <c r="I50" s="361"/>
      <c r="J50" s="279"/>
      <c r="K50" s="205" t="str">
        <f t="shared" si="3"/>
        <v/>
      </c>
      <c r="L50" s="199">
        <f t="shared" si="4"/>
        <v>1</v>
      </c>
      <c r="M50" s="208">
        <f t="shared" si="5"/>
        <v>0</v>
      </c>
    </row>
    <row r="51" spans="1:14" ht="26.45" customHeight="1" x14ac:dyDescent="0.25">
      <c r="A51" s="48">
        <v>29</v>
      </c>
      <c r="B51" s="36"/>
      <c r="C51" s="37"/>
      <c r="D51" s="38"/>
      <c r="E51" s="35"/>
      <c r="F51" s="300"/>
      <c r="G51" s="278"/>
      <c r="H51" s="274"/>
      <c r="I51" s="361"/>
      <c r="J51" s="279"/>
      <c r="K51" s="205" t="str">
        <f t="shared" si="3"/>
        <v/>
      </c>
      <c r="L51" s="199">
        <f t="shared" si="4"/>
        <v>1</v>
      </c>
      <c r="M51" s="208">
        <f t="shared" si="5"/>
        <v>0</v>
      </c>
    </row>
    <row r="52" spans="1:14" ht="26.45" customHeight="1" thickBot="1" x14ac:dyDescent="0.3">
      <c r="A52" s="49">
        <v>30</v>
      </c>
      <c r="B52" s="39"/>
      <c r="C52" s="40"/>
      <c r="D52" s="41"/>
      <c r="E52" s="42"/>
      <c r="F52" s="301"/>
      <c r="G52" s="283"/>
      <c r="H52" s="328"/>
      <c r="I52" s="362"/>
      <c r="J52" s="280"/>
      <c r="K52" s="205" t="str">
        <f t="shared" si="3"/>
        <v/>
      </c>
      <c r="L52" s="199">
        <f t="shared" si="4"/>
        <v>1</v>
      </c>
      <c r="M52" s="208">
        <f t="shared" si="5"/>
        <v>0</v>
      </c>
      <c r="N52" s="203">
        <f>IF(COUNTA(G38:H52)&gt;0,1,0)</f>
        <v>0</v>
      </c>
    </row>
    <row r="53" spans="1:14" ht="32.25" thickBot="1" x14ac:dyDescent="0.3">
      <c r="F53" s="11" t="s">
        <v>47</v>
      </c>
      <c r="G53" s="281">
        <f>SUM(G38:G52)+G23</f>
        <v>0</v>
      </c>
      <c r="H53" s="317"/>
      <c r="I53" s="363" t="s">
        <v>189</v>
      </c>
      <c r="J53" s="281">
        <f>SUM(J38:J52)+J23</f>
        <v>0</v>
      </c>
    </row>
    <row r="55" spans="1:14" x14ac:dyDescent="0.25">
      <c r="A55" s="329" t="s">
        <v>156</v>
      </c>
      <c r="B55" s="50"/>
      <c r="C55" s="50"/>
      <c r="D55" s="50"/>
      <c r="E55" s="50"/>
      <c r="F55" s="50"/>
      <c r="G55" s="50"/>
      <c r="H55" s="50"/>
      <c r="I55" s="50"/>
      <c r="J55" s="50"/>
    </row>
    <row r="57" spans="1:14" ht="18.75" x14ac:dyDescent="0.3">
      <c r="A57" s="350" t="s">
        <v>44</v>
      </c>
      <c r="B57" s="351">
        <f ca="1">imzatarihi</f>
        <v>46027</v>
      </c>
      <c r="C57" s="353" t="s">
        <v>45</v>
      </c>
      <c r="D57" s="349" t="str">
        <f>IF(kurulusyetkilisi&gt;0,kurulusyetkilisi,"")</f>
        <v/>
      </c>
    </row>
    <row r="58" spans="1:14" ht="21" x14ac:dyDescent="0.35">
      <c r="B58" s="352"/>
      <c r="C58" s="353" t="s">
        <v>46</v>
      </c>
      <c r="E58" s="350"/>
      <c r="I58" s="364"/>
      <c r="J58" s="364"/>
    </row>
    <row r="61" spans="1:14" x14ac:dyDescent="0.25">
      <c r="A61" s="503" t="s">
        <v>101</v>
      </c>
      <c r="B61" s="503"/>
      <c r="C61" s="503"/>
      <c r="D61" s="503"/>
      <c r="E61" s="503"/>
      <c r="F61" s="503"/>
      <c r="G61" s="503"/>
      <c r="H61" s="503"/>
      <c r="I61" s="503"/>
      <c r="J61" s="503"/>
      <c r="K61" s="4"/>
    </row>
    <row r="62" spans="1:14" x14ac:dyDescent="0.25">
      <c r="A62" s="491" t="str">
        <f>IF(YilDonem&lt;&gt;"",CONCATENATE(YilDonem," dönemine aittir."),"")</f>
        <v/>
      </c>
      <c r="B62" s="491"/>
      <c r="C62" s="491"/>
      <c r="D62" s="491"/>
      <c r="E62" s="491"/>
      <c r="F62" s="491"/>
      <c r="G62" s="491"/>
      <c r="H62" s="491"/>
      <c r="I62" s="357"/>
      <c r="J62" s="357"/>
      <c r="K62" s="4"/>
    </row>
    <row r="63" spans="1:14" ht="15.95" customHeight="1" thickBot="1" x14ac:dyDescent="0.3">
      <c r="A63" s="504" t="s">
        <v>102</v>
      </c>
      <c r="B63" s="504"/>
      <c r="C63" s="504"/>
      <c r="D63" s="504"/>
      <c r="E63" s="504"/>
      <c r="F63" s="504"/>
      <c r="G63" s="504"/>
      <c r="H63" s="504"/>
      <c r="I63" s="504"/>
      <c r="J63" s="504"/>
      <c r="K63" s="4"/>
    </row>
    <row r="64" spans="1:14" ht="31.7" customHeight="1" thickBot="1" x14ac:dyDescent="0.3">
      <c r="A64" s="493" t="s">
        <v>1</v>
      </c>
      <c r="B64" s="494"/>
      <c r="C64" s="495" t="str">
        <f>IF(ProjeNo&gt;0,ProjeNo,"")</f>
        <v/>
      </c>
      <c r="D64" s="496"/>
      <c r="E64" s="496"/>
      <c r="F64" s="496"/>
      <c r="G64" s="496"/>
      <c r="H64" s="496"/>
      <c r="I64" s="496"/>
      <c r="J64" s="497"/>
      <c r="K64" s="4"/>
    </row>
    <row r="65" spans="1:13" ht="31.7" customHeight="1" thickBot="1" x14ac:dyDescent="0.3">
      <c r="A65" s="498" t="s">
        <v>11</v>
      </c>
      <c r="B65" s="499"/>
      <c r="C65" s="500" t="str">
        <f>IF(ProjeAdi&gt;0,ProjeAdi,"")</f>
        <v/>
      </c>
      <c r="D65" s="501"/>
      <c r="E65" s="501"/>
      <c r="F65" s="501"/>
      <c r="G65" s="501"/>
      <c r="H65" s="501"/>
      <c r="I65" s="501"/>
      <c r="J65" s="502"/>
      <c r="K65" s="4"/>
    </row>
    <row r="66" spans="1:13" s="46" customFormat="1" ht="37.15" customHeight="1" thickBot="1" x14ac:dyDescent="0.3">
      <c r="A66" s="489" t="s">
        <v>7</v>
      </c>
      <c r="B66" s="489" t="s">
        <v>103</v>
      </c>
      <c r="C66" s="507" t="s">
        <v>104</v>
      </c>
      <c r="D66" s="507" t="s">
        <v>105</v>
      </c>
      <c r="E66" s="507" t="s">
        <v>94</v>
      </c>
      <c r="F66" s="507" t="s">
        <v>95</v>
      </c>
      <c r="G66" s="146" t="s">
        <v>96</v>
      </c>
      <c r="H66" s="146" t="s">
        <v>96</v>
      </c>
      <c r="I66" s="505" t="s">
        <v>187</v>
      </c>
      <c r="J66" s="359" t="s">
        <v>188</v>
      </c>
      <c r="K66" s="13"/>
      <c r="L66" s="45"/>
      <c r="M66" s="109"/>
    </row>
    <row r="67" spans="1:13" ht="18" customHeight="1" thickBot="1" x14ac:dyDescent="0.3">
      <c r="A67" s="490"/>
      <c r="B67" s="490"/>
      <c r="C67" s="490"/>
      <c r="D67" s="490"/>
      <c r="E67" s="490"/>
      <c r="F67" s="490"/>
      <c r="G67" s="137" t="s">
        <v>97</v>
      </c>
      <c r="H67" s="137" t="s">
        <v>100</v>
      </c>
      <c r="I67" s="506"/>
      <c r="J67" s="137" t="s">
        <v>97</v>
      </c>
      <c r="K67" s="4"/>
    </row>
    <row r="68" spans="1:13" ht="26.45" customHeight="1" x14ac:dyDescent="0.25">
      <c r="A68" s="53">
        <v>31</v>
      </c>
      <c r="B68" s="54"/>
      <c r="C68" s="55"/>
      <c r="D68" s="77"/>
      <c r="E68" s="56"/>
      <c r="F68" s="299"/>
      <c r="G68" s="285"/>
      <c r="H68" s="272"/>
      <c r="I68" s="360"/>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61"/>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61"/>
      <c r="J70" s="279"/>
      <c r="K70" s="205" t="str">
        <f t="shared" si="6"/>
        <v/>
      </c>
      <c r="L70" s="199">
        <f t="shared" si="7"/>
        <v>1</v>
      </c>
      <c r="M70" s="208">
        <f t="shared" si="8"/>
        <v>0</v>
      </c>
    </row>
    <row r="71" spans="1:13" ht="26.45" customHeight="1" x14ac:dyDescent="0.25">
      <c r="A71" s="48">
        <v>34</v>
      </c>
      <c r="B71" s="36"/>
      <c r="C71" s="37"/>
      <c r="D71" s="38"/>
      <c r="E71" s="35"/>
      <c r="F71" s="300"/>
      <c r="G71" s="278"/>
      <c r="H71" s="274"/>
      <c r="I71" s="361"/>
      <c r="J71" s="279"/>
      <c r="K71" s="205" t="str">
        <f t="shared" si="6"/>
        <v/>
      </c>
      <c r="L71" s="199">
        <f t="shared" si="7"/>
        <v>1</v>
      </c>
      <c r="M71" s="208">
        <f t="shared" si="8"/>
        <v>0</v>
      </c>
    </row>
    <row r="72" spans="1:13" ht="26.45" customHeight="1" x14ac:dyDescent="0.25">
      <c r="A72" s="48">
        <v>35</v>
      </c>
      <c r="B72" s="36"/>
      <c r="C72" s="37"/>
      <c r="D72" s="38"/>
      <c r="E72" s="35"/>
      <c r="F72" s="300"/>
      <c r="G72" s="278"/>
      <c r="H72" s="274"/>
      <c r="I72" s="361"/>
      <c r="J72" s="279"/>
      <c r="K72" s="205" t="str">
        <f t="shared" si="6"/>
        <v/>
      </c>
      <c r="L72" s="199">
        <f t="shared" si="7"/>
        <v>1</v>
      </c>
      <c r="M72" s="208">
        <f t="shared" si="8"/>
        <v>0</v>
      </c>
    </row>
    <row r="73" spans="1:13" ht="26.45" customHeight="1" x14ac:dyDescent="0.25">
      <c r="A73" s="48">
        <v>36</v>
      </c>
      <c r="B73" s="36"/>
      <c r="C73" s="37"/>
      <c r="D73" s="38"/>
      <c r="E73" s="35"/>
      <c r="F73" s="300"/>
      <c r="G73" s="278"/>
      <c r="H73" s="274"/>
      <c r="I73" s="361"/>
      <c r="J73" s="279"/>
      <c r="K73" s="205" t="str">
        <f t="shared" si="6"/>
        <v/>
      </c>
      <c r="L73" s="199">
        <f t="shared" si="7"/>
        <v>1</v>
      </c>
      <c r="M73" s="208">
        <f t="shared" si="8"/>
        <v>0</v>
      </c>
    </row>
    <row r="74" spans="1:13" ht="26.45" customHeight="1" x14ac:dyDescent="0.25">
      <c r="A74" s="48">
        <v>37</v>
      </c>
      <c r="B74" s="36"/>
      <c r="C74" s="37"/>
      <c r="D74" s="38"/>
      <c r="E74" s="35"/>
      <c r="F74" s="300"/>
      <c r="G74" s="278"/>
      <c r="H74" s="274"/>
      <c r="I74" s="361"/>
      <c r="J74" s="279"/>
      <c r="K74" s="205" t="str">
        <f t="shared" si="6"/>
        <v/>
      </c>
      <c r="L74" s="199">
        <f t="shared" si="7"/>
        <v>1</v>
      </c>
      <c r="M74" s="208">
        <f t="shared" si="8"/>
        <v>0</v>
      </c>
    </row>
    <row r="75" spans="1:13" ht="26.45" customHeight="1" x14ac:dyDescent="0.25">
      <c r="A75" s="48">
        <v>38</v>
      </c>
      <c r="B75" s="36"/>
      <c r="C75" s="37"/>
      <c r="D75" s="38"/>
      <c r="E75" s="35"/>
      <c r="F75" s="300"/>
      <c r="G75" s="278"/>
      <c r="H75" s="274"/>
      <c r="I75" s="361"/>
      <c r="J75" s="279"/>
      <c r="K75" s="205" t="str">
        <f t="shared" si="6"/>
        <v/>
      </c>
      <c r="L75" s="199">
        <f t="shared" si="7"/>
        <v>1</v>
      </c>
      <c r="M75" s="208">
        <f t="shared" si="8"/>
        <v>0</v>
      </c>
    </row>
    <row r="76" spans="1:13" ht="26.45" customHeight="1" x14ac:dyDescent="0.25">
      <c r="A76" s="48">
        <v>39</v>
      </c>
      <c r="B76" s="36"/>
      <c r="C76" s="37"/>
      <c r="D76" s="38"/>
      <c r="E76" s="35"/>
      <c r="F76" s="300"/>
      <c r="G76" s="278"/>
      <c r="H76" s="274"/>
      <c r="I76" s="361"/>
      <c r="J76" s="279"/>
      <c r="K76" s="205" t="str">
        <f t="shared" si="6"/>
        <v/>
      </c>
      <c r="L76" s="199">
        <f t="shared" si="7"/>
        <v>1</v>
      </c>
      <c r="M76" s="208">
        <f t="shared" si="8"/>
        <v>0</v>
      </c>
    </row>
    <row r="77" spans="1:13" ht="26.45" customHeight="1" x14ac:dyDescent="0.25">
      <c r="A77" s="48">
        <v>40</v>
      </c>
      <c r="B77" s="36"/>
      <c r="C77" s="37"/>
      <c r="D77" s="38"/>
      <c r="E77" s="35"/>
      <c r="F77" s="300"/>
      <c r="G77" s="278"/>
      <c r="H77" s="274"/>
      <c r="I77" s="361"/>
      <c r="J77" s="279"/>
      <c r="K77" s="205" t="str">
        <f t="shared" si="6"/>
        <v/>
      </c>
      <c r="L77" s="199">
        <f t="shared" si="7"/>
        <v>1</v>
      </c>
      <c r="M77" s="208">
        <f t="shared" si="8"/>
        <v>0</v>
      </c>
    </row>
    <row r="78" spans="1:13" ht="26.45" customHeight="1" x14ac:dyDescent="0.25">
      <c r="A78" s="48">
        <v>41</v>
      </c>
      <c r="B78" s="36"/>
      <c r="C78" s="37"/>
      <c r="D78" s="38"/>
      <c r="E78" s="35"/>
      <c r="F78" s="300"/>
      <c r="G78" s="278"/>
      <c r="H78" s="274"/>
      <c r="I78" s="361"/>
      <c r="J78" s="279"/>
      <c r="K78" s="205" t="str">
        <f t="shared" si="6"/>
        <v/>
      </c>
      <c r="L78" s="199">
        <f t="shared" si="7"/>
        <v>1</v>
      </c>
      <c r="M78" s="208">
        <f t="shared" si="8"/>
        <v>0</v>
      </c>
    </row>
    <row r="79" spans="1:13" ht="26.45" customHeight="1" x14ac:dyDescent="0.25">
      <c r="A79" s="48">
        <v>42</v>
      </c>
      <c r="B79" s="36"/>
      <c r="C79" s="37"/>
      <c r="D79" s="38"/>
      <c r="E79" s="35"/>
      <c r="F79" s="300"/>
      <c r="G79" s="278"/>
      <c r="H79" s="274"/>
      <c r="I79" s="361"/>
      <c r="J79" s="279"/>
      <c r="K79" s="205" t="str">
        <f t="shared" si="6"/>
        <v/>
      </c>
      <c r="L79" s="199">
        <f t="shared" si="7"/>
        <v>1</v>
      </c>
      <c r="M79" s="208">
        <f t="shared" si="8"/>
        <v>0</v>
      </c>
    </row>
    <row r="80" spans="1:13" ht="26.45" customHeight="1" x14ac:dyDescent="0.25">
      <c r="A80" s="48">
        <v>43</v>
      </c>
      <c r="B80" s="36"/>
      <c r="C80" s="37"/>
      <c r="D80" s="38"/>
      <c r="E80" s="35"/>
      <c r="F80" s="300"/>
      <c r="G80" s="278"/>
      <c r="H80" s="274"/>
      <c r="I80" s="361"/>
      <c r="J80" s="279"/>
      <c r="K80" s="205" t="str">
        <f t="shared" si="6"/>
        <v/>
      </c>
      <c r="L80" s="199">
        <f t="shared" si="7"/>
        <v>1</v>
      </c>
      <c r="M80" s="208">
        <f t="shared" si="8"/>
        <v>0</v>
      </c>
    </row>
    <row r="81" spans="1:14" ht="26.45" customHeight="1" x14ac:dyDescent="0.25">
      <c r="A81" s="48">
        <v>44</v>
      </c>
      <c r="B81" s="36"/>
      <c r="C81" s="37"/>
      <c r="D81" s="38"/>
      <c r="E81" s="35"/>
      <c r="F81" s="300"/>
      <c r="G81" s="278"/>
      <c r="H81" s="274"/>
      <c r="I81" s="361"/>
      <c r="J81" s="279"/>
      <c r="K81" s="205" t="str">
        <f t="shared" si="6"/>
        <v/>
      </c>
      <c r="L81" s="199">
        <f t="shared" si="7"/>
        <v>1</v>
      </c>
      <c r="M81" s="208">
        <f t="shared" si="8"/>
        <v>0</v>
      </c>
    </row>
    <row r="82" spans="1:14" ht="26.45" customHeight="1" thickBot="1" x14ac:dyDescent="0.3">
      <c r="A82" s="49">
        <v>45</v>
      </c>
      <c r="B82" s="39"/>
      <c r="C82" s="40"/>
      <c r="D82" s="41"/>
      <c r="E82" s="42"/>
      <c r="F82" s="301"/>
      <c r="G82" s="283"/>
      <c r="H82" s="328"/>
      <c r="I82" s="362"/>
      <c r="J82" s="280"/>
      <c r="K82" s="205" t="str">
        <f t="shared" si="6"/>
        <v/>
      </c>
      <c r="L82" s="199">
        <f t="shared" si="7"/>
        <v>1</v>
      </c>
      <c r="M82" s="208">
        <f t="shared" si="8"/>
        <v>0</v>
      </c>
      <c r="N82" s="203">
        <f>IF(COUNTA(G68:H82)&gt;0,1,0)</f>
        <v>0</v>
      </c>
    </row>
    <row r="83" spans="1:14" ht="32.25" thickBot="1" x14ac:dyDescent="0.3">
      <c r="F83" s="11" t="s">
        <v>47</v>
      </c>
      <c r="G83" s="281">
        <f>SUM(G68:G82)+G53</f>
        <v>0</v>
      </c>
      <c r="H83" s="317"/>
      <c r="I83" s="363" t="s">
        <v>189</v>
      </c>
      <c r="J83" s="281">
        <f>SUM(J68:J82)+J53</f>
        <v>0</v>
      </c>
    </row>
    <row r="85" spans="1:14" x14ac:dyDescent="0.25">
      <c r="A85" s="329" t="s">
        <v>156</v>
      </c>
      <c r="B85" s="50"/>
      <c r="C85" s="50"/>
      <c r="D85" s="50"/>
      <c r="E85" s="50"/>
      <c r="F85" s="50"/>
      <c r="G85" s="50"/>
      <c r="H85" s="50"/>
      <c r="I85" s="50"/>
      <c r="J85" s="50"/>
    </row>
    <row r="87" spans="1:14" ht="18.75" x14ac:dyDescent="0.3">
      <c r="A87" s="350" t="s">
        <v>44</v>
      </c>
      <c r="B87" s="351">
        <f ca="1">imzatarihi</f>
        <v>46027</v>
      </c>
      <c r="C87" s="353" t="s">
        <v>45</v>
      </c>
      <c r="D87" s="349" t="str">
        <f>IF(kurulusyetkilisi&gt;0,kurulusyetkilisi,"")</f>
        <v/>
      </c>
    </row>
    <row r="88" spans="1:14" ht="21" x14ac:dyDescent="0.35">
      <c r="B88" s="352"/>
      <c r="C88" s="353" t="s">
        <v>46</v>
      </c>
      <c r="E88" s="350"/>
      <c r="I88" s="364"/>
      <c r="J88" s="364"/>
    </row>
    <row r="91" spans="1:14" x14ac:dyDescent="0.25">
      <c r="A91" s="503" t="s">
        <v>101</v>
      </c>
      <c r="B91" s="503"/>
      <c r="C91" s="503"/>
      <c r="D91" s="503"/>
      <c r="E91" s="503"/>
      <c r="F91" s="503"/>
      <c r="G91" s="503"/>
      <c r="H91" s="503"/>
      <c r="I91" s="503"/>
      <c r="J91" s="503"/>
      <c r="K91" s="4"/>
    </row>
    <row r="92" spans="1:14" x14ac:dyDescent="0.25">
      <c r="A92" s="491" t="str">
        <f>IF(YilDonem&lt;&gt;"",CONCATENATE(YilDonem," dönemine aittir."),"")</f>
        <v/>
      </c>
      <c r="B92" s="491"/>
      <c r="C92" s="491"/>
      <c r="D92" s="491"/>
      <c r="E92" s="491"/>
      <c r="F92" s="491"/>
      <c r="G92" s="491"/>
      <c r="H92" s="491"/>
      <c r="I92" s="357"/>
      <c r="J92" s="357"/>
      <c r="K92" s="4"/>
    </row>
    <row r="93" spans="1:14" ht="15.95" customHeight="1" thickBot="1" x14ac:dyDescent="0.3">
      <c r="A93" s="504" t="s">
        <v>102</v>
      </c>
      <c r="B93" s="504"/>
      <c r="C93" s="504"/>
      <c r="D93" s="504"/>
      <c r="E93" s="504"/>
      <c r="F93" s="504"/>
      <c r="G93" s="504"/>
      <c r="H93" s="504"/>
      <c r="I93" s="504"/>
      <c r="J93" s="504"/>
      <c r="K93" s="4"/>
    </row>
    <row r="94" spans="1:14" ht="31.7" customHeight="1" thickBot="1" x14ac:dyDescent="0.3">
      <c r="A94" s="493" t="s">
        <v>1</v>
      </c>
      <c r="B94" s="494"/>
      <c r="C94" s="495" t="str">
        <f>IF(ProjeNo&gt;0,ProjeNo,"")</f>
        <v/>
      </c>
      <c r="D94" s="496"/>
      <c r="E94" s="496"/>
      <c r="F94" s="496"/>
      <c r="G94" s="496"/>
      <c r="H94" s="496"/>
      <c r="I94" s="496"/>
      <c r="J94" s="497"/>
      <c r="K94" s="4"/>
    </row>
    <row r="95" spans="1:14" ht="31.7" customHeight="1" thickBot="1" x14ac:dyDescent="0.3">
      <c r="A95" s="498" t="s">
        <v>11</v>
      </c>
      <c r="B95" s="499"/>
      <c r="C95" s="500" t="str">
        <f>IF(ProjeAdi&gt;0,ProjeAdi,"")</f>
        <v/>
      </c>
      <c r="D95" s="501"/>
      <c r="E95" s="501"/>
      <c r="F95" s="501"/>
      <c r="G95" s="501"/>
      <c r="H95" s="501"/>
      <c r="I95" s="501"/>
      <c r="J95" s="502"/>
      <c r="K95" s="4"/>
    </row>
    <row r="96" spans="1:14" s="46" customFormat="1" ht="37.15" customHeight="1" thickBot="1" x14ac:dyDescent="0.3">
      <c r="A96" s="489" t="s">
        <v>7</v>
      </c>
      <c r="B96" s="489" t="s">
        <v>103</v>
      </c>
      <c r="C96" s="507" t="s">
        <v>104</v>
      </c>
      <c r="D96" s="507" t="s">
        <v>105</v>
      </c>
      <c r="E96" s="507" t="s">
        <v>94</v>
      </c>
      <c r="F96" s="507" t="s">
        <v>95</v>
      </c>
      <c r="G96" s="146" t="s">
        <v>96</v>
      </c>
      <c r="H96" s="146" t="s">
        <v>96</v>
      </c>
      <c r="I96" s="505" t="s">
        <v>187</v>
      </c>
      <c r="J96" s="359" t="s">
        <v>188</v>
      </c>
      <c r="K96" s="13"/>
      <c r="L96" s="45"/>
      <c r="M96" s="109"/>
    </row>
    <row r="97" spans="1:14" ht="18" customHeight="1" thickBot="1" x14ac:dyDescent="0.3">
      <c r="A97" s="490"/>
      <c r="B97" s="490"/>
      <c r="C97" s="490"/>
      <c r="D97" s="490"/>
      <c r="E97" s="490"/>
      <c r="F97" s="490"/>
      <c r="G97" s="137" t="s">
        <v>97</v>
      </c>
      <c r="H97" s="137" t="s">
        <v>100</v>
      </c>
      <c r="I97" s="506"/>
      <c r="J97" s="137" t="s">
        <v>97</v>
      </c>
      <c r="K97" s="4"/>
    </row>
    <row r="98" spans="1:14" ht="26.45" customHeight="1" x14ac:dyDescent="0.25">
      <c r="A98" s="53">
        <v>46</v>
      </c>
      <c r="B98" s="54"/>
      <c r="C98" s="55"/>
      <c r="D98" s="77"/>
      <c r="E98" s="56"/>
      <c r="F98" s="299"/>
      <c r="G98" s="285"/>
      <c r="H98" s="272"/>
      <c r="I98" s="360"/>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61"/>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61"/>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61"/>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61"/>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61"/>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61"/>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61"/>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61"/>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61"/>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61"/>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61"/>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61"/>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61"/>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328"/>
      <c r="I112" s="362"/>
      <c r="J112" s="280"/>
      <c r="K112" s="205" t="str">
        <f t="shared" si="9"/>
        <v/>
      </c>
      <c r="L112" s="199">
        <f t="shared" si="10"/>
        <v>1</v>
      </c>
      <c r="M112" s="208">
        <f t="shared" si="11"/>
        <v>0</v>
      </c>
      <c r="N112" s="203">
        <f>IF(COUNTA(G98:H112)&gt;0,1,0)</f>
        <v>0</v>
      </c>
    </row>
    <row r="113" spans="1:13" ht="32.25" thickBot="1" x14ac:dyDescent="0.3">
      <c r="F113" s="11" t="s">
        <v>47</v>
      </c>
      <c r="G113" s="281">
        <f>SUM(G98:G112)+G83</f>
        <v>0</v>
      </c>
      <c r="H113" s="317"/>
      <c r="I113" s="363" t="s">
        <v>189</v>
      </c>
      <c r="J113" s="281">
        <f>SUM(J98:J112)+J83</f>
        <v>0</v>
      </c>
    </row>
    <row r="115" spans="1:13" x14ac:dyDescent="0.25">
      <c r="A115" s="329" t="s">
        <v>156</v>
      </c>
      <c r="B115" s="50"/>
      <c r="C115" s="50"/>
      <c r="D115" s="50"/>
      <c r="E115" s="50"/>
      <c r="F115" s="50"/>
      <c r="G115" s="50"/>
      <c r="H115" s="50"/>
      <c r="I115" s="50"/>
      <c r="J115" s="50"/>
    </row>
    <row r="117" spans="1:13" ht="18.75" x14ac:dyDescent="0.3">
      <c r="A117" s="350" t="s">
        <v>44</v>
      </c>
      <c r="B117" s="351">
        <f ca="1">imzatarihi</f>
        <v>46027</v>
      </c>
      <c r="C117" s="353" t="s">
        <v>45</v>
      </c>
      <c r="D117" s="349" t="str">
        <f>IF(kurulusyetkilisi&gt;0,kurulusyetkilisi,"")</f>
        <v/>
      </c>
    </row>
    <row r="118" spans="1:13" ht="21" x14ac:dyDescent="0.35">
      <c r="B118" s="352"/>
      <c r="C118" s="353" t="s">
        <v>46</v>
      </c>
      <c r="E118" s="350"/>
      <c r="I118" s="364"/>
      <c r="J118" s="364"/>
    </row>
    <row r="121" spans="1:13" x14ac:dyDescent="0.25">
      <c r="A121" s="503" t="s">
        <v>101</v>
      </c>
      <c r="B121" s="503"/>
      <c r="C121" s="503"/>
      <c r="D121" s="503"/>
      <c r="E121" s="503"/>
      <c r="F121" s="503"/>
      <c r="G121" s="503"/>
      <c r="H121" s="503"/>
      <c r="I121" s="503"/>
      <c r="J121" s="503"/>
      <c r="K121" s="4"/>
    </row>
    <row r="122" spans="1:13" x14ac:dyDescent="0.25">
      <c r="A122" s="491" t="str">
        <f>IF(YilDonem&lt;&gt;"",CONCATENATE(YilDonem," dönemine aittir."),"")</f>
        <v/>
      </c>
      <c r="B122" s="491"/>
      <c r="C122" s="491"/>
      <c r="D122" s="491"/>
      <c r="E122" s="491"/>
      <c r="F122" s="491"/>
      <c r="G122" s="491"/>
      <c r="H122" s="491"/>
      <c r="I122" s="357"/>
      <c r="J122" s="357"/>
      <c r="K122" s="4"/>
    </row>
    <row r="123" spans="1:13" ht="15.95" customHeight="1" thickBot="1" x14ac:dyDescent="0.3">
      <c r="A123" s="504" t="s">
        <v>102</v>
      </c>
      <c r="B123" s="504"/>
      <c r="C123" s="504"/>
      <c r="D123" s="504"/>
      <c r="E123" s="504"/>
      <c r="F123" s="504"/>
      <c r="G123" s="504"/>
      <c r="H123" s="504"/>
      <c r="I123" s="504"/>
      <c r="J123" s="504"/>
      <c r="K123" s="4"/>
    </row>
    <row r="124" spans="1:13" ht="31.7" customHeight="1" thickBot="1" x14ac:dyDescent="0.3">
      <c r="A124" s="493" t="s">
        <v>1</v>
      </c>
      <c r="B124" s="494"/>
      <c r="C124" s="495" t="str">
        <f>IF(ProjeNo&gt;0,ProjeNo,"")</f>
        <v/>
      </c>
      <c r="D124" s="496"/>
      <c r="E124" s="496"/>
      <c r="F124" s="496"/>
      <c r="G124" s="496"/>
      <c r="H124" s="496"/>
      <c r="I124" s="496"/>
      <c r="J124" s="497"/>
      <c r="K124" s="4"/>
    </row>
    <row r="125" spans="1:13" ht="31.7" customHeight="1" thickBot="1" x14ac:dyDescent="0.3">
      <c r="A125" s="498" t="s">
        <v>11</v>
      </c>
      <c r="B125" s="499"/>
      <c r="C125" s="500" t="str">
        <f>IF(ProjeAdi&gt;0,ProjeAdi,"")</f>
        <v/>
      </c>
      <c r="D125" s="501"/>
      <c r="E125" s="501"/>
      <c r="F125" s="501"/>
      <c r="G125" s="501"/>
      <c r="H125" s="501"/>
      <c r="I125" s="501"/>
      <c r="J125" s="502"/>
      <c r="K125" s="4"/>
    </row>
    <row r="126" spans="1:13" s="46" customFormat="1" ht="37.15" customHeight="1" thickBot="1" x14ac:dyDescent="0.3">
      <c r="A126" s="489" t="s">
        <v>7</v>
      </c>
      <c r="B126" s="489" t="s">
        <v>103</v>
      </c>
      <c r="C126" s="507" t="s">
        <v>104</v>
      </c>
      <c r="D126" s="507" t="s">
        <v>105</v>
      </c>
      <c r="E126" s="507" t="s">
        <v>94</v>
      </c>
      <c r="F126" s="507" t="s">
        <v>95</v>
      </c>
      <c r="G126" s="146" t="s">
        <v>96</v>
      </c>
      <c r="H126" s="146" t="s">
        <v>96</v>
      </c>
      <c r="I126" s="505" t="s">
        <v>187</v>
      </c>
      <c r="J126" s="359" t="s">
        <v>188</v>
      </c>
      <c r="K126" s="13"/>
      <c r="L126" s="45"/>
      <c r="M126" s="109"/>
    </row>
    <row r="127" spans="1:13" ht="18" customHeight="1" thickBot="1" x14ac:dyDescent="0.3">
      <c r="A127" s="490"/>
      <c r="B127" s="490"/>
      <c r="C127" s="490"/>
      <c r="D127" s="490"/>
      <c r="E127" s="490"/>
      <c r="F127" s="490"/>
      <c r="G127" s="137" t="s">
        <v>97</v>
      </c>
      <c r="H127" s="137" t="s">
        <v>100</v>
      </c>
      <c r="I127" s="506"/>
      <c r="J127" s="137" t="s">
        <v>97</v>
      </c>
      <c r="K127" s="4"/>
    </row>
    <row r="128" spans="1:13" ht="26.45" customHeight="1" x14ac:dyDescent="0.25">
      <c r="A128" s="53">
        <v>61</v>
      </c>
      <c r="B128" s="54"/>
      <c r="C128" s="55"/>
      <c r="D128" s="77"/>
      <c r="E128" s="56"/>
      <c r="F128" s="299"/>
      <c r="G128" s="285"/>
      <c r="H128" s="272"/>
      <c r="I128" s="360"/>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61"/>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61"/>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61"/>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61"/>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61"/>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61"/>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61"/>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61"/>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61"/>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61"/>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61"/>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61"/>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61"/>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328"/>
      <c r="I142" s="362"/>
      <c r="J142" s="280"/>
      <c r="K142" s="205" t="str">
        <f t="shared" si="12"/>
        <v/>
      </c>
      <c r="L142" s="199">
        <f t="shared" si="13"/>
        <v>1</v>
      </c>
      <c r="M142" s="208">
        <f t="shared" si="14"/>
        <v>0</v>
      </c>
      <c r="N142" s="203">
        <f>IF(COUNTA(G128:H142)&gt;0,1,0)</f>
        <v>0</v>
      </c>
    </row>
    <row r="143" spans="1:14" ht="32.25" thickBot="1" x14ac:dyDescent="0.3">
      <c r="F143" s="11" t="s">
        <v>47</v>
      </c>
      <c r="G143" s="281">
        <f>SUM(G128:G142)+G113</f>
        <v>0</v>
      </c>
      <c r="H143" s="317"/>
      <c r="I143" s="363" t="s">
        <v>189</v>
      </c>
      <c r="J143" s="281">
        <f>SUM(J128:J142)+J113</f>
        <v>0</v>
      </c>
    </row>
    <row r="145" spans="1:13" x14ac:dyDescent="0.25">
      <c r="A145" s="329" t="s">
        <v>156</v>
      </c>
      <c r="B145" s="50"/>
      <c r="C145" s="50"/>
      <c r="D145" s="50"/>
      <c r="E145" s="50"/>
      <c r="F145" s="50"/>
      <c r="G145" s="50"/>
      <c r="H145" s="50"/>
      <c r="I145" s="50"/>
      <c r="J145" s="50"/>
    </row>
    <row r="147" spans="1:13" ht="18.75" x14ac:dyDescent="0.3">
      <c r="A147" s="350" t="s">
        <v>44</v>
      </c>
      <c r="B147" s="351">
        <f ca="1">imzatarihi</f>
        <v>46027</v>
      </c>
      <c r="C147" s="353" t="s">
        <v>45</v>
      </c>
      <c r="D147" s="349" t="str">
        <f>IF(kurulusyetkilisi&gt;0,kurulusyetkilisi,"")</f>
        <v/>
      </c>
    </row>
    <row r="148" spans="1:13" ht="21" x14ac:dyDescent="0.35">
      <c r="B148" s="352"/>
      <c r="C148" s="353" t="s">
        <v>46</v>
      </c>
      <c r="E148" s="350"/>
      <c r="I148" s="364"/>
      <c r="J148" s="364"/>
    </row>
    <row r="151" spans="1:13" x14ac:dyDescent="0.25">
      <c r="A151" s="503" t="s">
        <v>101</v>
      </c>
      <c r="B151" s="503"/>
      <c r="C151" s="503"/>
      <c r="D151" s="503"/>
      <c r="E151" s="503"/>
      <c r="F151" s="503"/>
      <c r="G151" s="503"/>
      <c r="H151" s="503"/>
      <c r="I151" s="305"/>
      <c r="J151" s="305"/>
      <c r="K151" s="4"/>
    </row>
    <row r="152" spans="1:13" x14ac:dyDescent="0.25">
      <c r="A152" s="491" t="str">
        <f>IF(YilDonem&lt;&gt;"",CONCATENATE(YilDonem," dönemine aittir."),"")</f>
        <v/>
      </c>
      <c r="B152" s="491"/>
      <c r="C152" s="491"/>
      <c r="D152" s="491"/>
      <c r="E152" s="491"/>
      <c r="F152" s="491"/>
      <c r="G152" s="491"/>
      <c r="H152" s="491"/>
      <c r="I152" s="357"/>
      <c r="J152" s="357"/>
      <c r="K152" s="4"/>
    </row>
    <row r="153" spans="1:13" ht="15.95" customHeight="1" thickBot="1" x14ac:dyDescent="0.3">
      <c r="A153" s="504" t="s">
        <v>102</v>
      </c>
      <c r="B153" s="504"/>
      <c r="C153" s="504"/>
      <c r="D153" s="504"/>
      <c r="E153" s="504"/>
      <c r="F153" s="504"/>
      <c r="G153" s="504"/>
      <c r="H153" s="504"/>
      <c r="I153" s="504"/>
      <c r="J153" s="504"/>
      <c r="K153" s="4"/>
    </row>
    <row r="154" spans="1:13" ht="31.7" customHeight="1" thickBot="1" x14ac:dyDescent="0.3">
      <c r="A154" s="493" t="s">
        <v>1</v>
      </c>
      <c r="B154" s="494"/>
      <c r="C154" s="495" t="str">
        <f>IF(ProjeNo&gt;0,ProjeNo,"")</f>
        <v/>
      </c>
      <c r="D154" s="496"/>
      <c r="E154" s="496"/>
      <c r="F154" s="496"/>
      <c r="G154" s="496"/>
      <c r="H154" s="496"/>
      <c r="I154" s="496"/>
      <c r="J154" s="497"/>
      <c r="K154" s="4"/>
    </row>
    <row r="155" spans="1:13" ht="31.7" customHeight="1" thickBot="1" x14ac:dyDescent="0.3">
      <c r="A155" s="498" t="s">
        <v>11</v>
      </c>
      <c r="B155" s="499"/>
      <c r="C155" s="500" t="str">
        <f>IF(ProjeAdi&gt;0,ProjeAdi,"")</f>
        <v/>
      </c>
      <c r="D155" s="501"/>
      <c r="E155" s="501"/>
      <c r="F155" s="501"/>
      <c r="G155" s="501"/>
      <c r="H155" s="501"/>
      <c r="I155" s="501"/>
      <c r="J155" s="502"/>
      <c r="K155" s="4"/>
    </row>
    <row r="156" spans="1:13" s="46" customFormat="1" ht="37.15" customHeight="1" thickBot="1" x14ac:dyDescent="0.3">
      <c r="A156" s="489" t="s">
        <v>7</v>
      </c>
      <c r="B156" s="489" t="s">
        <v>103</v>
      </c>
      <c r="C156" s="507" t="s">
        <v>104</v>
      </c>
      <c r="D156" s="507" t="s">
        <v>105</v>
      </c>
      <c r="E156" s="507" t="s">
        <v>94</v>
      </c>
      <c r="F156" s="507" t="s">
        <v>95</v>
      </c>
      <c r="G156" s="146" t="s">
        <v>96</v>
      </c>
      <c r="H156" s="146" t="s">
        <v>96</v>
      </c>
      <c r="I156" s="505" t="s">
        <v>187</v>
      </c>
      <c r="J156" s="359" t="s">
        <v>188</v>
      </c>
      <c r="K156" s="13"/>
      <c r="L156" s="45"/>
      <c r="M156" s="109"/>
    </row>
    <row r="157" spans="1:13" ht="18" customHeight="1" thickBot="1" x14ac:dyDescent="0.3">
      <c r="A157" s="490"/>
      <c r="B157" s="490"/>
      <c r="C157" s="490"/>
      <c r="D157" s="490"/>
      <c r="E157" s="490"/>
      <c r="F157" s="490"/>
      <c r="G157" s="137" t="s">
        <v>97</v>
      </c>
      <c r="H157" s="137" t="s">
        <v>100</v>
      </c>
      <c r="I157" s="506"/>
      <c r="J157" s="137" t="s">
        <v>97</v>
      </c>
      <c r="K157" s="4"/>
    </row>
    <row r="158" spans="1:13" ht="26.45" customHeight="1" x14ac:dyDescent="0.25">
      <c r="A158" s="53">
        <v>76</v>
      </c>
      <c r="B158" s="54"/>
      <c r="C158" s="55"/>
      <c r="D158" s="77"/>
      <c r="E158" s="56"/>
      <c r="F158" s="299"/>
      <c r="G158" s="285"/>
      <c r="H158" s="272"/>
      <c r="I158" s="360"/>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61"/>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61"/>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61"/>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61"/>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61"/>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61"/>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61"/>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61"/>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61"/>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61"/>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61"/>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61"/>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61"/>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328"/>
      <c r="I172" s="362"/>
      <c r="J172" s="280"/>
      <c r="K172" s="205" t="str">
        <f t="shared" si="15"/>
        <v/>
      </c>
      <c r="L172" s="199">
        <f t="shared" si="16"/>
        <v>1</v>
      </c>
      <c r="M172" s="208">
        <f t="shared" si="17"/>
        <v>0</v>
      </c>
      <c r="N172" s="203">
        <f>IF(COUNTA(G158:H172)&gt;0,1,0)</f>
        <v>0</v>
      </c>
    </row>
    <row r="173" spans="1:14" ht="32.25" thickBot="1" x14ac:dyDescent="0.3">
      <c r="F173" s="11" t="s">
        <v>47</v>
      </c>
      <c r="G173" s="281">
        <f>SUM(G158:G172)+G143</f>
        <v>0</v>
      </c>
      <c r="H173" s="317"/>
      <c r="I173" s="363" t="s">
        <v>189</v>
      </c>
      <c r="J173" s="281">
        <f>SUM(J158:J172)+J143</f>
        <v>0</v>
      </c>
    </row>
    <row r="175" spans="1:14" x14ac:dyDescent="0.25">
      <c r="A175" s="329" t="s">
        <v>156</v>
      </c>
      <c r="B175" s="50"/>
      <c r="C175" s="50"/>
      <c r="D175" s="50"/>
      <c r="E175" s="50"/>
      <c r="F175" s="50"/>
      <c r="G175" s="50"/>
      <c r="H175" s="50"/>
      <c r="I175" s="50"/>
      <c r="J175" s="50"/>
    </row>
    <row r="177" spans="1:13" ht="18.75" x14ac:dyDescent="0.3">
      <c r="A177" s="350" t="s">
        <v>44</v>
      </c>
      <c r="B177" s="351">
        <f ca="1">imzatarihi</f>
        <v>46027</v>
      </c>
      <c r="C177" s="353" t="s">
        <v>45</v>
      </c>
      <c r="D177" s="349" t="str">
        <f>IF(kurulusyetkilisi&gt;0,kurulusyetkilisi,"")</f>
        <v/>
      </c>
    </row>
    <row r="178" spans="1:13" ht="21" x14ac:dyDescent="0.35">
      <c r="B178" s="352"/>
      <c r="C178" s="353" t="s">
        <v>46</v>
      </c>
      <c r="E178" s="350"/>
      <c r="I178" s="364"/>
      <c r="J178" s="364"/>
    </row>
    <row r="181" spans="1:13" x14ac:dyDescent="0.25">
      <c r="A181" s="503" t="s">
        <v>101</v>
      </c>
      <c r="B181" s="503"/>
      <c r="C181" s="503"/>
      <c r="D181" s="503"/>
      <c r="E181" s="503"/>
      <c r="F181" s="503"/>
      <c r="G181" s="503"/>
      <c r="H181" s="503"/>
      <c r="I181" s="305"/>
      <c r="J181" s="305"/>
      <c r="K181" s="4"/>
    </row>
    <row r="182" spans="1:13" x14ac:dyDescent="0.25">
      <c r="A182" s="491" t="str">
        <f>IF(YilDonem&lt;&gt;"",CONCATENATE(YilDonem," dönemine aittir."),"")</f>
        <v/>
      </c>
      <c r="B182" s="491"/>
      <c r="C182" s="491"/>
      <c r="D182" s="491"/>
      <c r="E182" s="491"/>
      <c r="F182" s="491"/>
      <c r="G182" s="491"/>
      <c r="H182" s="491"/>
      <c r="I182" s="357"/>
      <c r="J182" s="357"/>
      <c r="K182" s="4"/>
    </row>
    <row r="183" spans="1:13" ht="15.95" customHeight="1" thickBot="1" x14ac:dyDescent="0.3">
      <c r="A183" s="504" t="s">
        <v>102</v>
      </c>
      <c r="B183" s="504"/>
      <c r="C183" s="504"/>
      <c r="D183" s="504"/>
      <c r="E183" s="504"/>
      <c r="F183" s="504"/>
      <c r="G183" s="504"/>
      <c r="H183" s="504"/>
      <c r="I183" s="504"/>
      <c r="J183" s="504"/>
      <c r="K183" s="4"/>
    </row>
    <row r="184" spans="1:13" ht="31.7" customHeight="1" thickBot="1" x14ac:dyDescent="0.3">
      <c r="A184" s="493" t="s">
        <v>1</v>
      </c>
      <c r="B184" s="494"/>
      <c r="C184" s="495" t="str">
        <f>IF(ProjeNo&gt;0,ProjeNo,"")</f>
        <v/>
      </c>
      <c r="D184" s="496"/>
      <c r="E184" s="496"/>
      <c r="F184" s="496"/>
      <c r="G184" s="496"/>
      <c r="H184" s="496"/>
      <c r="I184" s="496"/>
      <c r="J184" s="497"/>
      <c r="K184" s="4"/>
    </row>
    <row r="185" spans="1:13" ht="31.7" customHeight="1" thickBot="1" x14ac:dyDescent="0.3">
      <c r="A185" s="498" t="s">
        <v>11</v>
      </c>
      <c r="B185" s="499"/>
      <c r="C185" s="500" t="str">
        <f>IF(ProjeAdi&gt;0,ProjeAdi,"")</f>
        <v/>
      </c>
      <c r="D185" s="501"/>
      <c r="E185" s="501"/>
      <c r="F185" s="501"/>
      <c r="G185" s="501"/>
      <c r="H185" s="501"/>
      <c r="I185" s="501"/>
      <c r="J185" s="502"/>
      <c r="K185" s="4"/>
    </row>
    <row r="186" spans="1:13" s="46" customFormat="1" ht="37.15" customHeight="1" thickBot="1" x14ac:dyDescent="0.3">
      <c r="A186" s="489" t="s">
        <v>7</v>
      </c>
      <c r="B186" s="489" t="s">
        <v>103</v>
      </c>
      <c r="C186" s="507" t="s">
        <v>104</v>
      </c>
      <c r="D186" s="507" t="s">
        <v>105</v>
      </c>
      <c r="E186" s="507" t="s">
        <v>94</v>
      </c>
      <c r="F186" s="507" t="s">
        <v>95</v>
      </c>
      <c r="G186" s="146" t="s">
        <v>96</v>
      </c>
      <c r="H186" s="146" t="s">
        <v>96</v>
      </c>
      <c r="I186" s="505" t="s">
        <v>187</v>
      </c>
      <c r="J186" s="359" t="s">
        <v>188</v>
      </c>
      <c r="K186" s="13"/>
      <c r="L186" s="45"/>
      <c r="M186" s="109"/>
    </row>
    <row r="187" spans="1:13" ht="18" customHeight="1" thickBot="1" x14ac:dyDescent="0.3">
      <c r="A187" s="490"/>
      <c r="B187" s="490"/>
      <c r="C187" s="490"/>
      <c r="D187" s="490"/>
      <c r="E187" s="490"/>
      <c r="F187" s="490"/>
      <c r="G187" s="137" t="s">
        <v>97</v>
      </c>
      <c r="H187" s="137" t="s">
        <v>100</v>
      </c>
      <c r="I187" s="506"/>
      <c r="J187" s="137" t="s">
        <v>97</v>
      </c>
      <c r="K187" s="4"/>
    </row>
    <row r="188" spans="1:13" ht="26.45" customHeight="1" x14ac:dyDescent="0.25">
      <c r="A188" s="53">
        <v>91</v>
      </c>
      <c r="B188" s="54"/>
      <c r="C188" s="55"/>
      <c r="D188" s="77"/>
      <c r="E188" s="56"/>
      <c r="F188" s="299"/>
      <c r="G188" s="285"/>
      <c r="H188" s="272"/>
      <c r="I188" s="360"/>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61"/>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61"/>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61"/>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61"/>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61"/>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61"/>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61"/>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61"/>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61"/>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61"/>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61"/>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61"/>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61"/>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328"/>
      <c r="I202" s="362"/>
      <c r="J202" s="280"/>
      <c r="K202" s="205" t="str">
        <f t="shared" si="18"/>
        <v/>
      </c>
      <c r="L202" s="199">
        <f t="shared" si="19"/>
        <v>1</v>
      </c>
      <c r="M202" s="208">
        <f t="shared" si="20"/>
        <v>0</v>
      </c>
      <c r="N202" s="203">
        <f>IF(COUNTA(G188:H202)&gt;0,1,0)</f>
        <v>0</v>
      </c>
    </row>
    <row r="203" spans="1:14" ht="32.25" thickBot="1" x14ac:dyDescent="0.3">
      <c r="F203" s="11" t="s">
        <v>47</v>
      </c>
      <c r="G203" s="281">
        <f>SUM(G188:G202)+G173</f>
        <v>0</v>
      </c>
      <c r="H203" s="317"/>
      <c r="I203" s="363" t="s">
        <v>189</v>
      </c>
      <c r="J203" s="281">
        <f>SUM(J188:J202)+J173</f>
        <v>0</v>
      </c>
    </row>
    <row r="205" spans="1:14" x14ac:dyDescent="0.25">
      <c r="A205" s="329" t="s">
        <v>156</v>
      </c>
      <c r="B205" s="50"/>
      <c r="C205" s="50"/>
      <c r="D205" s="50"/>
      <c r="E205" s="50"/>
      <c r="F205" s="50"/>
      <c r="G205" s="50"/>
      <c r="H205" s="50"/>
      <c r="I205" s="50"/>
      <c r="J205" s="50"/>
    </row>
    <row r="207" spans="1:14" ht="18.75" x14ac:dyDescent="0.3">
      <c r="A207" s="350" t="s">
        <v>44</v>
      </c>
      <c r="B207" s="351">
        <f ca="1">imzatarihi</f>
        <v>46027</v>
      </c>
      <c r="C207" s="353" t="s">
        <v>45</v>
      </c>
      <c r="D207" s="349" t="str">
        <f>IF(kurulusyetkilisi&gt;0,kurulusyetkilisi,"")</f>
        <v/>
      </c>
    </row>
    <row r="208" spans="1:14" ht="21" x14ac:dyDescent="0.35">
      <c r="B208" s="352"/>
      <c r="C208" s="353" t="s">
        <v>46</v>
      </c>
      <c r="E208" s="350"/>
      <c r="I208" s="364"/>
      <c r="J208" s="364"/>
    </row>
  </sheetData>
  <sheetProtection algorithmName="SHA-512" hashValue="okGET584JN0cXfD4XkFX/TCyj08xDZ1e3fIvgDsxGszwT4xoOpciI455zfeG1RSBCMSdxfi+UbJvdT7dDne4Gw==" saltValue="PEN9HvZrL0fq7uW88ytdtQ==" spinCount="100000" sheet="1" objects="1" scenarios="1"/>
  <mergeCells count="98">
    <mergeCell ref="A96:A97"/>
    <mergeCell ref="B96:B97"/>
    <mergeCell ref="C96:C97"/>
    <mergeCell ref="D96:D97"/>
    <mergeCell ref="E96:E97"/>
    <mergeCell ref="A151:H151"/>
    <mergeCell ref="A152:H152"/>
    <mergeCell ref="A154:B154"/>
    <mergeCell ref="A125:B125"/>
    <mergeCell ref="A126:A127"/>
    <mergeCell ref="B126:B127"/>
    <mergeCell ref="C126:C127"/>
    <mergeCell ref="D126:D127"/>
    <mergeCell ref="E126:E127"/>
    <mergeCell ref="F126:F127"/>
    <mergeCell ref="A35:B35"/>
    <mergeCell ref="A36:A37"/>
    <mergeCell ref="B36:B37"/>
    <mergeCell ref="A95:B95"/>
    <mergeCell ref="A66:A67"/>
    <mergeCell ref="B66:B67"/>
    <mergeCell ref="A92:H92"/>
    <mergeCell ref="A94:B94"/>
    <mergeCell ref="C65:J65"/>
    <mergeCell ref="A93:J93"/>
    <mergeCell ref="C94:J94"/>
    <mergeCell ref="C95:J95"/>
    <mergeCell ref="A91:J91"/>
    <mergeCell ref="E186:E187"/>
    <mergeCell ref="F186:F187"/>
    <mergeCell ref="A184:B184"/>
    <mergeCell ref="A185:B185"/>
    <mergeCell ref="A186:A187"/>
    <mergeCell ref="B186:B187"/>
    <mergeCell ref="C186:C187"/>
    <mergeCell ref="D186:D187"/>
    <mergeCell ref="C185:J185"/>
    <mergeCell ref="I186:I187"/>
    <mergeCell ref="A1:J1"/>
    <mergeCell ref="A181:H181"/>
    <mergeCell ref="A182:H182"/>
    <mergeCell ref="A155:B155"/>
    <mergeCell ref="A156:A157"/>
    <mergeCell ref="B156:B157"/>
    <mergeCell ref="C156:C157"/>
    <mergeCell ref="D156:D157"/>
    <mergeCell ref="E156:E157"/>
    <mergeCell ref="F156:F157"/>
    <mergeCell ref="A32:H32"/>
    <mergeCell ref="C36:C37"/>
    <mergeCell ref="D36:D37"/>
    <mergeCell ref="E36:E37"/>
    <mergeCell ref="F36:F37"/>
    <mergeCell ref="A34:B34"/>
    <mergeCell ref="A2:H2"/>
    <mergeCell ref="A6:A7"/>
    <mergeCell ref="B6:B7"/>
    <mergeCell ref="C6:C7"/>
    <mergeCell ref="D6:D7"/>
    <mergeCell ref="E6:E7"/>
    <mergeCell ref="F6:F7"/>
    <mergeCell ref="A4:B4"/>
    <mergeCell ref="A5:B5"/>
    <mergeCell ref="C4:J4"/>
    <mergeCell ref="C5:J5"/>
    <mergeCell ref="A3:J3"/>
    <mergeCell ref="I126:I127"/>
    <mergeCell ref="A61:J61"/>
    <mergeCell ref="A121:J121"/>
    <mergeCell ref="A123:J123"/>
    <mergeCell ref="C124:J124"/>
    <mergeCell ref="C125:J125"/>
    <mergeCell ref="A64:B64"/>
    <mergeCell ref="A65:B65"/>
    <mergeCell ref="A62:H62"/>
    <mergeCell ref="C66:C67"/>
    <mergeCell ref="D66:D67"/>
    <mergeCell ref="E66:E67"/>
    <mergeCell ref="F66:F67"/>
    <mergeCell ref="A122:H122"/>
    <mergeCell ref="A124:B124"/>
    <mergeCell ref="F96:F97"/>
    <mergeCell ref="A183:J183"/>
    <mergeCell ref="C184:J184"/>
    <mergeCell ref="I156:I157"/>
    <mergeCell ref="A31:J31"/>
    <mergeCell ref="I6:I7"/>
    <mergeCell ref="A153:J153"/>
    <mergeCell ref="C154:J154"/>
    <mergeCell ref="C155:J155"/>
    <mergeCell ref="A33:J33"/>
    <mergeCell ref="C34:J34"/>
    <mergeCell ref="C35:J35"/>
    <mergeCell ref="A63:J63"/>
    <mergeCell ref="C64:J64"/>
    <mergeCell ref="I36:I37"/>
    <mergeCell ref="I66:I67"/>
    <mergeCell ref="I96:I97"/>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E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E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E00-000002000000}">
      <formula1>"X"</formula1>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0" style="43" hidden="1" customWidth="1"/>
    <col min="16" max="16384" width="8.85546875" style="43"/>
  </cols>
  <sheetData>
    <row r="1" spans="1:15" x14ac:dyDescent="0.25">
      <c r="A1" s="503" t="s">
        <v>147</v>
      </c>
      <c r="B1" s="503"/>
      <c r="C1" s="503"/>
      <c r="D1" s="503"/>
      <c r="E1" s="503"/>
      <c r="F1" s="503"/>
      <c r="G1" s="503"/>
      <c r="H1" s="503"/>
      <c r="I1" s="503"/>
      <c r="J1" s="503"/>
      <c r="K1" s="142"/>
      <c r="L1" s="140"/>
      <c r="O1" s="193" t="str">
        <f>CONCATENATE("A1:J",SUM(N:N)*29)</f>
        <v>A1:J29</v>
      </c>
    </row>
    <row r="2" spans="1:15" ht="15.6" customHeight="1" x14ac:dyDescent="0.25">
      <c r="A2" s="491" t="str">
        <f>IF(YilDonem&lt;&gt;"",CONCATENATE(YilDonem," dönemine aittir."),"")</f>
        <v/>
      </c>
      <c r="B2" s="491"/>
      <c r="C2" s="491"/>
      <c r="D2" s="491"/>
      <c r="E2" s="491"/>
      <c r="F2" s="491"/>
      <c r="G2" s="491"/>
      <c r="H2" s="491"/>
      <c r="I2" s="491"/>
      <c r="J2" s="491"/>
      <c r="K2" s="2"/>
      <c r="L2" s="74"/>
      <c r="M2" s="110"/>
    </row>
    <row r="3" spans="1:15" ht="15.95" customHeight="1" thickBot="1" x14ac:dyDescent="0.3">
      <c r="A3" s="504" t="s">
        <v>112</v>
      </c>
      <c r="B3" s="504"/>
      <c r="C3" s="504"/>
      <c r="D3" s="504"/>
      <c r="E3" s="504"/>
      <c r="F3" s="504"/>
      <c r="G3" s="504"/>
      <c r="H3" s="504"/>
      <c r="I3" s="504"/>
      <c r="J3" s="504"/>
      <c r="K3" s="2"/>
      <c r="L3" s="74"/>
      <c r="M3" s="110"/>
    </row>
    <row r="4" spans="1:15" ht="31.7" customHeight="1" thickBot="1" x14ac:dyDescent="0.3">
      <c r="A4" s="493" t="s">
        <v>1</v>
      </c>
      <c r="B4" s="494"/>
      <c r="C4" s="508" t="str">
        <f>IF(ProjeNo&gt;0,ProjeNo,"")</f>
        <v/>
      </c>
      <c r="D4" s="509"/>
      <c r="E4" s="509"/>
      <c r="F4" s="509"/>
      <c r="G4" s="509"/>
      <c r="H4" s="509"/>
      <c r="I4" s="509"/>
      <c r="J4" s="510"/>
    </row>
    <row r="5" spans="1:15" ht="31.7" customHeight="1" thickBot="1" x14ac:dyDescent="0.3">
      <c r="A5" s="498" t="s">
        <v>11</v>
      </c>
      <c r="B5" s="513"/>
      <c r="C5" s="500" t="str">
        <f>IF(ProjeAdi&gt;0,ProjeAdi,"")</f>
        <v/>
      </c>
      <c r="D5" s="501"/>
      <c r="E5" s="501"/>
      <c r="F5" s="501"/>
      <c r="G5" s="501"/>
      <c r="H5" s="501"/>
      <c r="I5" s="501"/>
      <c r="J5" s="502"/>
    </row>
    <row r="6" spans="1:15" ht="51.95" customHeight="1" thickBot="1" x14ac:dyDescent="0.3">
      <c r="A6" s="489" t="s">
        <v>7</v>
      </c>
      <c r="B6" s="489" t="s">
        <v>106</v>
      </c>
      <c r="C6" s="507" t="s">
        <v>107</v>
      </c>
      <c r="D6" s="507" t="s">
        <v>110</v>
      </c>
      <c r="E6" s="507" t="s">
        <v>108</v>
      </c>
      <c r="F6" s="507" t="s">
        <v>109</v>
      </c>
      <c r="G6" s="511" t="s">
        <v>94</v>
      </c>
      <c r="H6" s="507" t="s">
        <v>95</v>
      </c>
      <c r="I6" s="143" t="s">
        <v>96</v>
      </c>
      <c r="J6" s="143" t="s">
        <v>96</v>
      </c>
      <c r="N6" s="46"/>
      <c r="O6" s="46"/>
    </row>
    <row r="7" spans="1:15" ht="16.5" thickBot="1" x14ac:dyDescent="0.3">
      <c r="A7" s="507"/>
      <c r="B7" s="507"/>
      <c r="C7" s="507"/>
      <c r="D7" s="507"/>
      <c r="E7" s="507"/>
      <c r="F7" s="507"/>
      <c r="G7" s="511"/>
      <c r="H7" s="507"/>
      <c r="I7" s="144" t="s">
        <v>97</v>
      </c>
      <c r="J7" s="144" t="s">
        <v>100</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12" t="s">
        <v>111</v>
      </c>
      <c r="B23" s="512"/>
      <c r="C23" s="512"/>
      <c r="D23" s="512"/>
      <c r="E23" s="512"/>
      <c r="F23" s="512"/>
      <c r="H23" s="9" t="s">
        <v>47</v>
      </c>
      <c r="I23" s="288">
        <f>SUM(I8:I22)</f>
        <v>0</v>
      </c>
      <c r="J23" s="322"/>
      <c r="K23" s="4"/>
    </row>
    <row r="24" spans="1:14" ht="37.15" customHeight="1" x14ac:dyDescent="0.25">
      <c r="A24" s="43" t="s">
        <v>156</v>
      </c>
      <c r="K24" s="194" t="str">
        <f t="shared" ref="K24" si="3">IF(AND(I24&gt;0,J24=""),"KDV Dahil Tutar Yazılmalıdır.","")</f>
        <v/>
      </c>
    </row>
    <row r="26" spans="1:14" ht="18.75" x14ac:dyDescent="0.3">
      <c r="B26" s="350" t="s">
        <v>44</v>
      </c>
      <c r="C26" s="351">
        <f ca="1">imzatarihi</f>
        <v>46027</v>
      </c>
      <c r="D26" s="353" t="s">
        <v>45</v>
      </c>
      <c r="E26" s="349" t="str">
        <f>IF(kurulusyetkilisi&gt;0,kurulusyetkilisi,"")</f>
        <v/>
      </c>
      <c r="G26" s="43"/>
      <c r="I26" s="43"/>
    </row>
    <row r="27" spans="1:14" ht="18.75" x14ac:dyDescent="0.3">
      <c r="C27" s="352"/>
      <c r="D27" s="353" t="s">
        <v>46</v>
      </c>
      <c r="F27" s="350"/>
      <c r="G27" s="43"/>
      <c r="I27" s="43"/>
    </row>
    <row r="30" spans="1:14" x14ac:dyDescent="0.25">
      <c r="A30" s="503" t="s">
        <v>147</v>
      </c>
      <c r="B30" s="503"/>
      <c r="C30" s="503"/>
      <c r="D30" s="503"/>
      <c r="E30" s="503"/>
      <c r="F30" s="503"/>
      <c r="G30" s="503"/>
      <c r="H30" s="503"/>
      <c r="I30" s="503"/>
      <c r="J30" s="503"/>
      <c r="K30" s="142"/>
      <c r="L30" s="140"/>
    </row>
    <row r="31" spans="1:14" ht="15.6" customHeight="1" x14ac:dyDescent="0.25">
      <c r="A31" s="491" t="str">
        <f>IF(YilDonem&lt;&gt;"",CONCATENATE(YilDonem," dönemine aittir."),"")</f>
        <v/>
      </c>
      <c r="B31" s="491"/>
      <c r="C31" s="491"/>
      <c r="D31" s="491"/>
      <c r="E31" s="491"/>
      <c r="F31" s="491"/>
      <c r="G31" s="491"/>
      <c r="H31" s="491"/>
      <c r="I31" s="491"/>
      <c r="J31" s="491"/>
      <c r="K31" s="2"/>
      <c r="L31" s="74"/>
      <c r="M31" s="110"/>
    </row>
    <row r="32" spans="1:14" ht="15.95" customHeight="1" thickBot="1" x14ac:dyDescent="0.3">
      <c r="A32" s="504" t="s">
        <v>112</v>
      </c>
      <c r="B32" s="504"/>
      <c r="C32" s="504"/>
      <c r="D32" s="504"/>
      <c r="E32" s="504"/>
      <c r="F32" s="504"/>
      <c r="G32" s="504"/>
      <c r="H32" s="504"/>
      <c r="I32" s="504"/>
      <c r="J32" s="504"/>
      <c r="K32" s="2"/>
      <c r="L32" s="74"/>
      <c r="M32" s="110"/>
    </row>
    <row r="33" spans="1:15" ht="31.7" customHeight="1" thickBot="1" x14ac:dyDescent="0.3">
      <c r="A33" s="493" t="s">
        <v>1</v>
      </c>
      <c r="B33" s="494"/>
      <c r="C33" s="508" t="str">
        <f>IF(ProjeNo&gt;0,ProjeNo,"")</f>
        <v/>
      </c>
      <c r="D33" s="509"/>
      <c r="E33" s="509"/>
      <c r="F33" s="509"/>
      <c r="G33" s="509"/>
      <c r="H33" s="509"/>
      <c r="I33" s="509"/>
      <c r="J33" s="510"/>
    </row>
    <row r="34" spans="1:15" ht="31.7" customHeight="1" thickBot="1" x14ac:dyDescent="0.3">
      <c r="A34" s="498" t="s">
        <v>11</v>
      </c>
      <c r="B34" s="499"/>
      <c r="C34" s="500" t="str">
        <f>IF(ProjeAdi&gt;0,ProjeAdi,"")</f>
        <v/>
      </c>
      <c r="D34" s="501"/>
      <c r="E34" s="501"/>
      <c r="F34" s="501"/>
      <c r="G34" s="501"/>
      <c r="H34" s="501"/>
      <c r="I34" s="501"/>
      <c r="J34" s="502"/>
    </row>
    <row r="35" spans="1:15" ht="51.95" customHeight="1" thickBot="1" x14ac:dyDescent="0.3">
      <c r="A35" s="489" t="s">
        <v>7</v>
      </c>
      <c r="B35" s="489" t="s">
        <v>106</v>
      </c>
      <c r="C35" s="489" t="s">
        <v>107</v>
      </c>
      <c r="D35" s="489" t="s">
        <v>110</v>
      </c>
      <c r="E35" s="489" t="s">
        <v>108</v>
      </c>
      <c r="F35" s="489" t="s">
        <v>109</v>
      </c>
      <c r="G35" s="514" t="s">
        <v>94</v>
      </c>
      <c r="H35" s="489" t="s">
        <v>95</v>
      </c>
      <c r="I35" s="145" t="s">
        <v>96</v>
      </c>
      <c r="J35" s="145" t="s">
        <v>96</v>
      </c>
    </row>
    <row r="36" spans="1:15" ht="16.5" thickBot="1" x14ac:dyDescent="0.3">
      <c r="A36" s="507"/>
      <c r="B36" s="507"/>
      <c r="C36" s="507"/>
      <c r="D36" s="507"/>
      <c r="E36" s="507"/>
      <c r="F36" s="507"/>
      <c r="G36" s="511"/>
      <c r="H36" s="507"/>
      <c r="I36" s="144" t="s">
        <v>97</v>
      </c>
      <c r="J36" s="144" t="s">
        <v>100</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12" t="s">
        <v>111</v>
      </c>
      <c r="B52" s="512"/>
      <c r="C52" s="512"/>
      <c r="D52" s="512"/>
      <c r="E52" s="512"/>
      <c r="F52" s="512"/>
      <c r="H52" s="9" t="s">
        <v>47</v>
      </c>
      <c r="I52" s="288">
        <f>SUM(I37:I51)+I23</f>
        <v>0</v>
      </c>
      <c r="J52" s="322"/>
      <c r="K52" s="4"/>
    </row>
    <row r="53" spans="1:14" ht="37.15" customHeight="1" x14ac:dyDescent="0.25">
      <c r="A53" s="43" t="s">
        <v>156</v>
      </c>
      <c r="K53" s="194" t="str">
        <f t="shared" ref="K53" si="7">IF(AND(I53&gt;0,J53=""),"KDV Dahil Tutar Yazılmalıdır.","")</f>
        <v/>
      </c>
    </row>
    <row r="55" spans="1:14" ht="18.75" x14ac:dyDescent="0.3">
      <c r="B55" s="350" t="s">
        <v>44</v>
      </c>
      <c r="C55" s="351">
        <f ca="1">imzatarihi</f>
        <v>46027</v>
      </c>
      <c r="D55" s="353" t="s">
        <v>45</v>
      </c>
      <c r="E55" s="349" t="str">
        <f>IF(kurulusyetkilisi&gt;0,kurulusyetkilisi,"")</f>
        <v/>
      </c>
      <c r="G55" s="43"/>
      <c r="I55" s="43"/>
    </row>
    <row r="56" spans="1:14" ht="18.75" x14ac:dyDescent="0.3">
      <c r="C56" s="352"/>
      <c r="D56" s="353" t="s">
        <v>46</v>
      </c>
      <c r="F56" s="350"/>
      <c r="G56" s="43"/>
      <c r="I56" s="43"/>
    </row>
    <row r="59" spans="1:14" x14ac:dyDescent="0.25">
      <c r="A59" s="503" t="s">
        <v>147</v>
      </c>
      <c r="B59" s="503"/>
      <c r="C59" s="503"/>
      <c r="D59" s="503"/>
      <c r="E59" s="503"/>
      <c r="F59" s="503"/>
      <c r="G59" s="503"/>
      <c r="H59" s="503"/>
      <c r="I59" s="503"/>
      <c r="J59" s="503"/>
      <c r="K59" s="142"/>
      <c r="L59" s="140"/>
    </row>
    <row r="60" spans="1:14" ht="15.6" customHeight="1" x14ac:dyDescent="0.25">
      <c r="A60" s="491" t="str">
        <f>IF(YilDonem&lt;&gt;"",CONCATENATE(YilDonem," dönemine aittir."),"")</f>
        <v/>
      </c>
      <c r="B60" s="491"/>
      <c r="C60" s="491"/>
      <c r="D60" s="491"/>
      <c r="E60" s="491"/>
      <c r="F60" s="491"/>
      <c r="G60" s="491"/>
      <c r="H60" s="491"/>
      <c r="I60" s="491"/>
      <c r="J60" s="491"/>
      <c r="K60" s="2"/>
      <c r="L60" s="74"/>
      <c r="M60" s="110"/>
    </row>
    <row r="61" spans="1:14" ht="15.95" customHeight="1" thickBot="1" x14ac:dyDescent="0.3">
      <c r="A61" s="504" t="s">
        <v>112</v>
      </c>
      <c r="B61" s="504"/>
      <c r="C61" s="504"/>
      <c r="D61" s="504"/>
      <c r="E61" s="504"/>
      <c r="F61" s="504"/>
      <c r="G61" s="504"/>
      <c r="H61" s="504"/>
      <c r="I61" s="504"/>
      <c r="J61" s="504"/>
      <c r="K61" s="2"/>
      <c r="L61" s="74"/>
      <c r="M61" s="110"/>
    </row>
    <row r="62" spans="1:14" ht="31.7" customHeight="1" thickBot="1" x14ac:dyDescent="0.3">
      <c r="A62" s="493" t="s">
        <v>1</v>
      </c>
      <c r="B62" s="494"/>
      <c r="C62" s="508" t="str">
        <f>IF(ProjeNo&gt;0,ProjeNo,"")</f>
        <v/>
      </c>
      <c r="D62" s="509"/>
      <c r="E62" s="509"/>
      <c r="F62" s="509"/>
      <c r="G62" s="509"/>
      <c r="H62" s="509"/>
      <c r="I62" s="509"/>
      <c r="J62" s="510"/>
    </row>
    <row r="63" spans="1:14" ht="31.7" customHeight="1" thickBot="1" x14ac:dyDescent="0.3">
      <c r="A63" s="498" t="s">
        <v>11</v>
      </c>
      <c r="B63" s="499"/>
      <c r="C63" s="500" t="str">
        <f>IF(ProjeAdi&gt;0,ProjeAdi,"")</f>
        <v/>
      </c>
      <c r="D63" s="501"/>
      <c r="E63" s="501"/>
      <c r="F63" s="501"/>
      <c r="G63" s="501"/>
      <c r="H63" s="501"/>
      <c r="I63" s="501"/>
      <c r="J63" s="502"/>
    </row>
    <row r="64" spans="1:14" ht="51.95" customHeight="1" thickBot="1" x14ac:dyDescent="0.3">
      <c r="A64" s="489" t="s">
        <v>7</v>
      </c>
      <c r="B64" s="489" t="s">
        <v>106</v>
      </c>
      <c r="C64" s="489" t="s">
        <v>107</v>
      </c>
      <c r="D64" s="489" t="s">
        <v>110</v>
      </c>
      <c r="E64" s="489" t="s">
        <v>108</v>
      </c>
      <c r="F64" s="489" t="s">
        <v>109</v>
      </c>
      <c r="G64" s="514" t="s">
        <v>94</v>
      </c>
      <c r="H64" s="489" t="s">
        <v>95</v>
      </c>
      <c r="I64" s="145" t="s">
        <v>96</v>
      </c>
      <c r="J64" s="145" t="s">
        <v>96</v>
      </c>
    </row>
    <row r="65" spans="1:15" ht="16.5" thickBot="1" x14ac:dyDescent="0.3">
      <c r="A65" s="507"/>
      <c r="B65" s="507"/>
      <c r="C65" s="507"/>
      <c r="D65" s="507"/>
      <c r="E65" s="507"/>
      <c r="F65" s="507"/>
      <c r="G65" s="511"/>
      <c r="H65" s="507"/>
      <c r="I65" s="144" t="s">
        <v>97</v>
      </c>
      <c r="J65" s="144" t="s">
        <v>100</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12" t="s">
        <v>111</v>
      </c>
      <c r="B81" s="512"/>
      <c r="C81" s="512"/>
      <c r="D81" s="512"/>
      <c r="E81" s="512"/>
      <c r="F81" s="512"/>
      <c r="H81" s="9" t="s">
        <v>47</v>
      </c>
      <c r="I81" s="288">
        <f>SUM(I66:I80)+I52</f>
        <v>0</v>
      </c>
      <c r="J81" s="322"/>
      <c r="K81" s="4"/>
    </row>
    <row r="82" spans="1:15" ht="37.15" customHeight="1" x14ac:dyDescent="0.25">
      <c r="A82" s="43" t="s">
        <v>156</v>
      </c>
      <c r="K82" s="194" t="str">
        <f t="shared" ref="K82" si="11">IF(AND(I82&gt;0,J82=""),"KDV Dahil Tutar Yazılmalıdır.","")</f>
        <v/>
      </c>
    </row>
    <row r="84" spans="1:15" ht="18.75" x14ac:dyDescent="0.3">
      <c r="B84" s="350" t="s">
        <v>44</v>
      </c>
      <c r="C84" s="351">
        <f ca="1">imzatarihi</f>
        <v>46027</v>
      </c>
      <c r="D84" s="353" t="s">
        <v>45</v>
      </c>
      <c r="E84" s="349" t="str">
        <f>IF(kurulusyetkilisi&gt;0,kurulusyetkilisi,"")</f>
        <v/>
      </c>
      <c r="G84" s="43"/>
      <c r="I84" s="43"/>
    </row>
    <row r="85" spans="1:15" ht="18.75" x14ac:dyDescent="0.3">
      <c r="C85" s="352"/>
      <c r="D85" s="353" t="s">
        <v>46</v>
      </c>
      <c r="F85" s="350"/>
      <c r="G85" s="43"/>
      <c r="I85" s="43"/>
    </row>
    <row r="88" spans="1:15" x14ac:dyDescent="0.25">
      <c r="A88" s="503" t="s">
        <v>147</v>
      </c>
      <c r="B88" s="503"/>
      <c r="C88" s="503"/>
      <c r="D88" s="503"/>
      <c r="E88" s="503"/>
      <c r="F88" s="503"/>
      <c r="G88" s="503"/>
      <c r="H88" s="503"/>
      <c r="I88" s="503"/>
      <c r="J88" s="503"/>
      <c r="K88" s="142"/>
      <c r="L88" s="140"/>
    </row>
    <row r="89" spans="1:15" ht="15.6" customHeight="1" x14ac:dyDescent="0.25">
      <c r="A89" s="491" t="str">
        <f>IF(YilDonem&lt;&gt;"",CONCATENATE(YilDonem," dönemine aittir."),"")</f>
        <v/>
      </c>
      <c r="B89" s="491"/>
      <c r="C89" s="491"/>
      <c r="D89" s="491"/>
      <c r="E89" s="491"/>
      <c r="F89" s="491"/>
      <c r="G89" s="491"/>
      <c r="H89" s="491"/>
      <c r="I89" s="491"/>
      <c r="J89" s="491"/>
      <c r="K89" s="2"/>
      <c r="L89" s="74"/>
      <c r="M89" s="110"/>
    </row>
    <row r="90" spans="1:15" ht="15.95" customHeight="1" thickBot="1" x14ac:dyDescent="0.3">
      <c r="A90" s="504" t="s">
        <v>112</v>
      </c>
      <c r="B90" s="504"/>
      <c r="C90" s="504"/>
      <c r="D90" s="504"/>
      <c r="E90" s="504"/>
      <c r="F90" s="504"/>
      <c r="G90" s="504"/>
      <c r="H90" s="504"/>
      <c r="I90" s="504"/>
      <c r="J90" s="504"/>
      <c r="K90" s="2"/>
      <c r="L90" s="74"/>
      <c r="M90" s="110"/>
    </row>
    <row r="91" spans="1:15" ht="31.7" customHeight="1" thickBot="1" x14ac:dyDescent="0.3">
      <c r="A91" s="493" t="s">
        <v>1</v>
      </c>
      <c r="B91" s="494"/>
      <c r="C91" s="508" t="str">
        <f>IF(ProjeNo&gt;0,ProjeNo,"")</f>
        <v/>
      </c>
      <c r="D91" s="509"/>
      <c r="E91" s="509"/>
      <c r="F91" s="509"/>
      <c r="G91" s="509"/>
      <c r="H91" s="509"/>
      <c r="I91" s="509"/>
      <c r="J91" s="510"/>
    </row>
    <row r="92" spans="1:15" ht="31.7" customHeight="1" thickBot="1" x14ac:dyDescent="0.3">
      <c r="A92" s="498" t="s">
        <v>11</v>
      </c>
      <c r="B92" s="499"/>
      <c r="C92" s="500" t="str">
        <f>IF(ProjeAdi&gt;0,ProjeAdi,"")</f>
        <v/>
      </c>
      <c r="D92" s="501"/>
      <c r="E92" s="501"/>
      <c r="F92" s="501"/>
      <c r="G92" s="501"/>
      <c r="H92" s="501"/>
      <c r="I92" s="501"/>
      <c r="J92" s="502"/>
    </row>
    <row r="93" spans="1:15" ht="51.95" customHeight="1" thickBot="1" x14ac:dyDescent="0.3">
      <c r="A93" s="489" t="s">
        <v>7</v>
      </c>
      <c r="B93" s="489" t="s">
        <v>106</v>
      </c>
      <c r="C93" s="489" t="s">
        <v>107</v>
      </c>
      <c r="D93" s="489" t="s">
        <v>110</v>
      </c>
      <c r="E93" s="489" t="s">
        <v>108</v>
      </c>
      <c r="F93" s="489" t="s">
        <v>109</v>
      </c>
      <c r="G93" s="514" t="s">
        <v>94</v>
      </c>
      <c r="H93" s="489" t="s">
        <v>95</v>
      </c>
      <c r="I93" s="145" t="s">
        <v>96</v>
      </c>
      <c r="J93" s="145" t="s">
        <v>96</v>
      </c>
    </row>
    <row r="94" spans="1:15" ht="16.5" thickBot="1" x14ac:dyDescent="0.3">
      <c r="A94" s="507"/>
      <c r="B94" s="507"/>
      <c r="C94" s="507"/>
      <c r="D94" s="507"/>
      <c r="E94" s="507"/>
      <c r="F94" s="507"/>
      <c r="G94" s="511"/>
      <c r="H94" s="507"/>
      <c r="I94" s="144" t="s">
        <v>97</v>
      </c>
      <c r="J94" s="144" t="s">
        <v>100</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12" t="s">
        <v>111</v>
      </c>
      <c r="B110" s="512"/>
      <c r="C110" s="512"/>
      <c r="D110" s="512"/>
      <c r="E110" s="512"/>
      <c r="F110" s="512"/>
      <c r="H110" s="9" t="s">
        <v>47</v>
      </c>
      <c r="I110" s="288">
        <f>SUM(I95:I109)+I81</f>
        <v>0</v>
      </c>
      <c r="J110" s="322"/>
      <c r="K110" s="4"/>
    </row>
    <row r="111" spans="1:14" ht="37.15" customHeight="1" x14ac:dyDescent="0.25">
      <c r="A111" s="43" t="s">
        <v>156</v>
      </c>
      <c r="K111" s="194" t="str">
        <f t="shared" ref="K111" si="15">IF(AND(I111&gt;0,J111=""),"KDV Dahil Tutar Yazılmalıdır.","")</f>
        <v/>
      </c>
    </row>
    <row r="113" spans="1:15" ht="18.75" x14ac:dyDescent="0.3">
      <c r="B113" s="350" t="s">
        <v>44</v>
      </c>
      <c r="C113" s="351">
        <f ca="1">imzatarihi</f>
        <v>46027</v>
      </c>
      <c r="D113" s="353" t="s">
        <v>45</v>
      </c>
      <c r="E113" s="349" t="str">
        <f>IF(kurulusyetkilisi&gt;0,kurulusyetkilisi,"")</f>
        <v/>
      </c>
      <c r="G113" s="43"/>
      <c r="I113" s="43"/>
    </row>
    <row r="114" spans="1:15" ht="18.75" x14ac:dyDescent="0.3">
      <c r="C114" s="352"/>
      <c r="D114" s="353" t="s">
        <v>46</v>
      </c>
      <c r="F114" s="350"/>
      <c r="G114" s="43"/>
      <c r="I114" s="43"/>
    </row>
    <row r="117" spans="1:15" x14ac:dyDescent="0.25">
      <c r="A117" s="503" t="s">
        <v>147</v>
      </c>
      <c r="B117" s="503"/>
      <c r="C117" s="503"/>
      <c r="D117" s="503"/>
      <c r="E117" s="503"/>
      <c r="F117" s="503"/>
      <c r="G117" s="503"/>
      <c r="H117" s="503"/>
      <c r="I117" s="503"/>
      <c r="J117" s="503"/>
      <c r="K117" s="142"/>
      <c r="L117" s="140"/>
    </row>
    <row r="118" spans="1:15" ht="15.6" customHeight="1" x14ac:dyDescent="0.25">
      <c r="A118" s="491" t="str">
        <f>IF(YilDonem&lt;&gt;"",CONCATENATE(YilDonem," dönemine aittir."),"")</f>
        <v/>
      </c>
      <c r="B118" s="491"/>
      <c r="C118" s="491"/>
      <c r="D118" s="491"/>
      <c r="E118" s="491"/>
      <c r="F118" s="491"/>
      <c r="G118" s="491"/>
      <c r="H118" s="491"/>
      <c r="I118" s="491"/>
      <c r="J118" s="491"/>
      <c r="K118" s="2"/>
      <c r="L118" s="74"/>
      <c r="M118" s="110"/>
    </row>
    <row r="119" spans="1:15" ht="15.95" customHeight="1" thickBot="1" x14ac:dyDescent="0.3">
      <c r="A119" s="504" t="s">
        <v>112</v>
      </c>
      <c r="B119" s="504"/>
      <c r="C119" s="504"/>
      <c r="D119" s="504"/>
      <c r="E119" s="504"/>
      <c r="F119" s="504"/>
      <c r="G119" s="504"/>
      <c r="H119" s="504"/>
      <c r="I119" s="504"/>
      <c r="J119" s="504"/>
      <c r="K119" s="2"/>
      <c r="L119" s="74"/>
      <c r="M119" s="110"/>
    </row>
    <row r="120" spans="1:15" ht="31.7" customHeight="1" thickBot="1" x14ac:dyDescent="0.3">
      <c r="A120" s="493" t="s">
        <v>1</v>
      </c>
      <c r="B120" s="494"/>
      <c r="C120" s="508" t="str">
        <f>IF(ProjeNo&gt;0,ProjeNo,"")</f>
        <v/>
      </c>
      <c r="D120" s="509"/>
      <c r="E120" s="509"/>
      <c r="F120" s="509"/>
      <c r="G120" s="509"/>
      <c r="H120" s="509"/>
      <c r="I120" s="509"/>
      <c r="J120" s="510"/>
    </row>
    <row r="121" spans="1:15" ht="31.7" customHeight="1" thickBot="1" x14ac:dyDescent="0.3">
      <c r="A121" s="498" t="s">
        <v>11</v>
      </c>
      <c r="B121" s="499"/>
      <c r="C121" s="500" t="str">
        <f>IF(ProjeAdi&gt;0,ProjeAdi,"")</f>
        <v/>
      </c>
      <c r="D121" s="501"/>
      <c r="E121" s="501"/>
      <c r="F121" s="501"/>
      <c r="G121" s="501"/>
      <c r="H121" s="501"/>
      <c r="I121" s="501"/>
      <c r="J121" s="502"/>
    </row>
    <row r="122" spans="1:15" ht="51.95" customHeight="1" thickBot="1" x14ac:dyDescent="0.3">
      <c r="A122" s="489" t="s">
        <v>7</v>
      </c>
      <c r="B122" s="489" t="s">
        <v>106</v>
      </c>
      <c r="C122" s="489" t="s">
        <v>107</v>
      </c>
      <c r="D122" s="489" t="s">
        <v>110</v>
      </c>
      <c r="E122" s="489" t="s">
        <v>108</v>
      </c>
      <c r="F122" s="489" t="s">
        <v>109</v>
      </c>
      <c r="G122" s="514" t="s">
        <v>94</v>
      </c>
      <c r="H122" s="489" t="s">
        <v>95</v>
      </c>
      <c r="I122" s="145" t="s">
        <v>96</v>
      </c>
      <c r="J122" s="145" t="s">
        <v>96</v>
      </c>
    </row>
    <row r="123" spans="1:15" ht="16.5" thickBot="1" x14ac:dyDescent="0.3">
      <c r="A123" s="507"/>
      <c r="B123" s="507"/>
      <c r="C123" s="507"/>
      <c r="D123" s="507"/>
      <c r="E123" s="507"/>
      <c r="F123" s="507"/>
      <c r="G123" s="511"/>
      <c r="H123" s="507"/>
      <c r="I123" s="144" t="s">
        <v>97</v>
      </c>
      <c r="J123" s="144" t="s">
        <v>100</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12" t="s">
        <v>111</v>
      </c>
      <c r="B139" s="512"/>
      <c r="C139" s="512"/>
      <c r="D139" s="512"/>
      <c r="E139" s="512"/>
      <c r="F139" s="512"/>
      <c r="H139" s="9" t="s">
        <v>47</v>
      </c>
      <c r="I139" s="288">
        <f>SUM(I124:I138)+I110</f>
        <v>0</v>
      </c>
      <c r="J139" s="322"/>
      <c r="K139" s="4"/>
    </row>
    <row r="140" spans="1:14" ht="37.15" customHeight="1" x14ac:dyDescent="0.25">
      <c r="A140" s="43" t="s">
        <v>156</v>
      </c>
      <c r="K140" s="194" t="str">
        <f t="shared" ref="K140" si="19">IF(AND(I140&gt;0,J140=""),"KDV Dahil Tutar Yazılmalıdır.","")</f>
        <v/>
      </c>
    </row>
    <row r="142" spans="1:14" ht="18.75" x14ac:dyDescent="0.3">
      <c r="B142" s="350" t="s">
        <v>44</v>
      </c>
      <c r="C142" s="351">
        <f ca="1">imzatarihi</f>
        <v>46027</v>
      </c>
      <c r="D142" s="353" t="s">
        <v>45</v>
      </c>
      <c r="E142" s="349" t="str">
        <f>IF(kurulusyetkilisi&gt;0,kurulusyetkilisi,"")</f>
        <v/>
      </c>
      <c r="G142" s="43"/>
      <c r="I142" s="43"/>
    </row>
    <row r="143" spans="1:14" ht="18.75" x14ac:dyDescent="0.3">
      <c r="C143" s="352"/>
      <c r="D143" s="353" t="s">
        <v>46</v>
      </c>
      <c r="F143" s="350"/>
      <c r="G143" s="43"/>
      <c r="I143" s="43"/>
    </row>
    <row r="146" spans="1:15" x14ac:dyDescent="0.25">
      <c r="A146" s="503" t="s">
        <v>147</v>
      </c>
      <c r="B146" s="503"/>
      <c r="C146" s="503"/>
      <c r="D146" s="503"/>
      <c r="E146" s="503"/>
      <c r="F146" s="503"/>
      <c r="G146" s="503"/>
      <c r="H146" s="503"/>
      <c r="I146" s="503"/>
      <c r="J146" s="503"/>
      <c r="K146" s="142"/>
      <c r="L146" s="140"/>
    </row>
    <row r="147" spans="1:15" ht="15.6" customHeight="1" x14ac:dyDescent="0.25">
      <c r="A147" s="491" t="str">
        <f>IF(YilDonem&lt;&gt;"",CONCATENATE(YilDonem," dönemine aittir."),"")</f>
        <v/>
      </c>
      <c r="B147" s="491"/>
      <c r="C147" s="491"/>
      <c r="D147" s="491"/>
      <c r="E147" s="491"/>
      <c r="F147" s="491"/>
      <c r="G147" s="491"/>
      <c r="H147" s="491"/>
      <c r="I147" s="491"/>
      <c r="J147" s="491"/>
      <c r="K147" s="2"/>
      <c r="L147" s="74"/>
      <c r="M147" s="110"/>
    </row>
    <row r="148" spans="1:15" ht="15.95" customHeight="1" thickBot="1" x14ac:dyDescent="0.3">
      <c r="A148" s="504" t="s">
        <v>112</v>
      </c>
      <c r="B148" s="504"/>
      <c r="C148" s="504"/>
      <c r="D148" s="504"/>
      <c r="E148" s="504"/>
      <c r="F148" s="504"/>
      <c r="G148" s="504"/>
      <c r="H148" s="504"/>
      <c r="I148" s="504"/>
      <c r="J148" s="504"/>
      <c r="K148" s="2"/>
      <c r="L148" s="74"/>
      <c r="M148" s="110"/>
    </row>
    <row r="149" spans="1:15" ht="31.7" customHeight="1" thickBot="1" x14ac:dyDescent="0.3">
      <c r="A149" s="493" t="s">
        <v>1</v>
      </c>
      <c r="B149" s="494"/>
      <c r="C149" s="508" t="str">
        <f>IF(ProjeNo&gt;0,ProjeNo,"")</f>
        <v/>
      </c>
      <c r="D149" s="509"/>
      <c r="E149" s="509"/>
      <c r="F149" s="509"/>
      <c r="G149" s="509"/>
      <c r="H149" s="509"/>
      <c r="I149" s="509"/>
      <c r="J149" s="510"/>
    </row>
    <row r="150" spans="1:15" ht="31.7" customHeight="1" thickBot="1" x14ac:dyDescent="0.3">
      <c r="A150" s="498" t="s">
        <v>11</v>
      </c>
      <c r="B150" s="499"/>
      <c r="C150" s="500" t="str">
        <f>IF(ProjeAdi&gt;0,ProjeAdi,"")</f>
        <v/>
      </c>
      <c r="D150" s="501"/>
      <c r="E150" s="501"/>
      <c r="F150" s="501"/>
      <c r="G150" s="501"/>
      <c r="H150" s="501"/>
      <c r="I150" s="501"/>
      <c r="J150" s="502"/>
    </row>
    <row r="151" spans="1:15" ht="51.95" customHeight="1" thickBot="1" x14ac:dyDescent="0.3">
      <c r="A151" s="489" t="s">
        <v>7</v>
      </c>
      <c r="B151" s="489" t="s">
        <v>106</v>
      </c>
      <c r="C151" s="489" t="s">
        <v>107</v>
      </c>
      <c r="D151" s="489" t="s">
        <v>110</v>
      </c>
      <c r="E151" s="489" t="s">
        <v>108</v>
      </c>
      <c r="F151" s="489" t="s">
        <v>109</v>
      </c>
      <c r="G151" s="514" t="s">
        <v>94</v>
      </c>
      <c r="H151" s="489" t="s">
        <v>95</v>
      </c>
      <c r="I151" s="145" t="s">
        <v>96</v>
      </c>
      <c r="J151" s="145" t="s">
        <v>96</v>
      </c>
    </row>
    <row r="152" spans="1:15" ht="16.5" thickBot="1" x14ac:dyDescent="0.3">
      <c r="A152" s="507"/>
      <c r="B152" s="507"/>
      <c r="C152" s="507"/>
      <c r="D152" s="507"/>
      <c r="E152" s="507"/>
      <c r="F152" s="507"/>
      <c r="G152" s="511"/>
      <c r="H152" s="507"/>
      <c r="I152" s="144" t="s">
        <v>97</v>
      </c>
      <c r="J152" s="144" t="s">
        <v>100</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12" t="s">
        <v>111</v>
      </c>
      <c r="B168" s="512"/>
      <c r="C168" s="512"/>
      <c r="D168" s="512"/>
      <c r="E168" s="512"/>
      <c r="F168" s="512"/>
      <c r="H168" s="9" t="s">
        <v>47</v>
      </c>
      <c r="I168" s="288">
        <f>SUM(I153:I167)+I139</f>
        <v>0</v>
      </c>
      <c r="J168" s="322"/>
      <c r="K168" s="4"/>
    </row>
    <row r="169" spans="1:14" ht="37.15" customHeight="1" x14ac:dyDescent="0.25">
      <c r="A169" s="43" t="s">
        <v>156</v>
      </c>
      <c r="K169" s="194" t="str">
        <f t="shared" ref="K169" si="23">IF(AND(I169&gt;0,J169=""),"KDV Dahil Tutar Yazılmalıdır.","")</f>
        <v/>
      </c>
    </row>
    <row r="171" spans="1:14" ht="18.75" x14ac:dyDescent="0.3">
      <c r="B171" s="350" t="s">
        <v>44</v>
      </c>
      <c r="C171" s="351">
        <f ca="1">imzatarihi</f>
        <v>46027</v>
      </c>
      <c r="D171" s="353" t="s">
        <v>45</v>
      </c>
      <c r="E171" s="349" t="str">
        <f>IF(kurulusyetkilisi&gt;0,kurulusyetkilisi,"")</f>
        <v/>
      </c>
      <c r="G171" s="43"/>
      <c r="I171" s="43"/>
    </row>
    <row r="172" spans="1:14" ht="18.75" x14ac:dyDescent="0.3">
      <c r="C172" s="352"/>
      <c r="D172" s="353" t="s">
        <v>46</v>
      </c>
      <c r="F172" s="350"/>
      <c r="G172" s="43"/>
      <c r="I172" s="43"/>
    </row>
    <row r="186" spans="14:15" x14ac:dyDescent="0.25">
      <c r="N186" s="46"/>
      <c r="O186" s="46"/>
    </row>
    <row r="202" spans="14:14" x14ac:dyDescent="0.25">
      <c r="N202" s="203">
        <f>IF(COUNTA(G188:J202)&gt;0,1,0)</f>
        <v>0</v>
      </c>
    </row>
  </sheetData>
  <sheetProtection algorithmName="SHA-512" hashValue="W9KknAKAKncGyHa/p20gmjBWwgd234Z0d3FjlAs7o6JRWQTWUY+gX/o8lJyLRz88wygwG01PLpXlCNHE2etf/g==" saltValue="wicsEgQ25XkR289FtllnAA==" spinCount="100000" sheet="1" objects="1" scenarios="1"/>
  <mergeCells count="96">
    <mergeCell ref="A168:F168"/>
    <mergeCell ref="A150:B150"/>
    <mergeCell ref="C150:J150"/>
    <mergeCell ref="A151:A152"/>
    <mergeCell ref="B151:B152"/>
    <mergeCell ref="C151:C152"/>
    <mergeCell ref="D151:D152"/>
    <mergeCell ref="E151:E152"/>
    <mergeCell ref="F151:F152"/>
    <mergeCell ref="G151:G152"/>
    <mergeCell ref="H151:H152"/>
    <mergeCell ref="A139:F139"/>
    <mergeCell ref="A146:J146"/>
    <mergeCell ref="A147:J147"/>
    <mergeCell ref="A148:J148"/>
    <mergeCell ref="A149:B149"/>
    <mergeCell ref="C149:J149"/>
    <mergeCell ref="A121:B121"/>
    <mergeCell ref="C121:J121"/>
    <mergeCell ref="A122:A123"/>
    <mergeCell ref="B122:B123"/>
    <mergeCell ref="C122:C123"/>
    <mergeCell ref="D122:D123"/>
    <mergeCell ref="E122:E123"/>
    <mergeCell ref="F122:F123"/>
    <mergeCell ref="G122:G123"/>
    <mergeCell ref="H122:H123"/>
    <mergeCell ref="A110:F110"/>
    <mergeCell ref="A117:J117"/>
    <mergeCell ref="A118:J118"/>
    <mergeCell ref="A119:J119"/>
    <mergeCell ref="A120:B120"/>
    <mergeCell ref="C120:J120"/>
    <mergeCell ref="A92:B92"/>
    <mergeCell ref="C92:J92"/>
    <mergeCell ref="A93:A94"/>
    <mergeCell ref="B93:B94"/>
    <mergeCell ref="C93:C94"/>
    <mergeCell ref="D93:D94"/>
    <mergeCell ref="E93:E94"/>
    <mergeCell ref="F93:F94"/>
    <mergeCell ref="G93:G94"/>
    <mergeCell ref="H93:H94"/>
    <mergeCell ref="A81:F81"/>
    <mergeCell ref="A88:J88"/>
    <mergeCell ref="A89:J89"/>
    <mergeCell ref="A90:J90"/>
    <mergeCell ref="A91:B91"/>
    <mergeCell ref="C91:J91"/>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4:B34"/>
    <mergeCell ref="C34:J34"/>
    <mergeCell ref="A35:A36"/>
    <mergeCell ref="B35:B36"/>
    <mergeCell ref="C35:C36"/>
    <mergeCell ref="D35:D36"/>
    <mergeCell ref="E35:E36"/>
    <mergeCell ref="F35:F36"/>
    <mergeCell ref="G35:G36"/>
    <mergeCell ref="H35:H36"/>
    <mergeCell ref="A32:J32"/>
    <mergeCell ref="C4:J4"/>
    <mergeCell ref="C5:J5"/>
    <mergeCell ref="A4:B4"/>
    <mergeCell ref="A5:B5"/>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0F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503" t="s">
        <v>147</v>
      </c>
      <c r="B1" s="503"/>
      <c r="C1" s="503"/>
      <c r="D1" s="503"/>
      <c r="E1" s="503"/>
      <c r="F1" s="503"/>
      <c r="G1" s="503"/>
      <c r="H1" s="503"/>
      <c r="I1" s="503"/>
      <c r="J1" s="503"/>
      <c r="K1" s="142"/>
      <c r="L1" s="140"/>
      <c r="O1" s="193" t="str">
        <f>CONCATENATE("A1:J",SUM(N:N)*29)</f>
        <v>A1:J29</v>
      </c>
    </row>
    <row r="2" spans="1:15" ht="15.6" customHeight="1" x14ac:dyDescent="0.25">
      <c r="A2" s="491" t="str">
        <f>IF(YilDonem&lt;&gt;"",CONCATENATE(YilDonem," dönemine aittir."),"")</f>
        <v/>
      </c>
      <c r="B2" s="491"/>
      <c r="C2" s="491"/>
      <c r="D2" s="491"/>
      <c r="E2" s="491"/>
      <c r="F2" s="491"/>
      <c r="G2" s="491"/>
      <c r="H2" s="491"/>
      <c r="I2" s="491"/>
      <c r="J2" s="491"/>
      <c r="K2" s="2"/>
      <c r="L2" s="74"/>
      <c r="M2" s="110"/>
    </row>
    <row r="3" spans="1:15" ht="15.95" customHeight="1" thickBot="1" x14ac:dyDescent="0.3">
      <c r="A3" s="504" t="s">
        <v>113</v>
      </c>
      <c r="B3" s="504"/>
      <c r="C3" s="504"/>
      <c r="D3" s="504"/>
      <c r="E3" s="504"/>
      <c r="F3" s="504"/>
      <c r="G3" s="504"/>
      <c r="H3" s="504"/>
      <c r="I3" s="504"/>
      <c r="J3" s="504"/>
      <c r="K3" s="2"/>
      <c r="L3" s="74"/>
      <c r="M3" s="110"/>
    </row>
    <row r="4" spans="1:15" ht="31.7" customHeight="1" thickBot="1" x14ac:dyDescent="0.3">
      <c r="A4" s="493" t="s">
        <v>1</v>
      </c>
      <c r="B4" s="494"/>
      <c r="C4" s="508" t="str">
        <f>IF(ProjeNo&gt;0,ProjeNo,"")</f>
        <v/>
      </c>
      <c r="D4" s="509"/>
      <c r="E4" s="509"/>
      <c r="F4" s="509"/>
      <c r="G4" s="509"/>
      <c r="H4" s="509"/>
      <c r="I4" s="509"/>
      <c r="J4" s="510"/>
    </row>
    <row r="5" spans="1:15" ht="31.7" customHeight="1" thickBot="1" x14ac:dyDescent="0.3">
      <c r="A5" s="498" t="s">
        <v>11</v>
      </c>
      <c r="B5" s="513"/>
      <c r="C5" s="500" t="str">
        <f>IF(ProjeAdi&gt;0,ProjeAdi,"")</f>
        <v/>
      </c>
      <c r="D5" s="501"/>
      <c r="E5" s="501"/>
      <c r="F5" s="501"/>
      <c r="G5" s="501"/>
      <c r="H5" s="501"/>
      <c r="I5" s="501"/>
      <c r="J5" s="502"/>
    </row>
    <row r="6" spans="1:15" ht="51.6" customHeight="1" thickBot="1" x14ac:dyDescent="0.3">
      <c r="A6" s="489" t="s">
        <v>7</v>
      </c>
      <c r="B6" s="489" t="s">
        <v>106</v>
      </c>
      <c r="C6" s="507" t="s">
        <v>107</v>
      </c>
      <c r="D6" s="507" t="s">
        <v>110</v>
      </c>
      <c r="E6" s="507" t="s">
        <v>108</v>
      </c>
      <c r="F6" s="507" t="s">
        <v>109</v>
      </c>
      <c r="G6" s="511" t="s">
        <v>94</v>
      </c>
      <c r="H6" s="507" t="s">
        <v>95</v>
      </c>
      <c r="I6" s="143" t="s">
        <v>96</v>
      </c>
      <c r="J6" s="143" t="s">
        <v>96</v>
      </c>
      <c r="N6" s="46"/>
      <c r="O6" s="46"/>
    </row>
    <row r="7" spans="1:15" ht="16.5" thickBot="1" x14ac:dyDescent="0.3">
      <c r="A7" s="507"/>
      <c r="B7" s="507"/>
      <c r="C7" s="507"/>
      <c r="D7" s="507"/>
      <c r="E7" s="507"/>
      <c r="F7" s="507"/>
      <c r="G7" s="511"/>
      <c r="H7" s="507"/>
      <c r="I7" s="144" t="s">
        <v>97</v>
      </c>
      <c r="J7" s="144" t="s">
        <v>100</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12" t="s">
        <v>111</v>
      </c>
      <c r="B23" s="512"/>
      <c r="C23" s="512"/>
      <c r="D23" s="512"/>
      <c r="E23" s="512"/>
      <c r="F23" s="512"/>
      <c r="H23" s="9" t="s">
        <v>47</v>
      </c>
      <c r="I23" s="288">
        <f>SUM(I8:I22)</f>
        <v>0</v>
      </c>
      <c r="J23" s="322"/>
      <c r="K23" s="4"/>
    </row>
    <row r="24" spans="1:14" ht="37.15" customHeight="1" x14ac:dyDescent="0.25">
      <c r="A24" s="43" t="s">
        <v>156</v>
      </c>
      <c r="K24" s="194" t="str">
        <f t="shared" ref="K24" si="3">IF(AND(I24&gt;0,J24=""),"KDV Dahil Tutar Yazılmalıdır.","")</f>
        <v/>
      </c>
    </row>
    <row r="26" spans="1:14" ht="18.75" x14ac:dyDescent="0.3">
      <c r="B26" s="350" t="s">
        <v>44</v>
      </c>
      <c r="C26" s="351">
        <f ca="1">imzatarihi</f>
        <v>46027</v>
      </c>
      <c r="D26" s="353" t="s">
        <v>45</v>
      </c>
      <c r="E26" s="349" t="str">
        <f>IF(kurulusyetkilisi&gt;0,kurulusyetkilisi,"")</f>
        <v/>
      </c>
      <c r="G26" s="43"/>
      <c r="I26" s="43"/>
    </row>
    <row r="27" spans="1:14" ht="18.75" x14ac:dyDescent="0.3">
      <c r="C27" s="352"/>
      <c r="D27" s="353" t="s">
        <v>46</v>
      </c>
      <c r="F27" s="350"/>
      <c r="G27" s="43"/>
      <c r="I27" s="43"/>
    </row>
    <row r="30" spans="1:14" x14ac:dyDescent="0.25">
      <c r="A30" s="503" t="s">
        <v>147</v>
      </c>
      <c r="B30" s="503"/>
      <c r="C30" s="503"/>
      <c r="D30" s="503"/>
      <c r="E30" s="503"/>
      <c r="F30" s="503"/>
      <c r="G30" s="503"/>
      <c r="H30" s="503"/>
      <c r="I30" s="503"/>
      <c r="J30" s="503"/>
      <c r="K30" s="142"/>
      <c r="L30" s="140"/>
    </row>
    <row r="31" spans="1:14" ht="15.6" customHeight="1" x14ac:dyDescent="0.25">
      <c r="A31" s="491" t="str">
        <f>IF(YilDonem&lt;&gt;"",CONCATENATE(YilDonem," dönemine aittir."),"")</f>
        <v/>
      </c>
      <c r="B31" s="491"/>
      <c r="C31" s="491"/>
      <c r="D31" s="491"/>
      <c r="E31" s="491"/>
      <c r="F31" s="491"/>
      <c r="G31" s="491"/>
      <c r="H31" s="491"/>
      <c r="I31" s="491"/>
      <c r="J31" s="491"/>
      <c r="K31" s="2"/>
      <c r="L31" s="74"/>
      <c r="M31" s="110"/>
    </row>
    <row r="32" spans="1:14" ht="15.95" customHeight="1" thickBot="1" x14ac:dyDescent="0.3">
      <c r="A32" s="504" t="s">
        <v>113</v>
      </c>
      <c r="B32" s="504"/>
      <c r="C32" s="504"/>
      <c r="D32" s="504"/>
      <c r="E32" s="504"/>
      <c r="F32" s="504"/>
      <c r="G32" s="504"/>
      <c r="H32" s="504"/>
      <c r="I32" s="504"/>
      <c r="J32" s="504"/>
      <c r="K32" s="2"/>
      <c r="L32" s="74"/>
      <c r="M32" s="110"/>
    </row>
    <row r="33" spans="1:15" ht="31.7" customHeight="1" thickBot="1" x14ac:dyDescent="0.3">
      <c r="A33" s="493" t="s">
        <v>1</v>
      </c>
      <c r="B33" s="494"/>
      <c r="C33" s="508" t="str">
        <f>IF(ProjeNo&gt;0,ProjeNo,"")</f>
        <v/>
      </c>
      <c r="D33" s="509"/>
      <c r="E33" s="509"/>
      <c r="F33" s="509"/>
      <c r="G33" s="509"/>
      <c r="H33" s="509"/>
      <c r="I33" s="509"/>
      <c r="J33" s="510"/>
    </row>
    <row r="34" spans="1:15" ht="31.7" customHeight="1" thickBot="1" x14ac:dyDescent="0.3">
      <c r="A34" s="498" t="s">
        <v>11</v>
      </c>
      <c r="B34" s="499"/>
      <c r="C34" s="500" t="str">
        <f>IF(ProjeAdi&gt;0,ProjeAdi,"")</f>
        <v/>
      </c>
      <c r="D34" s="501"/>
      <c r="E34" s="501"/>
      <c r="F34" s="501"/>
      <c r="G34" s="501"/>
      <c r="H34" s="501"/>
      <c r="I34" s="501"/>
      <c r="J34" s="502"/>
    </row>
    <row r="35" spans="1:15" ht="51.95" customHeight="1" thickBot="1" x14ac:dyDescent="0.3">
      <c r="A35" s="489" t="s">
        <v>7</v>
      </c>
      <c r="B35" s="489" t="s">
        <v>106</v>
      </c>
      <c r="C35" s="489" t="s">
        <v>107</v>
      </c>
      <c r="D35" s="489" t="s">
        <v>110</v>
      </c>
      <c r="E35" s="489" t="s">
        <v>108</v>
      </c>
      <c r="F35" s="489" t="s">
        <v>109</v>
      </c>
      <c r="G35" s="514" t="s">
        <v>94</v>
      </c>
      <c r="H35" s="489" t="s">
        <v>95</v>
      </c>
      <c r="I35" s="145" t="s">
        <v>96</v>
      </c>
      <c r="J35" s="145" t="s">
        <v>96</v>
      </c>
    </row>
    <row r="36" spans="1:15" ht="16.5" thickBot="1" x14ac:dyDescent="0.3">
      <c r="A36" s="507"/>
      <c r="B36" s="507"/>
      <c r="C36" s="507"/>
      <c r="D36" s="507"/>
      <c r="E36" s="507"/>
      <c r="F36" s="507"/>
      <c r="G36" s="511"/>
      <c r="H36" s="507"/>
      <c r="I36" s="144" t="s">
        <v>97</v>
      </c>
      <c r="J36" s="144" t="s">
        <v>100</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12" t="s">
        <v>111</v>
      </c>
      <c r="B52" s="512"/>
      <c r="C52" s="512"/>
      <c r="D52" s="512"/>
      <c r="E52" s="512"/>
      <c r="F52" s="512"/>
      <c r="H52" s="9" t="s">
        <v>47</v>
      </c>
      <c r="I52" s="288">
        <f>SUM(I37:I51)+I23</f>
        <v>0</v>
      </c>
      <c r="J52" s="322"/>
      <c r="K52" s="4"/>
    </row>
    <row r="53" spans="1:14" ht="37.15" customHeight="1" x14ac:dyDescent="0.25">
      <c r="A53" s="43" t="s">
        <v>156</v>
      </c>
      <c r="K53" s="194" t="str">
        <f t="shared" ref="K53" si="7">IF(AND(I53&gt;0,J53=""),"KDV Dahil Tutar Yazılmalıdır.","")</f>
        <v/>
      </c>
    </row>
    <row r="55" spans="1:14" ht="18.75" x14ac:dyDescent="0.3">
      <c r="B55" s="350" t="s">
        <v>44</v>
      </c>
      <c r="C55" s="351">
        <f ca="1">imzatarihi</f>
        <v>46027</v>
      </c>
      <c r="D55" s="353" t="s">
        <v>45</v>
      </c>
      <c r="E55" s="349" t="str">
        <f>IF(kurulusyetkilisi&gt;0,kurulusyetkilisi,"")</f>
        <v/>
      </c>
      <c r="G55" s="43"/>
      <c r="I55" s="43"/>
    </row>
    <row r="56" spans="1:14" ht="18.75" x14ac:dyDescent="0.3">
      <c r="C56" s="352"/>
      <c r="D56" s="353" t="s">
        <v>46</v>
      </c>
      <c r="F56" s="350"/>
      <c r="G56" s="43"/>
      <c r="I56" s="43"/>
    </row>
    <row r="59" spans="1:14" x14ac:dyDescent="0.25">
      <c r="A59" s="503" t="s">
        <v>147</v>
      </c>
      <c r="B59" s="503"/>
      <c r="C59" s="503"/>
      <c r="D59" s="503"/>
      <c r="E59" s="503"/>
      <c r="F59" s="503"/>
      <c r="G59" s="503"/>
      <c r="H59" s="503"/>
      <c r="I59" s="503"/>
      <c r="J59" s="503"/>
      <c r="K59" s="142"/>
      <c r="L59" s="140"/>
    </row>
    <row r="60" spans="1:14" ht="15.6" customHeight="1" x14ac:dyDescent="0.25">
      <c r="A60" s="491" t="str">
        <f>IF(YilDonem&lt;&gt;"",CONCATENATE(YilDonem," dönemine aittir."),"")</f>
        <v/>
      </c>
      <c r="B60" s="491"/>
      <c r="C60" s="491"/>
      <c r="D60" s="491"/>
      <c r="E60" s="491"/>
      <c r="F60" s="491"/>
      <c r="G60" s="491"/>
      <c r="H60" s="491"/>
      <c r="I60" s="491"/>
      <c r="J60" s="491"/>
      <c r="K60" s="2"/>
      <c r="L60" s="74"/>
      <c r="M60" s="110"/>
    </row>
    <row r="61" spans="1:14" ht="15.95" customHeight="1" thickBot="1" x14ac:dyDescent="0.3">
      <c r="A61" s="504" t="s">
        <v>113</v>
      </c>
      <c r="B61" s="504"/>
      <c r="C61" s="504"/>
      <c r="D61" s="504"/>
      <c r="E61" s="504"/>
      <c r="F61" s="504"/>
      <c r="G61" s="504"/>
      <c r="H61" s="504"/>
      <c r="I61" s="504"/>
      <c r="J61" s="504"/>
      <c r="K61" s="2"/>
      <c r="L61" s="74"/>
      <c r="M61" s="110"/>
    </row>
    <row r="62" spans="1:14" ht="31.7" customHeight="1" thickBot="1" x14ac:dyDescent="0.3">
      <c r="A62" s="493" t="s">
        <v>1</v>
      </c>
      <c r="B62" s="494"/>
      <c r="C62" s="508" t="str">
        <f>IF(ProjeNo&gt;0,ProjeNo,"")</f>
        <v/>
      </c>
      <c r="D62" s="509"/>
      <c r="E62" s="509"/>
      <c r="F62" s="509"/>
      <c r="G62" s="509"/>
      <c r="H62" s="509"/>
      <c r="I62" s="509"/>
      <c r="J62" s="510"/>
    </row>
    <row r="63" spans="1:14" ht="31.7" customHeight="1" thickBot="1" x14ac:dyDescent="0.3">
      <c r="A63" s="498" t="s">
        <v>11</v>
      </c>
      <c r="B63" s="499"/>
      <c r="C63" s="500" t="str">
        <f>IF(ProjeAdi&gt;0,ProjeAdi,"")</f>
        <v/>
      </c>
      <c r="D63" s="501"/>
      <c r="E63" s="501"/>
      <c r="F63" s="501"/>
      <c r="G63" s="501"/>
      <c r="H63" s="501"/>
      <c r="I63" s="501"/>
      <c r="J63" s="502"/>
    </row>
    <row r="64" spans="1:14" ht="51.95" customHeight="1" thickBot="1" x14ac:dyDescent="0.3">
      <c r="A64" s="489" t="s">
        <v>7</v>
      </c>
      <c r="B64" s="489" t="s">
        <v>106</v>
      </c>
      <c r="C64" s="489" t="s">
        <v>107</v>
      </c>
      <c r="D64" s="489" t="s">
        <v>110</v>
      </c>
      <c r="E64" s="489" t="s">
        <v>108</v>
      </c>
      <c r="F64" s="489" t="s">
        <v>109</v>
      </c>
      <c r="G64" s="514" t="s">
        <v>94</v>
      </c>
      <c r="H64" s="489" t="s">
        <v>95</v>
      </c>
      <c r="I64" s="145" t="s">
        <v>96</v>
      </c>
      <c r="J64" s="145" t="s">
        <v>96</v>
      </c>
    </row>
    <row r="65" spans="1:15" ht="16.5" thickBot="1" x14ac:dyDescent="0.3">
      <c r="A65" s="507"/>
      <c r="B65" s="507"/>
      <c r="C65" s="507"/>
      <c r="D65" s="507"/>
      <c r="E65" s="507"/>
      <c r="F65" s="507"/>
      <c r="G65" s="511"/>
      <c r="H65" s="507"/>
      <c r="I65" s="144" t="s">
        <v>97</v>
      </c>
      <c r="J65" s="144" t="s">
        <v>100</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12" t="s">
        <v>111</v>
      </c>
      <c r="B81" s="512"/>
      <c r="C81" s="512"/>
      <c r="D81" s="512"/>
      <c r="E81" s="512"/>
      <c r="F81" s="512"/>
      <c r="H81" s="9" t="s">
        <v>47</v>
      </c>
      <c r="I81" s="288">
        <f>SUM(I66:I80)+I52</f>
        <v>0</v>
      </c>
      <c r="J81" s="322"/>
      <c r="K81" s="4"/>
    </row>
    <row r="82" spans="1:15" ht="37.15" customHeight="1" x14ac:dyDescent="0.25">
      <c r="A82" s="43" t="s">
        <v>156</v>
      </c>
      <c r="K82" s="194" t="str">
        <f t="shared" ref="K82" si="11">IF(AND(I82&gt;0,J82=""),"KDV Dahil Tutar Yazılmalıdır.","")</f>
        <v/>
      </c>
    </row>
    <row r="84" spans="1:15" ht="18.75" x14ac:dyDescent="0.3">
      <c r="B84" s="350" t="s">
        <v>44</v>
      </c>
      <c r="C84" s="351">
        <f ca="1">imzatarihi</f>
        <v>46027</v>
      </c>
      <c r="D84" s="353" t="s">
        <v>45</v>
      </c>
      <c r="E84" s="349" t="str">
        <f>IF(kurulusyetkilisi&gt;0,kurulusyetkilisi,"")</f>
        <v/>
      </c>
      <c r="G84" s="43"/>
      <c r="I84" s="43"/>
    </row>
    <row r="85" spans="1:15" ht="18.75" x14ac:dyDescent="0.3">
      <c r="C85" s="352"/>
      <c r="D85" s="353" t="s">
        <v>46</v>
      </c>
      <c r="F85" s="350"/>
      <c r="G85" s="43"/>
      <c r="I85" s="43"/>
    </row>
    <row r="88" spans="1:15" x14ac:dyDescent="0.25">
      <c r="A88" s="503" t="s">
        <v>147</v>
      </c>
      <c r="B88" s="503"/>
      <c r="C88" s="503"/>
      <c r="D88" s="503"/>
      <c r="E88" s="503"/>
      <c r="F88" s="503"/>
      <c r="G88" s="503"/>
      <c r="H88" s="503"/>
      <c r="I88" s="503"/>
      <c r="J88" s="503"/>
      <c r="K88" s="142"/>
      <c r="L88" s="140"/>
    </row>
    <row r="89" spans="1:15" ht="15.6" customHeight="1" x14ac:dyDescent="0.25">
      <c r="A89" s="491" t="str">
        <f>IF(YilDonem&lt;&gt;"",CONCATENATE(YilDonem," dönemine aittir."),"")</f>
        <v/>
      </c>
      <c r="B89" s="491"/>
      <c r="C89" s="491"/>
      <c r="D89" s="491"/>
      <c r="E89" s="491"/>
      <c r="F89" s="491"/>
      <c r="G89" s="491"/>
      <c r="H89" s="491"/>
      <c r="I89" s="491"/>
      <c r="J89" s="491"/>
      <c r="K89" s="2"/>
      <c r="L89" s="74"/>
      <c r="M89" s="110"/>
    </row>
    <row r="90" spans="1:15" ht="15.95" customHeight="1" thickBot="1" x14ac:dyDescent="0.3">
      <c r="A90" s="504" t="s">
        <v>113</v>
      </c>
      <c r="B90" s="504"/>
      <c r="C90" s="504"/>
      <c r="D90" s="504"/>
      <c r="E90" s="504"/>
      <c r="F90" s="504"/>
      <c r="G90" s="504"/>
      <c r="H90" s="504"/>
      <c r="I90" s="504"/>
      <c r="J90" s="504"/>
      <c r="K90" s="2"/>
      <c r="L90" s="74"/>
      <c r="M90" s="110"/>
    </row>
    <row r="91" spans="1:15" ht="31.7" customHeight="1" thickBot="1" x14ac:dyDescent="0.3">
      <c r="A91" s="493" t="s">
        <v>1</v>
      </c>
      <c r="B91" s="494"/>
      <c r="C91" s="508" t="str">
        <f>IF(ProjeNo&gt;0,ProjeNo,"")</f>
        <v/>
      </c>
      <c r="D91" s="509"/>
      <c r="E91" s="509"/>
      <c r="F91" s="509"/>
      <c r="G91" s="509"/>
      <c r="H91" s="509"/>
      <c r="I91" s="509"/>
      <c r="J91" s="510"/>
    </row>
    <row r="92" spans="1:15" ht="31.7" customHeight="1" thickBot="1" x14ac:dyDescent="0.3">
      <c r="A92" s="498" t="s">
        <v>11</v>
      </c>
      <c r="B92" s="499"/>
      <c r="C92" s="500" t="str">
        <f>IF(ProjeAdi&gt;0,ProjeAdi,"")</f>
        <v/>
      </c>
      <c r="D92" s="501"/>
      <c r="E92" s="501"/>
      <c r="F92" s="501"/>
      <c r="G92" s="501"/>
      <c r="H92" s="501"/>
      <c r="I92" s="501"/>
      <c r="J92" s="502"/>
    </row>
    <row r="93" spans="1:15" ht="51.95" customHeight="1" thickBot="1" x14ac:dyDescent="0.3">
      <c r="A93" s="489" t="s">
        <v>7</v>
      </c>
      <c r="B93" s="489" t="s">
        <v>106</v>
      </c>
      <c r="C93" s="489" t="s">
        <v>107</v>
      </c>
      <c r="D93" s="489" t="s">
        <v>110</v>
      </c>
      <c r="E93" s="489" t="s">
        <v>108</v>
      </c>
      <c r="F93" s="489" t="s">
        <v>109</v>
      </c>
      <c r="G93" s="514" t="s">
        <v>94</v>
      </c>
      <c r="H93" s="489" t="s">
        <v>95</v>
      </c>
      <c r="I93" s="145" t="s">
        <v>96</v>
      </c>
      <c r="J93" s="145" t="s">
        <v>96</v>
      </c>
    </row>
    <row r="94" spans="1:15" ht="16.5" thickBot="1" x14ac:dyDescent="0.3">
      <c r="A94" s="507"/>
      <c r="B94" s="507"/>
      <c r="C94" s="507"/>
      <c r="D94" s="507"/>
      <c r="E94" s="507"/>
      <c r="F94" s="507"/>
      <c r="G94" s="511"/>
      <c r="H94" s="507"/>
      <c r="I94" s="144" t="s">
        <v>97</v>
      </c>
      <c r="J94" s="144" t="s">
        <v>100</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12" t="s">
        <v>111</v>
      </c>
      <c r="B110" s="512"/>
      <c r="C110" s="512"/>
      <c r="D110" s="512"/>
      <c r="E110" s="512"/>
      <c r="F110" s="512"/>
      <c r="H110" s="9" t="s">
        <v>47</v>
      </c>
      <c r="I110" s="288">
        <f>SUM(I95:I109)+I81</f>
        <v>0</v>
      </c>
      <c r="J110" s="322"/>
      <c r="K110" s="4"/>
    </row>
    <row r="111" spans="1:14" ht="37.15" customHeight="1" x14ac:dyDescent="0.25">
      <c r="A111" s="43" t="s">
        <v>156</v>
      </c>
      <c r="K111" s="194" t="str">
        <f t="shared" ref="K111" si="15">IF(AND(I111&gt;0,J111=""),"KDV Dahil Tutar Yazılmalıdır.","")</f>
        <v/>
      </c>
    </row>
    <row r="113" spans="1:15" ht="18.75" x14ac:dyDescent="0.3">
      <c r="B113" s="350" t="s">
        <v>44</v>
      </c>
      <c r="C113" s="351">
        <f ca="1">imzatarihi</f>
        <v>46027</v>
      </c>
      <c r="D113" s="353" t="s">
        <v>45</v>
      </c>
      <c r="E113" s="349" t="str">
        <f>IF(kurulusyetkilisi&gt;0,kurulusyetkilisi,"")</f>
        <v/>
      </c>
      <c r="G113" s="43"/>
      <c r="I113" s="43"/>
    </row>
    <row r="114" spans="1:15" ht="18.75" x14ac:dyDescent="0.3">
      <c r="C114" s="352"/>
      <c r="D114" s="353" t="s">
        <v>46</v>
      </c>
      <c r="F114" s="350"/>
      <c r="G114" s="43"/>
      <c r="I114" s="43"/>
    </row>
    <row r="117" spans="1:15" x14ac:dyDescent="0.25">
      <c r="A117" s="503" t="s">
        <v>147</v>
      </c>
      <c r="B117" s="503"/>
      <c r="C117" s="503"/>
      <c r="D117" s="503"/>
      <c r="E117" s="503"/>
      <c r="F117" s="503"/>
      <c r="G117" s="503"/>
      <c r="H117" s="503"/>
      <c r="I117" s="503"/>
      <c r="J117" s="503"/>
      <c r="K117" s="142"/>
      <c r="L117" s="140"/>
    </row>
    <row r="118" spans="1:15" ht="15.6" customHeight="1" x14ac:dyDescent="0.25">
      <c r="A118" s="491" t="str">
        <f>IF(YilDonem&lt;&gt;"",CONCATENATE(YilDonem," dönemine aittir."),"")</f>
        <v/>
      </c>
      <c r="B118" s="491"/>
      <c r="C118" s="491"/>
      <c r="D118" s="491"/>
      <c r="E118" s="491"/>
      <c r="F118" s="491"/>
      <c r="G118" s="491"/>
      <c r="H118" s="491"/>
      <c r="I118" s="491"/>
      <c r="J118" s="491"/>
      <c r="K118" s="2"/>
      <c r="L118" s="74"/>
      <c r="M118" s="110"/>
    </row>
    <row r="119" spans="1:15" ht="15.95" customHeight="1" thickBot="1" x14ac:dyDescent="0.3">
      <c r="A119" s="504" t="s">
        <v>113</v>
      </c>
      <c r="B119" s="504"/>
      <c r="C119" s="504"/>
      <c r="D119" s="504"/>
      <c r="E119" s="504"/>
      <c r="F119" s="504"/>
      <c r="G119" s="504"/>
      <c r="H119" s="504"/>
      <c r="I119" s="504"/>
      <c r="J119" s="504"/>
      <c r="K119" s="2"/>
      <c r="L119" s="74"/>
      <c r="M119" s="110"/>
    </row>
    <row r="120" spans="1:15" ht="31.7" customHeight="1" thickBot="1" x14ac:dyDescent="0.3">
      <c r="A120" s="493" t="s">
        <v>1</v>
      </c>
      <c r="B120" s="494"/>
      <c r="C120" s="508" t="str">
        <f>IF(ProjeNo&gt;0,ProjeNo,"")</f>
        <v/>
      </c>
      <c r="D120" s="509"/>
      <c r="E120" s="509"/>
      <c r="F120" s="509"/>
      <c r="G120" s="509"/>
      <c r="H120" s="509"/>
      <c r="I120" s="509"/>
      <c r="J120" s="510"/>
    </row>
    <row r="121" spans="1:15" ht="31.7" customHeight="1" thickBot="1" x14ac:dyDescent="0.3">
      <c r="A121" s="498" t="s">
        <v>11</v>
      </c>
      <c r="B121" s="499"/>
      <c r="C121" s="500" t="str">
        <f>IF(ProjeAdi&gt;0,ProjeAdi,"")</f>
        <v/>
      </c>
      <c r="D121" s="501"/>
      <c r="E121" s="501"/>
      <c r="F121" s="501"/>
      <c r="G121" s="501"/>
      <c r="H121" s="501"/>
      <c r="I121" s="501"/>
      <c r="J121" s="502"/>
    </row>
    <row r="122" spans="1:15" ht="51.95" customHeight="1" thickBot="1" x14ac:dyDescent="0.3">
      <c r="A122" s="489" t="s">
        <v>7</v>
      </c>
      <c r="B122" s="489" t="s">
        <v>106</v>
      </c>
      <c r="C122" s="489" t="s">
        <v>107</v>
      </c>
      <c r="D122" s="489" t="s">
        <v>110</v>
      </c>
      <c r="E122" s="489" t="s">
        <v>108</v>
      </c>
      <c r="F122" s="489" t="s">
        <v>109</v>
      </c>
      <c r="G122" s="514" t="s">
        <v>94</v>
      </c>
      <c r="H122" s="489" t="s">
        <v>95</v>
      </c>
      <c r="I122" s="145" t="s">
        <v>96</v>
      </c>
      <c r="J122" s="145" t="s">
        <v>96</v>
      </c>
    </row>
    <row r="123" spans="1:15" ht="16.5" thickBot="1" x14ac:dyDescent="0.3">
      <c r="A123" s="507"/>
      <c r="B123" s="507"/>
      <c r="C123" s="507"/>
      <c r="D123" s="507"/>
      <c r="E123" s="507"/>
      <c r="F123" s="507"/>
      <c r="G123" s="511"/>
      <c r="H123" s="507"/>
      <c r="I123" s="144" t="s">
        <v>97</v>
      </c>
      <c r="J123" s="144" t="s">
        <v>100</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12" t="s">
        <v>111</v>
      </c>
      <c r="B139" s="512"/>
      <c r="C139" s="512"/>
      <c r="D139" s="512"/>
      <c r="E139" s="512"/>
      <c r="F139" s="512"/>
      <c r="H139" s="9" t="s">
        <v>47</v>
      </c>
      <c r="I139" s="288">
        <f>SUM(I124:I138)+I110</f>
        <v>0</v>
      </c>
      <c r="J139" s="322"/>
      <c r="K139" s="4"/>
    </row>
    <row r="140" spans="1:14" ht="37.15" customHeight="1" x14ac:dyDescent="0.25">
      <c r="A140" s="43" t="s">
        <v>156</v>
      </c>
      <c r="K140" s="194" t="str">
        <f t="shared" ref="K140" si="19">IF(AND(I140&gt;0,J140=""),"KDV Dahil Tutar Yazılmalıdır.","")</f>
        <v/>
      </c>
    </row>
    <row r="142" spans="1:14" ht="18.75" x14ac:dyDescent="0.3">
      <c r="B142" s="350" t="s">
        <v>44</v>
      </c>
      <c r="C142" s="351">
        <f ca="1">imzatarihi</f>
        <v>46027</v>
      </c>
      <c r="D142" s="353" t="s">
        <v>45</v>
      </c>
      <c r="E142" s="349" t="str">
        <f>IF(kurulusyetkilisi&gt;0,kurulusyetkilisi,"")</f>
        <v/>
      </c>
      <c r="G142" s="43"/>
      <c r="I142" s="43"/>
    </row>
    <row r="143" spans="1:14" ht="18.75" x14ac:dyDescent="0.3">
      <c r="C143" s="352"/>
      <c r="D143" s="353" t="s">
        <v>46</v>
      </c>
      <c r="F143" s="350"/>
      <c r="G143" s="43"/>
      <c r="I143" s="43"/>
    </row>
    <row r="146" spans="1:15" x14ac:dyDescent="0.25">
      <c r="A146" s="503" t="s">
        <v>147</v>
      </c>
      <c r="B146" s="503"/>
      <c r="C146" s="503"/>
      <c r="D146" s="503"/>
      <c r="E146" s="503"/>
      <c r="F146" s="503"/>
      <c r="G146" s="503"/>
      <c r="H146" s="503"/>
      <c r="I146" s="503"/>
      <c r="J146" s="503"/>
      <c r="K146" s="142"/>
      <c r="L146" s="140"/>
    </row>
    <row r="147" spans="1:15" ht="15.6" customHeight="1" x14ac:dyDescent="0.25">
      <c r="A147" s="491" t="str">
        <f>IF(YilDonem&lt;&gt;"",CONCATENATE(YilDonem," dönemine aittir."),"")</f>
        <v/>
      </c>
      <c r="B147" s="491"/>
      <c r="C147" s="491"/>
      <c r="D147" s="491"/>
      <c r="E147" s="491"/>
      <c r="F147" s="491"/>
      <c r="G147" s="491"/>
      <c r="H147" s="491"/>
      <c r="I147" s="491"/>
      <c r="J147" s="491"/>
      <c r="K147" s="2"/>
      <c r="L147" s="74"/>
      <c r="M147" s="110"/>
    </row>
    <row r="148" spans="1:15" ht="15.95" customHeight="1" thickBot="1" x14ac:dyDescent="0.3">
      <c r="A148" s="504" t="s">
        <v>113</v>
      </c>
      <c r="B148" s="504"/>
      <c r="C148" s="504"/>
      <c r="D148" s="504"/>
      <c r="E148" s="504"/>
      <c r="F148" s="504"/>
      <c r="G148" s="504"/>
      <c r="H148" s="504"/>
      <c r="I148" s="504"/>
      <c r="J148" s="504"/>
      <c r="K148" s="2"/>
      <c r="L148" s="74"/>
      <c r="M148" s="110"/>
    </row>
    <row r="149" spans="1:15" ht="31.7" customHeight="1" thickBot="1" x14ac:dyDescent="0.3">
      <c r="A149" s="493" t="s">
        <v>1</v>
      </c>
      <c r="B149" s="494"/>
      <c r="C149" s="508" t="str">
        <f>IF(ProjeNo&gt;0,ProjeNo,"")</f>
        <v/>
      </c>
      <c r="D149" s="509"/>
      <c r="E149" s="509"/>
      <c r="F149" s="509"/>
      <c r="G149" s="509"/>
      <c r="H149" s="509"/>
      <c r="I149" s="509"/>
      <c r="J149" s="510"/>
    </row>
    <row r="150" spans="1:15" ht="31.7" customHeight="1" thickBot="1" x14ac:dyDescent="0.3">
      <c r="A150" s="498" t="s">
        <v>11</v>
      </c>
      <c r="B150" s="499"/>
      <c r="C150" s="500" t="str">
        <f>IF(ProjeAdi&gt;0,ProjeAdi,"")</f>
        <v/>
      </c>
      <c r="D150" s="501"/>
      <c r="E150" s="501"/>
      <c r="F150" s="501"/>
      <c r="G150" s="501"/>
      <c r="H150" s="501"/>
      <c r="I150" s="501"/>
      <c r="J150" s="502"/>
    </row>
    <row r="151" spans="1:15" ht="51.95" customHeight="1" thickBot="1" x14ac:dyDescent="0.3">
      <c r="A151" s="489" t="s">
        <v>7</v>
      </c>
      <c r="B151" s="489" t="s">
        <v>106</v>
      </c>
      <c r="C151" s="489" t="s">
        <v>107</v>
      </c>
      <c r="D151" s="489" t="s">
        <v>110</v>
      </c>
      <c r="E151" s="489" t="s">
        <v>108</v>
      </c>
      <c r="F151" s="489" t="s">
        <v>109</v>
      </c>
      <c r="G151" s="514" t="s">
        <v>94</v>
      </c>
      <c r="H151" s="489" t="s">
        <v>95</v>
      </c>
      <c r="I151" s="145" t="s">
        <v>96</v>
      </c>
      <c r="J151" s="145" t="s">
        <v>96</v>
      </c>
    </row>
    <row r="152" spans="1:15" ht="16.5" thickBot="1" x14ac:dyDescent="0.3">
      <c r="A152" s="507"/>
      <c r="B152" s="507"/>
      <c r="C152" s="507"/>
      <c r="D152" s="507"/>
      <c r="E152" s="507"/>
      <c r="F152" s="507"/>
      <c r="G152" s="511"/>
      <c r="H152" s="507"/>
      <c r="I152" s="144" t="s">
        <v>97</v>
      </c>
      <c r="J152" s="144" t="s">
        <v>100</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12" t="s">
        <v>111</v>
      </c>
      <c r="B168" s="512"/>
      <c r="C168" s="512"/>
      <c r="D168" s="512"/>
      <c r="E168" s="512"/>
      <c r="F168" s="512"/>
      <c r="H168" s="9" t="s">
        <v>47</v>
      </c>
      <c r="I168" s="288">
        <f>SUM(I153:I167)+I139</f>
        <v>0</v>
      </c>
      <c r="J168" s="322"/>
      <c r="K168" s="4"/>
    </row>
    <row r="169" spans="1:14" ht="37.15" customHeight="1" x14ac:dyDescent="0.25">
      <c r="A169" s="43" t="s">
        <v>156</v>
      </c>
      <c r="K169" s="194" t="str">
        <f t="shared" ref="K169" si="23">IF(AND(I169&gt;0,J169=""),"KDV Dahil Tutar Yazılmalıdır.","")</f>
        <v/>
      </c>
    </row>
    <row r="171" spans="1:14" ht="18.75" x14ac:dyDescent="0.3">
      <c r="B171" s="350" t="s">
        <v>44</v>
      </c>
      <c r="C171" s="351">
        <f ca="1">imzatarihi</f>
        <v>46027</v>
      </c>
      <c r="D171" s="353" t="s">
        <v>45</v>
      </c>
      <c r="E171" s="349" t="str">
        <f>IF(kurulusyetkilisi&gt;0,kurulusyetkilisi,"")</f>
        <v/>
      </c>
      <c r="G171" s="43"/>
      <c r="I171" s="43"/>
    </row>
    <row r="172" spans="1:14" ht="18.75" x14ac:dyDescent="0.3">
      <c r="C172" s="352"/>
      <c r="D172" s="353" t="s">
        <v>46</v>
      </c>
      <c r="F172" s="350"/>
      <c r="G172" s="43"/>
      <c r="I172" s="43"/>
    </row>
    <row r="186" spans="14:15" x14ac:dyDescent="0.25">
      <c r="N186" s="46"/>
      <c r="O186" s="46"/>
    </row>
    <row r="202" spans="14:14" x14ac:dyDescent="0.25">
      <c r="N202" s="203">
        <f>IF(COUNTA(G188:J202)&gt;0,1,0)</f>
        <v>0</v>
      </c>
    </row>
  </sheetData>
  <sheetProtection algorithmName="SHA-512" hashValue="cbKTJ+RAiAHUDbSS+6GIdQOktp1KgodnSRSp08jARpUDwg3+QRJJDpMZ61BauM3KRGG2uWMSNpbvpFbm6oHqvw==" saltValue="aWLUfLX674ZR4UJOXcAu7w==" spinCount="100000" sheet="1" objects="1" scenarios="1"/>
  <mergeCells count="96">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 ref="A5:B5"/>
    <mergeCell ref="C5:J5"/>
    <mergeCell ref="A1:J1"/>
    <mergeCell ref="A2:J2"/>
    <mergeCell ref="A3:J3"/>
    <mergeCell ref="A4:B4"/>
    <mergeCell ref="C4:J4"/>
    <mergeCell ref="A33:B33"/>
    <mergeCell ref="C33:J33"/>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10:F110"/>
    <mergeCell ref="A117:J117"/>
    <mergeCell ref="A118:J118"/>
    <mergeCell ref="A119:J119"/>
    <mergeCell ref="A120:B120"/>
    <mergeCell ref="C120:J120"/>
    <mergeCell ref="G122:G123"/>
    <mergeCell ref="H122:H123"/>
    <mergeCell ref="A139:F139"/>
    <mergeCell ref="A146:J146"/>
    <mergeCell ref="A147:J147"/>
    <mergeCell ref="B122:B123"/>
    <mergeCell ref="C122:C123"/>
    <mergeCell ref="D122:D123"/>
    <mergeCell ref="E122:E123"/>
    <mergeCell ref="F122:F123"/>
    <mergeCell ref="A148:J148"/>
    <mergeCell ref="A149:B149"/>
    <mergeCell ref="C149:J149"/>
    <mergeCell ref="A150:B150"/>
    <mergeCell ref="C150:J150"/>
    <mergeCell ref="F151:F152"/>
    <mergeCell ref="G151:G152"/>
    <mergeCell ref="H151:H152"/>
    <mergeCell ref="A168:F168"/>
    <mergeCell ref="A151:A152"/>
    <mergeCell ref="B151:B152"/>
    <mergeCell ref="C151:C152"/>
    <mergeCell ref="D151:D152"/>
    <mergeCell ref="E151:E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03" t="s">
        <v>114</v>
      </c>
      <c r="B1" s="503"/>
      <c r="C1" s="503"/>
      <c r="D1" s="503"/>
      <c r="E1" s="503"/>
      <c r="F1" s="503"/>
      <c r="G1" s="503"/>
      <c r="H1" s="503"/>
      <c r="I1" s="503"/>
      <c r="J1" s="503"/>
      <c r="K1" s="139"/>
      <c r="L1" s="141"/>
      <c r="O1" s="193" t="str">
        <f>CONCATENATE("A1:J",SUM(N:N)*27)</f>
        <v>A1:J27</v>
      </c>
    </row>
    <row r="2" spans="1:15" ht="15.6" customHeight="1" x14ac:dyDescent="0.25">
      <c r="A2" s="491" t="str">
        <f>IF(YilDonem&lt;&gt;"",CONCATENATE(YilDonem," dönemine aittir."),"")</f>
        <v/>
      </c>
      <c r="B2" s="491"/>
      <c r="C2" s="491"/>
      <c r="D2" s="491"/>
      <c r="E2" s="491"/>
      <c r="F2" s="491"/>
      <c r="G2" s="491"/>
      <c r="H2" s="491"/>
      <c r="I2" s="491"/>
      <c r="J2" s="491"/>
      <c r="K2" s="113"/>
      <c r="L2" s="68"/>
      <c r="M2" s="74"/>
    </row>
    <row r="3" spans="1:15" ht="15.95" customHeight="1" thickBot="1" x14ac:dyDescent="0.3">
      <c r="A3" s="504" t="s">
        <v>117</v>
      </c>
      <c r="B3" s="504"/>
      <c r="C3" s="504"/>
      <c r="D3" s="504"/>
      <c r="E3" s="504"/>
      <c r="F3" s="504"/>
      <c r="G3" s="504"/>
      <c r="H3" s="504"/>
      <c r="I3" s="504"/>
      <c r="J3" s="504"/>
      <c r="K3" s="113"/>
      <c r="L3" s="68"/>
      <c r="M3" s="74"/>
    </row>
    <row r="4" spans="1:15" ht="31.7" customHeight="1" thickBot="1" x14ac:dyDescent="0.3">
      <c r="A4" s="493" t="s">
        <v>1</v>
      </c>
      <c r="B4" s="494"/>
      <c r="C4" s="495" t="str">
        <f>IF(ProjeNo&gt;0,ProjeNo,"")</f>
        <v/>
      </c>
      <c r="D4" s="496"/>
      <c r="E4" s="496"/>
      <c r="F4" s="496"/>
      <c r="G4" s="496"/>
      <c r="H4" s="496"/>
      <c r="I4" s="496"/>
      <c r="J4" s="497"/>
    </row>
    <row r="5" spans="1:15" ht="31.7" customHeight="1" thickBot="1" x14ac:dyDescent="0.3">
      <c r="A5" s="498" t="s">
        <v>11</v>
      </c>
      <c r="B5" s="499"/>
      <c r="C5" s="500" t="str">
        <f>IF(ProjeAdi&gt;0,ProjeAdi,"")</f>
        <v/>
      </c>
      <c r="D5" s="501"/>
      <c r="E5" s="501"/>
      <c r="F5" s="501"/>
      <c r="G5" s="501"/>
      <c r="H5" s="501"/>
      <c r="I5" s="501"/>
      <c r="J5" s="502"/>
    </row>
    <row r="6" spans="1:15" ht="51.95" customHeight="1" thickBot="1" x14ac:dyDescent="0.3">
      <c r="A6" s="489" t="s">
        <v>7</v>
      </c>
      <c r="B6" s="489" t="s">
        <v>115</v>
      </c>
      <c r="C6" s="489" t="s">
        <v>116</v>
      </c>
      <c r="D6" s="489" t="s">
        <v>110</v>
      </c>
      <c r="E6" s="489" t="s">
        <v>108</v>
      </c>
      <c r="F6" s="489" t="s">
        <v>109</v>
      </c>
      <c r="G6" s="514" t="s">
        <v>94</v>
      </c>
      <c r="H6" s="489" t="s">
        <v>95</v>
      </c>
      <c r="I6" s="137" t="s">
        <v>96</v>
      </c>
      <c r="J6" s="137" t="s">
        <v>96</v>
      </c>
      <c r="N6" s="46"/>
      <c r="O6" s="46"/>
    </row>
    <row r="7" spans="1:15" ht="16.5" thickBot="1" x14ac:dyDescent="0.3">
      <c r="A7" s="507"/>
      <c r="B7" s="507"/>
      <c r="C7" s="507"/>
      <c r="D7" s="507"/>
      <c r="E7" s="507"/>
      <c r="F7" s="507"/>
      <c r="G7" s="511"/>
      <c r="H7" s="507"/>
      <c r="I7" s="138" t="s">
        <v>97</v>
      </c>
      <c r="J7" s="138" t="s">
        <v>100</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12" t="s">
        <v>178</v>
      </c>
      <c r="B23" s="512"/>
      <c r="C23" s="512"/>
      <c r="D23" s="512"/>
      <c r="E23" s="512"/>
      <c r="F23" s="512"/>
      <c r="G23" s="517"/>
      <c r="H23" s="9" t="s">
        <v>47</v>
      </c>
      <c r="I23" s="288">
        <f>SUM(I8:I22)</f>
        <v>0</v>
      </c>
      <c r="J23" s="322"/>
      <c r="K23" s="115"/>
    </row>
    <row r="24" spans="1:14" x14ac:dyDescent="0.25">
      <c r="A24" s="43" t="s">
        <v>156</v>
      </c>
      <c r="K24" s="202" t="str">
        <f t="shared" ref="K24" si="5">IF(AND(I24&gt;0,J24=""),"KDV Dahil Tutar Yazılmalıdır.","")</f>
        <v/>
      </c>
    </row>
    <row r="26" spans="1:14" ht="18.75" x14ac:dyDescent="0.3">
      <c r="B26" s="350" t="s">
        <v>44</v>
      </c>
      <c r="C26" s="351">
        <f ca="1">imzatarihi</f>
        <v>46027</v>
      </c>
      <c r="D26" s="353" t="s">
        <v>45</v>
      </c>
      <c r="E26" s="349" t="str">
        <f>IF(kurulusyetkilisi&gt;0,kurulusyetkilisi,"")</f>
        <v/>
      </c>
      <c r="G26" s="43"/>
    </row>
    <row r="27" spans="1:14" ht="18.75" x14ac:dyDescent="0.3">
      <c r="C27" s="352"/>
      <c r="D27" s="353" t="s">
        <v>46</v>
      </c>
      <c r="F27" s="350"/>
      <c r="G27" s="43"/>
    </row>
    <row r="28" spans="1:14" x14ac:dyDescent="0.25">
      <c r="A28" s="503" t="s">
        <v>114</v>
      </c>
      <c r="B28" s="503"/>
      <c r="C28" s="503"/>
      <c r="D28" s="503"/>
      <c r="E28" s="503"/>
      <c r="F28" s="503"/>
      <c r="G28" s="503"/>
      <c r="H28" s="503"/>
      <c r="I28" s="503"/>
      <c r="J28" s="503"/>
      <c r="K28" s="139"/>
      <c r="L28" s="141"/>
    </row>
    <row r="29" spans="1:14" ht="15.6" customHeight="1" x14ac:dyDescent="0.25">
      <c r="A29" s="491" t="str">
        <f>IF(YilDonem&lt;&gt;"",CONCATENATE(YilDonem," dönemine aittir."),"")</f>
        <v/>
      </c>
      <c r="B29" s="491"/>
      <c r="C29" s="491"/>
      <c r="D29" s="491"/>
      <c r="E29" s="491"/>
      <c r="F29" s="491"/>
      <c r="G29" s="491"/>
      <c r="H29" s="491"/>
      <c r="I29" s="491"/>
      <c r="J29" s="491"/>
      <c r="K29" s="113"/>
      <c r="L29" s="68"/>
      <c r="M29" s="74"/>
    </row>
    <row r="30" spans="1:14" ht="15.95" customHeight="1" thickBot="1" x14ac:dyDescent="0.3">
      <c r="A30" s="504" t="s">
        <v>117</v>
      </c>
      <c r="B30" s="504"/>
      <c r="C30" s="504"/>
      <c r="D30" s="504"/>
      <c r="E30" s="504"/>
      <c r="F30" s="504"/>
      <c r="G30" s="504"/>
      <c r="H30" s="504"/>
      <c r="I30" s="504"/>
      <c r="J30" s="504"/>
      <c r="K30" s="113"/>
      <c r="L30" s="68"/>
      <c r="M30" s="74"/>
    </row>
    <row r="31" spans="1:14" ht="31.7" customHeight="1" thickBot="1" x14ac:dyDescent="0.3">
      <c r="A31" s="493" t="s">
        <v>1</v>
      </c>
      <c r="B31" s="494"/>
      <c r="C31" s="495" t="str">
        <f>IF(ProjeNo&gt;0,ProjeNo,"")</f>
        <v/>
      </c>
      <c r="D31" s="496"/>
      <c r="E31" s="496"/>
      <c r="F31" s="496"/>
      <c r="G31" s="496"/>
      <c r="H31" s="496"/>
      <c r="I31" s="496"/>
      <c r="J31" s="497"/>
    </row>
    <row r="32" spans="1:14" ht="31.7" customHeight="1" thickBot="1" x14ac:dyDescent="0.3">
      <c r="A32" s="498" t="s">
        <v>11</v>
      </c>
      <c r="B32" s="499"/>
      <c r="C32" s="500" t="str">
        <f>IF(ProjeAdi&gt;0,ProjeAdi,"")</f>
        <v/>
      </c>
      <c r="D32" s="501"/>
      <c r="E32" s="501"/>
      <c r="F32" s="501"/>
      <c r="G32" s="501"/>
      <c r="H32" s="501"/>
      <c r="I32" s="501"/>
      <c r="J32" s="502"/>
    </row>
    <row r="33" spans="1:15" ht="51.95" customHeight="1" thickBot="1" x14ac:dyDescent="0.3">
      <c r="A33" s="489" t="s">
        <v>7</v>
      </c>
      <c r="B33" s="489" t="s">
        <v>115</v>
      </c>
      <c r="C33" s="489" t="s">
        <v>116</v>
      </c>
      <c r="D33" s="489" t="s">
        <v>110</v>
      </c>
      <c r="E33" s="489" t="s">
        <v>108</v>
      </c>
      <c r="F33" s="489" t="s">
        <v>109</v>
      </c>
      <c r="G33" s="514" t="s">
        <v>94</v>
      </c>
      <c r="H33" s="489" t="s">
        <v>95</v>
      </c>
      <c r="I33" s="137" t="s">
        <v>96</v>
      </c>
      <c r="J33" s="137" t="s">
        <v>96</v>
      </c>
    </row>
    <row r="34" spans="1:15" ht="16.5" thickBot="1" x14ac:dyDescent="0.3">
      <c r="A34" s="507"/>
      <c r="B34" s="507"/>
      <c r="C34" s="507"/>
      <c r="D34" s="507"/>
      <c r="E34" s="507"/>
      <c r="F34" s="507"/>
      <c r="G34" s="511"/>
      <c r="H34" s="507"/>
      <c r="I34" s="138" t="s">
        <v>97</v>
      </c>
      <c r="J34" s="138" t="s">
        <v>100</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15" t="s">
        <v>178</v>
      </c>
      <c r="B50" s="515"/>
      <c r="C50" s="515"/>
      <c r="D50" s="515"/>
      <c r="E50" s="515"/>
      <c r="F50" s="515"/>
      <c r="G50" s="516"/>
      <c r="H50" s="10" t="s">
        <v>47</v>
      </c>
      <c r="I50" s="288">
        <f>SUM(I35:I49)+I23</f>
        <v>0</v>
      </c>
      <c r="J50" s="322"/>
      <c r="K50" s="115"/>
    </row>
    <row r="51" spans="1:14" x14ac:dyDescent="0.25">
      <c r="A51" s="43" t="s">
        <v>156</v>
      </c>
      <c r="K51" s="202" t="str">
        <f t="shared" ref="K51" si="9">IF(AND(I51&gt;0,J51=""),"KDV Dahil Tutar Yazılmalıdır.","")</f>
        <v/>
      </c>
    </row>
    <row r="53" spans="1:14" ht="18.75" x14ac:dyDescent="0.3">
      <c r="B53" s="350" t="s">
        <v>44</v>
      </c>
      <c r="C53" s="351">
        <f ca="1">imzatarihi</f>
        <v>46027</v>
      </c>
      <c r="D53" s="353" t="s">
        <v>45</v>
      </c>
      <c r="E53" s="349" t="str">
        <f>IF(kurulusyetkilisi&gt;0,kurulusyetkilisi,"")</f>
        <v/>
      </c>
      <c r="G53" s="43"/>
    </row>
    <row r="54" spans="1:14" ht="18.75" x14ac:dyDescent="0.3">
      <c r="C54" s="352"/>
      <c r="D54" s="353" t="s">
        <v>46</v>
      </c>
      <c r="F54" s="350"/>
      <c r="G54" s="43"/>
    </row>
    <row r="55" spans="1:14" x14ac:dyDescent="0.25">
      <c r="A55" s="503" t="s">
        <v>114</v>
      </c>
      <c r="B55" s="503"/>
      <c r="C55" s="503"/>
      <c r="D55" s="503"/>
      <c r="E55" s="503"/>
      <c r="F55" s="503"/>
      <c r="G55" s="503"/>
      <c r="H55" s="503"/>
      <c r="I55" s="503"/>
      <c r="J55" s="503"/>
      <c r="K55" s="139"/>
      <c r="L55" s="141"/>
    </row>
    <row r="56" spans="1:14" ht="15.6" customHeight="1" x14ac:dyDescent="0.25">
      <c r="A56" s="491" t="str">
        <f>IF(YilDonem&lt;&gt;"",CONCATENATE(YilDonem," dönemine aittir."),"")</f>
        <v/>
      </c>
      <c r="B56" s="491"/>
      <c r="C56" s="491"/>
      <c r="D56" s="491"/>
      <c r="E56" s="491"/>
      <c r="F56" s="491"/>
      <c r="G56" s="491"/>
      <c r="H56" s="491"/>
      <c r="I56" s="491"/>
      <c r="J56" s="491"/>
      <c r="K56" s="113"/>
      <c r="L56" s="68"/>
      <c r="M56" s="74"/>
    </row>
    <row r="57" spans="1:14" ht="15.95" customHeight="1" thickBot="1" x14ac:dyDescent="0.3">
      <c r="A57" s="504" t="s">
        <v>117</v>
      </c>
      <c r="B57" s="504"/>
      <c r="C57" s="504"/>
      <c r="D57" s="504"/>
      <c r="E57" s="504"/>
      <c r="F57" s="504"/>
      <c r="G57" s="504"/>
      <c r="H57" s="504"/>
      <c r="I57" s="504"/>
      <c r="J57" s="504"/>
      <c r="K57" s="113"/>
      <c r="L57" s="68"/>
      <c r="M57" s="74"/>
    </row>
    <row r="58" spans="1:14" ht="31.7" customHeight="1" thickBot="1" x14ac:dyDescent="0.3">
      <c r="A58" s="493" t="s">
        <v>1</v>
      </c>
      <c r="B58" s="494"/>
      <c r="C58" s="495" t="str">
        <f>IF(ProjeNo&gt;0,ProjeNo,"")</f>
        <v/>
      </c>
      <c r="D58" s="496"/>
      <c r="E58" s="496"/>
      <c r="F58" s="496"/>
      <c r="G58" s="496"/>
      <c r="H58" s="496"/>
      <c r="I58" s="496"/>
      <c r="J58" s="497"/>
    </row>
    <row r="59" spans="1:14" ht="31.7" customHeight="1" thickBot="1" x14ac:dyDescent="0.3">
      <c r="A59" s="498" t="s">
        <v>11</v>
      </c>
      <c r="B59" s="499"/>
      <c r="C59" s="500" t="str">
        <f>IF(ProjeAdi&gt;0,ProjeAdi,"")</f>
        <v/>
      </c>
      <c r="D59" s="501"/>
      <c r="E59" s="501"/>
      <c r="F59" s="501"/>
      <c r="G59" s="501"/>
      <c r="H59" s="501"/>
      <c r="I59" s="501"/>
      <c r="J59" s="502"/>
    </row>
    <row r="60" spans="1:14" ht="51.95" customHeight="1" thickBot="1" x14ac:dyDescent="0.3">
      <c r="A60" s="489" t="s">
        <v>7</v>
      </c>
      <c r="B60" s="489" t="s">
        <v>115</v>
      </c>
      <c r="C60" s="489" t="s">
        <v>116</v>
      </c>
      <c r="D60" s="489" t="s">
        <v>110</v>
      </c>
      <c r="E60" s="489" t="s">
        <v>108</v>
      </c>
      <c r="F60" s="489" t="s">
        <v>109</v>
      </c>
      <c r="G60" s="514" t="s">
        <v>94</v>
      </c>
      <c r="H60" s="489" t="s">
        <v>95</v>
      </c>
      <c r="I60" s="137" t="s">
        <v>96</v>
      </c>
      <c r="J60" s="137" t="s">
        <v>96</v>
      </c>
    </row>
    <row r="61" spans="1:14" ht="16.5" thickBot="1" x14ac:dyDescent="0.3">
      <c r="A61" s="507"/>
      <c r="B61" s="507"/>
      <c r="C61" s="507"/>
      <c r="D61" s="507"/>
      <c r="E61" s="507"/>
      <c r="F61" s="507"/>
      <c r="G61" s="511"/>
      <c r="H61" s="507"/>
      <c r="I61" s="138" t="s">
        <v>97</v>
      </c>
      <c r="J61" s="138" t="s">
        <v>100</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15" t="s">
        <v>178</v>
      </c>
      <c r="B77" s="515"/>
      <c r="C77" s="515"/>
      <c r="D77" s="515"/>
      <c r="E77" s="515"/>
      <c r="F77" s="515"/>
      <c r="G77" s="516"/>
      <c r="H77" s="10" t="s">
        <v>47</v>
      </c>
      <c r="I77" s="288">
        <f>SUM(I62:I76)+I50</f>
        <v>0</v>
      </c>
      <c r="J77" s="322"/>
      <c r="K77" s="115"/>
    </row>
    <row r="78" spans="1:15" x14ac:dyDescent="0.25">
      <c r="A78" s="43" t="s">
        <v>156</v>
      </c>
      <c r="K78" s="202" t="str">
        <f t="shared" ref="K78" si="13">IF(AND(I78&gt;0,J78=""),"KDV Dahil Tutar Yazılmalıdır.","")</f>
        <v/>
      </c>
    </row>
    <row r="80" spans="1:15" ht="18.75" x14ac:dyDescent="0.3">
      <c r="B80" s="350" t="s">
        <v>44</v>
      </c>
      <c r="C80" s="351">
        <f ca="1">imzatarihi</f>
        <v>46027</v>
      </c>
      <c r="D80" s="353" t="s">
        <v>45</v>
      </c>
      <c r="E80" s="349" t="str">
        <f>IF(kurulusyetkilisi&gt;0,kurulusyetkilisi,"")</f>
        <v/>
      </c>
      <c r="G80" s="43"/>
    </row>
    <row r="81" spans="1:15" ht="18.75" x14ac:dyDescent="0.3">
      <c r="C81" s="352"/>
      <c r="D81" s="353" t="s">
        <v>46</v>
      </c>
      <c r="F81" s="350"/>
      <c r="G81" s="43"/>
    </row>
    <row r="82" spans="1:15" x14ac:dyDescent="0.25">
      <c r="A82" s="503" t="s">
        <v>114</v>
      </c>
      <c r="B82" s="503"/>
      <c r="C82" s="503"/>
      <c r="D82" s="503"/>
      <c r="E82" s="503"/>
      <c r="F82" s="503"/>
      <c r="G82" s="503"/>
      <c r="H82" s="503"/>
      <c r="I82" s="503"/>
      <c r="J82" s="503"/>
      <c r="K82" s="139"/>
      <c r="L82" s="141"/>
    </row>
    <row r="83" spans="1:15" ht="15.6" customHeight="1" x14ac:dyDescent="0.25">
      <c r="A83" s="491" t="str">
        <f>IF(YilDonem&lt;&gt;"",CONCATENATE(YilDonem," dönemine aittir."),"")</f>
        <v/>
      </c>
      <c r="B83" s="491"/>
      <c r="C83" s="491"/>
      <c r="D83" s="491"/>
      <c r="E83" s="491"/>
      <c r="F83" s="491"/>
      <c r="G83" s="491"/>
      <c r="H83" s="491"/>
      <c r="I83" s="491"/>
      <c r="J83" s="491"/>
      <c r="K83" s="113"/>
      <c r="L83" s="68"/>
      <c r="M83" s="74"/>
    </row>
    <row r="84" spans="1:15" ht="15.95" customHeight="1" thickBot="1" x14ac:dyDescent="0.3">
      <c r="A84" s="504" t="s">
        <v>117</v>
      </c>
      <c r="B84" s="504"/>
      <c r="C84" s="504"/>
      <c r="D84" s="504"/>
      <c r="E84" s="504"/>
      <c r="F84" s="504"/>
      <c r="G84" s="504"/>
      <c r="H84" s="504"/>
      <c r="I84" s="504"/>
      <c r="J84" s="504"/>
      <c r="K84" s="113"/>
      <c r="L84" s="68"/>
      <c r="M84" s="74"/>
    </row>
    <row r="85" spans="1:15" ht="31.7" customHeight="1" thickBot="1" x14ac:dyDescent="0.3">
      <c r="A85" s="493" t="s">
        <v>1</v>
      </c>
      <c r="B85" s="494"/>
      <c r="C85" s="495" t="str">
        <f>IF(ProjeNo&gt;0,ProjeNo,"")</f>
        <v/>
      </c>
      <c r="D85" s="496"/>
      <c r="E85" s="496"/>
      <c r="F85" s="496"/>
      <c r="G85" s="496"/>
      <c r="H85" s="496"/>
      <c r="I85" s="496"/>
      <c r="J85" s="497"/>
    </row>
    <row r="86" spans="1:15" ht="31.7" customHeight="1" thickBot="1" x14ac:dyDescent="0.3">
      <c r="A86" s="498" t="s">
        <v>11</v>
      </c>
      <c r="B86" s="499"/>
      <c r="C86" s="500" t="str">
        <f>IF(ProjeAdi&gt;0,ProjeAdi,"")</f>
        <v/>
      </c>
      <c r="D86" s="501"/>
      <c r="E86" s="501"/>
      <c r="F86" s="501"/>
      <c r="G86" s="501"/>
      <c r="H86" s="501"/>
      <c r="I86" s="501"/>
      <c r="J86" s="502"/>
    </row>
    <row r="87" spans="1:15" ht="51.95" customHeight="1" thickBot="1" x14ac:dyDescent="0.3">
      <c r="A87" s="489" t="s">
        <v>7</v>
      </c>
      <c r="B87" s="489" t="s">
        <v>115</v>
      </c>
      <c r="C87" s="489" t="s">
        <v>116</v>
      </c>
      <c r="D87" s="489" t="s">
        <v>110</v>
      </c>
      <c r="E87" s="489" t="s">
        <v>108</v>
      </c>
      <c r="F87" s="489" t="s">
        <v>109</v>
      </c>
      <c r="G87" s="514" t="s">
        <v>94</v>
      </c>
      <c r="H87" s="489" t="s">
        <v>95</v>
      </c>
      <c r="I87" s="137" t="s">
        <v>96</v>
      </c>
      <c r="J87" s="137" t="s">
        <v>96</v>
      </c>
    </row>
    <row r="88" spans="1:15" ht="16.5" thickBot="1" x14ac:dyDescent="0.3">
      <c r="A88" s="507"/>
      <c r="B88" s="507"/>
      <c r="C88" s="507"/>
      <c r="D88" s="507"/>
      <c r="E88" s="507"/>
      <c r="F88" s="507"/>
      <c r="G88" s="511"/>
      <c r="H88" s="507"/>
      <c r="I88" s="138" t="s">
        <v>97</v>
      </c>
      <c r="J88" s="138" t="s">
        <v>100</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15" t="s">
        <v>178</v>
      </c>
      <c r="B104" s="515"/>
      <c r="C104" s="515"/>
      <c r="D104" s="515"/>
      <c r="E104" s="515"/>
      <c r="F104" s="515"/>
      <c r="G104" s="516"/>
      <c r="H104" s="10" t="s">
        <v>47</v>
      </c>
      <c r="I104" s="288">
        <f>SUM(I89:I103)+I77</f>
        <v>0</v>
      </c>
      <c r="J104" s="322"/>
      <c r="K104" s="115"/>
    </row>
    <row r="105" spans="1:14" x14ac:dyDescent="0.25">
      <c r="A105" s="43" t="s">
        <v>156</v>
      </c>
      <c r="K105" s="202" t="str">
        <f t="shared" ref="K105" si="17">IF(AND(I105&gt;0,J105=""),"KDV Dahil Tutar Yazılmalıdır.","")</f>
        <v/>
      </c>
    </row>
    <row r="107" spans="1:14" ht="18.75" x14ac:dyDescent="0.3">
      <c r="B107" s="350" t="s">
        <v>44</v>
      </c>
      <c r="C107" s="351">
        <f ca="1">imzatarihi</f>
        <v>46027</v>
      </c>
      <c r="D107" s="353" t="s">
        <v>45</v>
      </c>
      <c r="E107" s="349" t="str">
        <f>IF(kurulusyetkilisi&gt;0,kurulusyetkilisi,"")</f>
        <v/>
      </c>
      <c r="G107" s="43"/>
    </row>
    <row r="108" spans="1:14" ht="18.75" x14ac:dyDescent="0.3">
      <c r="C108" s="352"/>
      <c r="D108" s="353" t="s">
        <v>46</v>
      </c>
      <c r="F108" s="350"/>
      <c r="G108" s="43"/>
    </row>
    <row r="109" spans="1:14" x14ac:dyDescent="0.25">
      <c r="A109" s="503" t="s">
        <v>114</v>
      </c>
      <c r="B109" s="503"/>
      <c r="C109" s="503"/>
      <c r="D109" s="503"/>
      <c r="E109" s="503"/>
      <c r="F109" s="503"/>
      <c r="G109" s="503"/>
      <c r="H109" s="503"/>
      <c r="I109" s="503"/>
      <c r="J109" s="503"/>
      <c r="K109" s="139"/>
      <c r="L109" s="141"/>
    </row>
    <row r="110" spans="1:14" ht="15.6" customHeight="1" x14ac:dyDescent="0.25">
      <c r="A110" s="491" t="str">
        <f>IF(YilDonem&lt;&gt;"",CONCATENATE(YilDonem," dönemine aittir."),"")</f>
        <v/>
      </c>
      <c r="B110" s="491"/>
      <c r="C110" s="491"/>
      <c r="D110" s="491"/>
      <c r="E110" s="491"/>
      <c r="F110" s="491"/>
      <c r="G110" s="491"/>
      <c r="H110" s="491"/>
      <c r="I110" s="491"/>
      <c r="J110" s="491"/>
      <c r="K110" s="113"/>
      <c r="L110" s="68"/>
      <c r="M110" s="74"/>
    </row>
    <row r="111" spans="1:14" ht="15.95" customHeight="1" thickBot="1" x14ac:dyDescent="0.3">
      <c r="A111" s="504" t="s">
        <v>117</v>
      </c>
      <c r="B111" s="504"/>
      <c r="C111" s="504"/>
      <c r="D111" s="504"/>
      <c r="E111" s="504"/>
      <c r="F111" s="504"/>
      <c r="G111" s="504"/>
      <c r="H111" s="504"/>
      <c r="I111" s="504"/>
      <c r="J111" s="504"/>
      <c r="K111" s="113"/>
      <c r="L111" s="68"/>
      <c r="M111" s="74"/>
    </row>
    <row r="112" spans="1:14" ht="31.7" customHeight="1" thickBot="1" x14ac:dyDescent="0.3">
      <c r="A112" s="493" t="s">
        <v>1</v>
      </c>
      <c r="B112" s="494"/>
      <c r="C112" s="495" t="str">
        <f>IF(ProjeNo&gt;0,ProjeNo,"")</f>
        <v/>
      </c>
      <c r="D112" s="496"/>
      <c r="E112" s="496"/>
      <c r="F112" s="496"/>
      <c r="G112" s="496"/>
      <c r="H112" s="496"/>
      <c r="I112" s="496"/>
      <c r="J112" s="497"/>
    </row>
    <row r="113" spans="1:15" ht="31.7" customHeight="1" thickBot="1" x14ac:dyDescent="0.3">
      <c r="A113" s="498" t="s">
        <v>11</v>
      </c>
      <c r="B113" s="499"/>
      <c r="C113" s="500" t="str">
        <f>IF(ProjeAdi&gt;0,ProjeAdi,"")</f>
        <v/>
      </c>
      <c r="D113" s="501"/>
      <c r="E113" s="501"/>
      <c r="F113" s="501"/>
      <c r="G113" s="501"/>
      <c r="H113" s="501"/>
      <c r="I113" s="501"/>
      <c r="J113" s="502"/>
    </row>
    <row r="114" spans="1:15" ht="51.95" customHeight="1" thickBot="1" x14ac:dyDescent="0.3">
      <c r="A114" s="489" t="s">
        <v>7</v>
      </c>
      <c r="B114" s="489" t="s">
        <v>115</v>
      </c>
      <c r="C114" s="489" t="s">
        <v>116</v>
      </c>
      <c r="D114" s="489" t="s">
        <v>110</v>
      </c>
      <c r="E114" s="489" t="s">
        <v>108</v>
      </c>
      <c r="F114" s="489" t="s">
        <v>109</v>
      </c>
      <c r="G114" s="514" t="s">
        <v>94</v>
      </c>
      <c r="H114" s="489" t="s">
        <v>95</v>
      </c>
      <c r="I114" s="137" t="s">
        <v>96</v>
      </c>
      <c r="J114" s="137" t="s">
        <v>96</v>
      </c>
    </row>
    <row r="115" spans="1:15" ht="16.5" thickBot="1" x14ac:dyDescent="0.3">
      <c r="A115" s="507"/>
      <c r="B115" s="507"/>
      <c r="C115" s="507"/>
      <c r="D115" s="507"/>
      <c r="E115" s="507"/>
      <c r="F115" s="507"/>
      <c r="G115" s="511"/>
      <c r="H115" s="507"/>
      <c r="I115" s="138" t="s">
        <v>97</v>
      </c>
      <c r="J115" s="138" t="s">
        <v>100</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15" t="s">
        <v>178</v>
      </c>
      <c r="B131" s="515"/>
      <c r="C131" s="515"/>
      <c r="D131" s="515"/>
      <c r="E131" s="515"/>
      <c r="F131" s="515"/>
      <c r="G131" s="516"/>
      <c r="H131" s="10" t="s">
        <v>47</v>
      </c>
      <c r="I131" s="288">
        <f>SUM(I116:I130)+I104</f>
        <v>0</v>
      </c>
      <c r="J131" s="322"/>
      <c r="K131" s="115"/>
    </row>
    <row r="132" spans="1:14" x14ac:dyDescent="0.25">
      <c r="A132" s="43" t="s">
        <v>156</v>
      </c>
      <c r="K132" s="202" t="str">
        <f t="shared" ref="K132" si="21">IF(AND(I132&gt;0,J132=""),"KDV Dahil Tutar Yazılmalıdır.","")</f>
        <v/>
      </c>
    </row>
    <row r="134" spans="1:14" ht="18.75" x14ac:dyDescent="0.3">
      <c r="B134" s="350" t="s">
        <v>44</v>
      </c>
      <c r="C134" s="351">
        <f ca="1">imzatarihi</f>
        <v>46027</v>
      </c>
      <c r="D134" s="353" t="s">
        <v>45</v>
      </c>
      <c r="E134" s="349" t="str">
        <f>IF(kurulusyetkilisi&gt;0,kurulusyetkilisi,"")</f>
        <v/>
      </c>
      <c r="G134" s="43"/>
    </row>
    <row r="135" spans="1:14" ht="18.75" x14ac:dyDescent="0.3">
      <c r="C135" s="352"/>
      <c r="D135" s="353" t="s">
        <v>46</v>
      </c>
      <c r="F135" s="350"/>
      <c r="G135" s="43"/>
    </row>
    <row r="136" spans="1:14" x14ac:dyDescent="0.25">
      <c r="A136" s="503" t="s">
        <v>114</v>
      </c>
      <c r="B136" s="503"/>
      <c r="C136" s="503"/>
      <c r="D136" s="503"/>
      <c r="E136" s="503"/>
      <c r="F136" s="503"/>
      <c r="G136" s="503"/>
      <c r="H136" s="503"/>
      <c r="I136" s="503"/>
      <c r="J136" s="503"/>
      <c r="K136" s="139"/>
      <c r="L136" s="141"/>
    </row>
    <row r="137" spans="1:14" ht="15.6" customHeight="1" x14ac:dyDescent="0.25">
      <c r="A137" s="491" t="str">
        <f>IF(YilDonem&lt;&gt;"",CONCATENATE(YilDonem," dönemine aittir."),"")</f>
        <v/>
      </c>
      <c r="B137" s="491"/>
      <c r="C137" s="491"/>
      <c r="D137" s="491"/>
      <c r="E137" s="491"/>
      <c r="F137" s="491"/>
      <c r="G137" s="491"/>
      <c r="H137" s="491"/>
      <c r="I137" s="491"/>
      <c r="J137" s="491"/>
      <c r="K137" s="113"/>
      <c r="L137" s="68"/>
      <c r="M137" s="74"/>
    </row>
    <row r="138" spans="1:14" ht="15.95" customHeight="1" thickBot="1" x14ac:dyDescent="0.3">
      <c r="A138" s="504" t="s">
        <v>117</v>
      </c>
      <c r="B138" s="504"/>
      <c r="C138" s="504"/>
      <c r="D138" s="504"/>
      <c r="E138" s="504"/>
      <c r="F138" s="504"/>
      <c r="G138" s="504"/>
      <c r="H138" s="504"/>
      <c r="I138" s="504"/>
      <c r="J138" s="504"/>
      <c r="K138" s="113"/>
      <c r="L138" s="68"/>
      <c r="M138" s="74"/>
    </row>
    <row r="139" spans="1:14" ht="31.7" customHeight="1" thickBot="1" x14ac:dyDescent="0.3">
      <c r="A139" s="493" t="s">
        <v>1</v>
      </c>
      <c r="B139" s="494"/>
      <c r="C139" s="495" t="str">
        <f>IF(ProjeNo&gt;0,ProjeNo,"")</f>
        <v/>
      </c>
      <c r="D139" s="496"/>
      <c r="E139" s="496"/>
      <c r="F139" s="496"/>
      <c r="G139" s="496"/>
      <c r="H139" s="496"/>
      <c r="I139" s="496"/>
      <c r="J139" s="497"/>
    </row>
    <row r="140" spans="1:14" ht="31.7" customHeight="1" thickBot="1" x14ac:dyDescent="0.3">
      <c r="A140" s="498" t="s">
        <v>11</v>
      </c>
      <c r="B140" s="499"/>
      <c r="C140" s="500" t="str">
        <f>IF(ProjeAdi&gt;0,ProjeAdi,"")</f>
        <v/>
      </c>
      <c r="D140" s="501"/>
      <c r="E140" s="501"/>
      <c r="F140" s="501"/>
      <c r="G140" s="501"/>
      <c r="H140" s="501"/>
      <c r="I140" s="501"/>
      <c r="J140" s="502"/>
    </row>
    <row r="141" spans="1:14" ht="51.95" customHeight="1" thickBot="1" x14ac:dyDescent="0.3">
      <c r="A141" s="489" t="s">
        <v>7</v>
      </c>
      <c r="B141" s="489" t="s">
        <v>115</v>
      </c>
      <c r="C141" s="489" t="s">
        <v>116</v>
      </c>
      <c r="D141" s="489" t="s">
        <v>110</v>
      </c>
      <c r="E141" s="489" t="s">
        <v>108</v>
      </c>
      <c r="F141" s="489" t="s">
        <v>109</v>
      </c>
      <c r="G141" s="514" t="s">
        <v>94</v>
      </c>
      <c r="H141" s="489" t="s">
        <v>95</v>
      </c>
      <c r="I141" s="137" t="s">
        <v>96</v>
      </c>
      <c r="J141" s="137" t="s">
        <v>96</v>
      </c>
    </row>
    <row r="142" spans="1:14" ht="16.5" thickBot="1" x14ac:dyDescent="0.3">
      <c r="A142" s="507"/>
      <c r="B142" s="507"/>
      <c r="C142" s="507"/>
      <c r="D142" s="507"/>
      <c r="E142" s="507"/>
      <c r="F142" s="507"/>
      <c r="G142" s="511"/>
      <c r="H142" s="507"/>
      <c r="I142" s="138" t="s">
        <v>97</v>
      </c>
      <c r="J142" s="138" t="s">
        <v>100</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15" t="s">
        <v>178</v>
      </c>
      <c r="B158" s="515"/>
      <c r="C158" s="515"/>
      <c r="D158" s="515"/>
      <c r="E158" s="515"/>
      <c r="F158" s="515"/>
      <c r="G158" s="516"/>
      <c r="H158" s="10" t="s">
        <v>47</v>
      </c>
      <c r="I158" s="288">
        <f>SUM(I143:I157)+I131</f>
        <v>0</v>
      </c>
      <c r="J158" s="322"/>
      <c r="K158" s="115"/>
      <c r="L158" s="196">
        <f>IF(I158&gt;I131,ROW(A162),0)</f>
        <v>0</v>
      </c>
    </row>
    <row r="159" spans="1:15" x14ac:dyDescent="0.25">
      <c r="A159" s="43" t="s">
        <v>156</v>
      </c>
      <c r="K159" s="202" t="str">
        <f t="shared" ref="K159" si="25">IF(AND(I159&gt;0,J159=""),"KDV Dahil Tutar Yazılmalıdır.","")</f>
        <v/>
      </c>
    </row>
    <row r="161" spans="2:7" ht="18.75" x14ac:dyDescent="0.3">
      <c r="B161" s="350" t="s">
        <v>44</v>
      </c>
      <c r="C161" s="351">
        <f ca="1">imzatarihi</f>
        <v>46027</v>
      </c>
      <c r="D161" s="353" t="s">
        <v>45</v>
      </c>
      <c r="E161" s="349" t="str">
        <f>IF(kurulusyetkilisi&gt;0,kurulusyetkilisi,"")</f>
        <v/>
      </c>
      <c r="G161" s="43"/>
    </row>
    <row r="162" spans="2:7" ht="18.75" x14ac:dyDescent="0.3">
      <c r="C162" s="352"/>
      <c r="D162" s="353" t="s">
        <v>46</v>
      </c>
      <c r="F162" s="350"/>
      <c r="G162" s="43"/>
    </row>
    <row r="186" spans="14:15" x14ac:dyDescent="0.25">
      <c r="N186" s="46"/>
      <c r="O186" s="46"/>
    </row>
  </sheetData>
  <sheetProtection algorithmName="SHA-512" hashValue="QCn0zKCxAygkZzPdW68kDaxWTXTM2qpMqSWDo+atjeFGvLEDsadkzRUvE0LBd9cT8YMxWBBWzqHhLDNJuRKBaA==" saltValue="zNupQCD4jMFeB3y+jk+/mg=="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6:J136"/>
    <mergeCell ref="A137:J137"/>
    <mergeCell ref="A138:J138"/>
    <mergeCell ref="A139:B139"/>
    <mergeCell ref="C139:J139"/>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H87:H88"/>
    <mergeCell ref="A60:A61"/>
    <mergeCell ref="B60:B61"/>
    <mergeCell ref="C60:C61"/>
    <mergeCell ref="D60:D61"/>
    <mergeCell ref="E60:E61"/>
    <mergeCell ref="C87:C88"/>
    <mergeCell ref="D87:D88"/>
    <mergeCell ref="E87:E88"/>
    <mergeCell ref="F87:F88"/>
    <mergeCell ref="G87:G88"/>
    <mergeCell ref="G6:G7"/>
    <mergeCell ref="H6:H7"/>
    <mergeCell ref="A6:A7"/>
    <mergeCell ref="B6:B7"/>
    <mergeCell ref="C6:C7"/>
    <mergeCell ref="D6:D7"/>
    <mergeCell ref="E6:E7"/>
    <mergeCell ref="F6:F7"/>
    <mergeCell ref="A5:B5"/>
    <mergeCell ref="C5:J5"/>
    <mergeCell ref="A1:J1"/>
    <mergeCell ref="A2:J2"/>
    <mergeCell ref="A3:J3"/>
    <mergeCell ref="A4:B4"/>
    <mergeCell ref="C4:J4"/>
    <mergeCell ref="A28:J28"/>
    <mergeCell ref="A29:J29"/>
    <mergeCell ref="A30:J30"/>
    <mergeCell ref="A31:B31"/>
    <mergeCell ref="C31:J31"/>
    <mergeCell ref="A32:B32"/>
    <mergeCell ref="C32:J32"/>
    <mergeCell ref="A33:A34"/>
    <mergeCell ref="B33:B34"/>
    <mergeCell ref="C33:C34"/>
    <mergeCell ref="D33:D34"/>
    <mergeCell ref="E33:E34"/>
    <mergeCell ref="F33:F34"/>
    <mergeCell ref="G33:G34"/>
    <mergeCell ref="H33:H34"/>
    <mergeCell ref="A55:J55"/>
    <mergeCell ref="A56:J56"/>
    <mergeCell ref="A58:B58"/>
    <mergeCell ref="C58:J58"/>
    <mergeCell ref="A59:B59"/>
    <mergeCell ref="C59:J59"/>
    <mergeCell ref="A57:J57"/>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1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03" t="s">
        <v>114</v>
      </c>
      <c r="B1" s="503"/>
      <c r="C1" s="503"/>
      <c r="D1" s="503"/>
      <c r="E1" s="503"/>
      <c r="F1" s="503"/>
      <c r="G1" s="503"/>
      <c r="H1" s="503"/>
      <c r="I1" s="503"/>
      <c r="J1" s="503"/>
      <c r="K1" s="139"/>
      <c r="L1" s="140"/>
      <c r="O1" s="193" t="str">
        <f>CONCATENATE("A1:J",SUM(N:N)*27)</f>
        <v>A1:J27</v>
      </c>
    </row>
    <row r="2" spans="1:15" ht="15.6" customHeight="1" x14ac:dyDescent="0.25">
      <c r="A2" s="491" t="str">
        <f>IF(YilDonem&lt;&gt;"",CONCATENATE(YilDonem," dönemine aittir."),"")</f>
        <v/>
      </c>
      <c r="B2" s="491"/>
      <c r="C2" s="491"/>
      <c r="D2" s="491"/>
      <c r="E2" s="491"/>
      <c r="F2" s="491"/>
      <c r="G2" s="491"/>
      <c r="H2" s="491"/>
      <c r="I2" s="491"/>
      <c r="J2" s="491"/>
      <c r="K2" s="113"/>
      <c r="L2" s="74"/>
      <c r="M2" s="74"/>
    </row>
    <row r="3" spans="1:15" ht="15.95" customHeight="1" thickBot="1" x14ac:dyDescent="0.3">
      <c r="A3" s="504" t="s">
        <v>118</v>
      </c>
      <c r="B3" s="504"/>
      <c r="C3" s="504"/>
      <c r="D3" s="504"/>
      <c r="E3" s="504"/>
      <c r="F3" s="504"/>
      <c r="G3" s="504"/>
      <c r="H3" s="504"/>
      <c r="I3" s="504"/>
      <c r="J3" s="504"/>
      <c r="K3" s="113"/>
      <c r="L3" s="74"/>
      <c r="M3" s="74"/>
    </row>
    <row r="4" spans="1:15" ht="31.7" customHeight="1" thickBot="1" x14ac:dyDescent="0.3">
      <c r="A4" s="493" t="s">
        <v>1</v>
      </c>
      <c r="B4" s="494"/>
      <c r="C4" s="495" t="str">
        <f>IF(ProjeNo&gt;0,ProjeNo,"")</f>
        <v/>
      </c>
      <c r="D4" s="496"/>
      <c r="E4" s="496"/>
      <c r="F4" s="496"/>
      <c r="G4" s="496"/>
      <c r="H4" s="496"/>
      <c r="I4" s="496"/>
      <c r="J4" s="497"/>
    </row>
    <row r="5" spans="1:15" ht="31.7" customHeight="1" thickBot="1" x14ac:dyDescent="0.3">
      <c r="A5" s="498" t="s">
        <v>11</v>
      </c>
      <c r="B5" s="499"/>
      <c r="C5" s="518" t="str">
        <f>IF(ProjeAdi&gt;0,ProjeAdi,"")</f>
        <v/>
      </c>
      <c r="D5" s="519"/>
      <c r="E5" s="519"/>
      <c r="F5" s="519"/>
      <c r="G5" s="519"/>
      <c r="H5" s="519"/>
      <c r="I5" s="519"/>
      <c r="J5" s="520"/>
    </row>
    <row r="6" spans="1:15" ht="51.95" customHeight="1" thickBot="1" x14ac:dyDescent="0.3">
      <c r="A6" s="489" t="s">
        <v>7</v>
      </c>
      <c r="B6" s="489" t="s">
        <v>115</v>
      </c>
      <c r="C6" s="489" t="s">
        <v>116</v>
      </c>
      <c r="D6" s="489" t="s">
        <v>110</v>
      </c>
      <c r="E6" s="489" t="s">
        <v>108</v>
      </c>
      <c r="F6" s="489" t="s">
        <v>109</v>
      </c>
      <c r="G6" s="514" t="s">
        <v>94</v>
      </c>
      <c r="H6" s="489" t="s">
        <v>95</v>
      </c>
      <c r="I6" s="137" t="s">
        <v>96</v>
      </c>
      <c r="J6" s="137" t="s">
        <v>96</v>
      </c>
      <c r="N6" s="46"/>
      <c r="O6" s="46"/>
    </row>
    <row r="7" spans="1:15" ht="16.5" thickBot="1" x14ac:dyDescent="0.3">
      <c r="A7" s="507"/>
      <c r="B7" s="507"/>
      <c r="C7" s="507"/>
      <c r="D7" s="507"/>
      <c r="E7" s="507"/>
      <c r="F7" s="507"/>
      <c r="G7" s="511"/>
      <c r="H7" s="507"/>
      <c r="I7" s="138" t="s">
        <v>97</v>
      </c>
      <c r="J7" s="138" t="s">
        <v>100</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12" t="s">
        <v>178</v>
      </c>
      <c r="B23" s="512"/>
      <c r="C23" s="512"/>
      <c r="D23" s="512"/>
      <c r="E23" s="512"/>
      <c r="F23" s="512"/>
      <c r="G23" s="517"/>
      <c r="H23" s="9" t="s">
        <v>47</v>
      </c>
      <c r="I23" s="296">
        <f>SUM(I8:I22)</f>
        <v>0</v>
      </c>
      <c r="J23" s="323"/>
      <c r="K23" s="115"/>
    </row>
    <row r="24" spans="1:14" x14ac:dyDescent="0.25">
      <c r="A24" s="43" t="s">
        <v>156</v>
      </c>
      <c r="K24" s="202" t="str">
        <f t="shared" ref="K24" si="3">IF(AND(I24&gt;0,J24=""),"KDV Dahil Tutar Yazılmalıdır.","")</f>
        <v/>
      </c>
    </row>
    <row r="26" spans="1:14" ht="18.75" x14ac:dyDescent="0.3">
      <c r="B26" s="350" t="s">
        <v>44</v>
      </c>
      <c r="C26" s="351">
        <f ca="1">imzatarihi</f>
        <v>46027</v>
      </c>
      <c r="D26" s="353" t="s">
        <v>45</v>
      </c>
      <c r="E26" s="349" t="str">
        <f>IF(kurulusyetkilisi&gt;0,kurulusyetkilisi,"")</f>
        <v/>
      </c>
      <c r="G26" s="43"/>
    </row>
    <row r="27" spans="1:14" ht="18.75" x14ac:dyDescent="0.3">
      <c r="C27" s="352"/>
      <c r="D27" s="353" t="s">
        <v>46</v>
      </c>
      <c r="F27" s="350"/>
      <c r="G27" s="43"/>
    </row>
    <row r="28" spans="1:14" x14ac:dyDescent="0.25">
      <c r="A28" s="503" t="s">
        <v>114</v>
      </c>
      <c r="B28" s="503"/>
      <c r="C28" s="503"/>
      <c r="D28" s="503"/>
      <c r="E28" s="503"/>
      <c r="F28" s="503"/>
      <c r="G28" s="503"/>
      <c r="H28" s="503"/>
      <c r="I28" s="503"/>
      <c r="J28" s="503"/>
      <c r="K28" s="139"/>
      <c r="L28" s="140"/>
    </row>
    <row r="29" spans="1:14" ht="15.6" customHeight="1" x14ac:dyDescent="0.25">
      <c r="A29" s="491" t="str">
        <f>IF(YilDonem&lt;&gt;"",CONCATENATE(YilDonem," dönemine aittir."),"")</f>
        <v/>
      </c>
      <c r="B29" s="491"/>
      <c r="C29" s="491"/>
      <c r="D29" s="491"/>
      <c r="E29" s="491"/>
      <c r="F29" s="491"/>
      <c r="G29" s="491"/>
      <c r="H29" s="491"/>
      <c r="I29" s="491"/>
      <c r="J29" s="491"/>
      <c r="K29" s="113"/>
      <c r="L29" s="74"/>
      <c r="M29" s="74"/>
    </row>
    <row r="30" spans="1:14" ht="15.95" customHeight="1" thickBot="1" x14ac:dyDescent="0.3">
      <c r="A30" s="504" t="s">
        <v>118</v>
      </c>
      <c r="B30" s="504"/>
      <c r="C30" s="504"/>
      <c r="D30" s="504"/>
      <c r="E30" s="504"/>
      <c r="F30" s="504"/>
      <c r="G30" s="504"/>
      <c r="H30" s="504"/>
      <c r="I30" s="504"/>
      <c r="J30" s="504"/>
      <c r="K30" s="113"/>
      <c r="L30" s="74"/>
      <c r="M30" s="74"/>
    </row>
    <row r="31" spans="1:14" ht="31.7" customHeight="1" thickBot="1" x14ac:dyDescent="0.3">
      <c r="A31" s="493" t="s">
        <v>1</v>
      </c>
      <c r="B31" s="494"/>
      <c r="C31" s="495" t="str">
        <f>IF(ProjeNo&gt;0,ProjeNo,"")</f>
        <v/>
      </c>
      <c r="D31" s="496"/>
      <c r="E31" s="496"/>
      <c r="F31" s="496"/>
      <c r="G31" s="496"/>
      <c r="H31" s="496"/>
      <c r="I31" s="496"/>
      <c r="J31" s="497"/>
    </row>
    <row r="32" spans="1:14" ht="31.7" customHeight="1" thickBot="1" x14ac:dyDescent="0.3">
      <c r="A32" s="498" t="s">
        <v>11</v>
      </c>
      <c r="B32" s="499"/>
      <c r="C32" s="518" t="str">
        <f>IF(ProjeAdi&gt;0,ProjeAdi,"")</f>
        <v/>
      </c>
      <c r="D32" s="519"/>
      <c r="E32" s="519"/>
      <c r="F32" s="519"/>
      <c r="G32" s="519"/>
      <c r="H32" s="519"/>
      <c r="I32" s="519"/>
      <c r="J32" s="520"/>
    </row>
    <row r="33" spans="1:15" ht="51.95" customHeight="1" thickBot="1" x14ac:dyDescent="0.3">
      <c r="A33" s="489" t="s">
        <v>7</v>
      </c>
      <c r="B33" s="489" t="s">
        <v>115</v>
      </c>
      <c r="C33" s="489" t="s">
        <v>116</v>
      </c>
      <c r="D33" s="489" t="s">
        <v>110</v>
      </c>
      <c r="E33" s="489" t="s">
        <v>108</v>
      </c>
      <c r="F33" s="489" t="s">
        <v>109</v>
      </c>
      <c r="G33" s="514" t="s">
        <v>94</v>
      </c>
      <c r="H33" s="489" t="s">
        <v>95</v>
      </c>
      <c r="I33" s="137" t="s">
        <v>96</v>
      </c>
      <c r="J33" s="137" t="s">
        <v>96</v>
      </c>
    </row>
    <row r="34" spans="1:15" ht="16.5" thickBot="1" x14ac:dyDescent="0.3">
      <c r="A34" s="507"/>
      <c r="B34" s="507"/>
      <c r="C34" s="507"/>
      <c r="D34" s="507"/>
      <c r="E34" s="507"/>
      <c r="F34" s="507"/>
      <c r="G34" s="511"/>
      <c r="H34" s="507"/>
      <c r="I34" s="138" t="s">
        <v>97</v>
      </c>
      <c r="J34" s="138" t="s">
        <v>100</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15" t="s">
        <v>178</v>
      </c>
      <c r="B50" s="515"/>
      <c r="C50" s="515"/>
      <c r="D50" s="515"/>
      <c r="E50" s="515"/>
      <c r="F50" s="515"/>
      <c r="G50" s="516"/>
      <c r="H50" s="10" t="s">
        <v>47</v>
      </c>
      <c r="I50" s="296">
        <f>SUM(I35:I49)+I23</f>
        <v>0</v>
      </c>
      <c r="J50" s="323"/>
      <c r="K50" s="115"/>
    </row>
    <row r="51" spans="1:14" x14ac:dyDescent="0.25">
      <c r="A51" s="43" t="s">
        <v>156</v>
      </c>
      <c r="K51" s="202" t="str">
        <f t="shared" ref="K51" si="7">IF(AND(I51&gt;0,J51=""),"KDV Dahil Tutar Yazılmalıdır.","")</f>
        <v/>
      </c>
    </row>
    <row r="53" spans="1:14" ht="18.75" x14ac:dyDescent="0.3">
      <c r="B53" s="350" t="s">
        <v>44</v>
      </c>
      <c r="C53" s="351">
        <f ca="1">imzatarihi</f>
        <v>46027</v>
      </c>
      <c r="D53" s="353" t="s">
        <v>45</v>
      </c>
      <c r="E53" s="349" t="str">
        <f>IF(kurulusyetkilisi&gt;0,kurulusyetkilisi,"")</f>
        <v/>
      </c>
      <c r="G53" s="43"/>
    </row>
    <row r="54" spans="1:14" ht="18.75" x14ac:dyDescent="0.3">
      <c r="C54" s="352"/>
      <c r="D54" s="353" t="s">
        <v>46</v>
      </c>
      <c r="F54" s="350"/>
      <c r="G54" s="43"/>
    </row>
    <row r="55" spans="1:14" x14ac:dyDescent="0.25">
      <c r="A55" s="503" t="s">
        <v>114</v>
      </c>
      <c r="B55" s="503"/>
      <c r="C55" s="503"/>
      <c r="D55" s="503"/>
      <c r="E55" s="503"/>
      <c r="F55" s="503"/>
      <c r="G55" s="503"/>
      <c r="H55" s="503"/>
      <c r="I55" s="503"/>
      <c r="J55" s="503"/>
      <c r="K55" s="139"/>
      <c r="L55" s="140"/>
    </row>
    <row r="56" spans="1:14" ht="15.6" customHeight="1" x14ac:dyDescent="0.25">
      <c r="A56" s="491" t="str">
        <f>IF(YilDonem&lt;&gt;"",CONCATENATE(YilDonem," dönemine aittir."),"")</f>
        <v/>
      </c>
      <c r="B56" s="491"/>
      <c r="C56" s="491"/>
      <c r="D56" s="491"/>
      <c r="E56" s="491"/>
      <c r="F56" s="491"/>
      <c r="G56" s="491"/>
      <c r="H56" s="491"/>
      <c r="I56" s="491"/>
      <c r="J56" s="491"/>
      <c r="K56" s="113"/>
      <c r="L56" s="74"/>
      <c r="M56" s="74"/>
    </row>
    <row r="57" spans="1:14" ht="15.95" customHeight="1" thickBot="1" x14ac:dyDescent="0.3">
      <c r="A57" s="504" t="s">
        <v>118</v>
      </c>
      <c r="B57" s="504"/>
      <c r="C57" s="504"/>
      <c r="D57" s="504"/>
      <c r="E57" s="504"/>
      <c r="F57" s="504"/>
      <c r="G57" s="504"/>
      <c r="H57" s="504"/>
      <c r="I57" s="504"/>
      <c r="J57" s="504"/>
      <c r="K57" s="113"/>
      <c r="L57" s="74"/>
      <c r="M57" s="74"/>
    </row>
    <row r="58" spans="1:14" ht="31.7" customHeight="1" thickBot="1" x14ac:dyDescent="0.3">
      <c r="A58" s="493" t="s">
        <v>1</v>
      </c>
      <c r="B58" s="494"/>
      <c r="C58" s="495" t="str">
        <f>IF(ProjeNo&gt;0,ProjeNo,"")</f>
        <v/>
      </c>
      <c r="D58" s="496"/>
      <c r="E58" s="496"/>
      <c r="F58" s="496"/>
      <c r="G58" s="496"/>
      <c r="H58" s="496"/>
      <c r="I58" s="496"/>
      <c r="J58" s="497"/>
    </row>
    <row r="59" spans="1:14" ht="31.7" customHeight="1" thickBot="1" x14ac:dyDescent="0.3">
      <c r="A59" s="498" t="s">
        <v>11</v>
      </c>
      <c r="B59" s="499"/>
      <c r="C59" s="518" t="str">
        <f>IF(ProjeAdi&gt;0,ProjeAdi,"")</f>
        <v/>
      </c>
      <c r="D59" s="519"/>
      <c r="E59" s="519"/>
      <c r="F59" s="519"/>
      <c r="G59" s="519"/>
      <c r="H59" s="519"/>
      <c r="I59" s="519"/>
      <c r="J59" s="520"/>
    </row>
    <row r="60" spans="1:14" ht="51.95" customHeight="1" thickBot="1" x14ac:dyDescent="0.3">
      <c r="A60" s="489" t="s">
        <v>7</v>
      </c>
      <c r="B60" s="489" t="s">
        <v>115</v>
      </c>
      <c r="C60" s="489" t="s">
        <v>116</v>
      </c>
      <c r="D60" s="489" t="s">
        <v>110</v>
      </c>
      <c r="E60" s="489" t="s">
        <v>108</v>
      </c>
      <c r="F60" s="489" t="s">
        <v>109</v>
      </c>
      <c r="G60" s="514" t="s">
        <v>94</v>
      </c>
      <c r="H60" s="489" t="s">
        <v>95</v>
      </c>
      <c r="I60" s="137" t="s">
        <v>96</v>
      </c>
      <c r="J60" s="137" t="s">
        <v>96</v>
      </c>
    </row>
    <row r="61" spans="1:14" ht="16.5" thickBot="1" x14ac:dyDescent="0.3">
      <c r="A61" s="507"/>
      <c r="B61" s="507"/>
      <c r="C61" s="507"/>
      <c r="D61" s="507"/>
      <c r="E61" s="507"/>
      <c r="F61" s="507"/>
      <c r="G61" s="511"/>
      <c r="H61" s="507"/>
      <c r="I61" s="138" t="s">
        <v>97</v>
      </c>
      <c r="J61" s="138" t="s">
        <v>100</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15" t="s">
        <v>178</v>
      </c>
      <c r="B77" s="515"/>
      <c r="C77" s="515"/>
      <c r="D77" s="515"/>
      <c r="E77" s="515"/>
      <c r="F77" s="515"/>
      <c r="G77" s="516"/>
      <c r="H77" s="10" t="s">
        <v>47</v>
      </c>
      <c r="I77" s="296">
        <f>SUM(I62:I76)+I50</f>
        <v>0</v>
      </c>
      <c r="J77" s="323"/>
      <c r="K77" s="115"/>
    </row>
    <row r="78" spans="1:15" x14ac:dyDescent="0.25">
      <c r="A78" s="43" t="s">
        <v>156</v>
      </c>
      <c r="K78" s="202" t="str">
        <f t="shared" ref="K78" si="11">IF(AND(I78&gt;0,J78=""),"KDV Dahil Tutar Yazılmalıdır.","")</f>
        <v/>
      </c>
    </row>
    <row r="80" spans="1:15" ht="18.75" x14ac:dyDescent="0.3">
      <c r="B80" s="350" t="s">
        <v>44</v>
      </c>
      <c r="C80" s="351">
        <f ca="1">imzatarihi</f>
        <v>46027</v>
      </c>
      <c r="D80" s="353" t="s">
        <v>45</v>
      </c>
      <c r="E80" s="349" t="str">
        <f>IF(kurulusyetkilisi&gt;0,kurulusyetkilisi,"")</f>
        <v/>
      </c>
      <c r="G80" s="43"/>
    </row>
    <row r="81" spans="1:15" ht="18.75" x14ac:dyDescent="0.3">
      <c r="C81" s="352"/>
      <c r="D81" s="353" t="s">
        <v>46</v>
      </c>
      <c r="F81" s="350"/>
      <c r="G81" s="43"/>
    </row>
    <row r="82" spans="1:15" x14ac:dyDescent="0.25">
      <c r="A82" s="503" t="s">
        <v>114</v>
      </c>
      <c r="B82" s="503"/>
      <c r="C82" s="503"/>
      <c r="D82" s="503"/>
      <c r="E82" s="503"/>
      <c r="F82" s="503"/>
      <c r="G82" s="503"/>
      <c r="H82" s="503"/>
      <c r="I82" s="503"/>
      <c r="J82" s="503"/>
      <c r="K82" s="139"/>
      <c r="L82" s="140"/>
    </row>
    <row r="83" spans="1:15" ht="15.6" customHeight="1" x14ac:dyDescent="0.25">
      <c r="A83" s="491" t="str">
        <f>IF(YilDonem&lt;&gt;"",CONCATENATE(YilDonem," dönemine aittir."),"")</f>
        <v/>
      </c>
      <c r="B83" s="491"/>
      <c r="C83" s="491"/>
      <c r="D83" s="491"/>
      <c r="E83" s="491"/>
      <c r="F83" s="491"/>
      <c r="G83" s="491"/>
      <c r="H83" s="491"/>
      <c r="I83" s="491"/>
      <c r="J83" s="491"/>
      <c r="K83" s="113"/>
      <c r="L83" s="74"/>
      <c r="M83" s="74"/>
    </row>
    <row r="84" spans="1:15" ht="15.95" customHeight="1" thickBot="1" x14ac:dyDescent="0.3">
      <c r="A84" s="504" t="s">
        <v>118</v>
      </c>
      <c r="B84" s="504"/>
      <c r="C84" s="504"/>
      <c r="D84" s="504"/>
      <c r="E84" s="504"/>
      <c r="F84" s="504"/>
      <c r="G84" s="504"/>
      <c r="H84" s="504"/>
      <c r="I84" s="504"/>
      <c r="J84" s="504"/>
      <c r="K84" s="113"/>
      <c r="L84" s="74"/>
      <c r="M84" s="74"/>
    </row>
    <row r="85" spans="1:15" ht="31.7" customHeight="1" thickBot="1" x14ac:dyDescent="0.3">
      <c r="A85" s="493" t="s">
        <v>1</v>
      </c>
      <c r="B85" s="494"/>
      <c r="C85" s="495" t="str">
        <f>IF(ProjeNo&gt;0,ProjeNo,"")</f>
        <v/>
      </c>
      <c r="D85" s="496"/>
      <c r="E85" s="496"/>
      <c r="F85" s="496"/>
      <c r="G85" s="496"/>
      <c r="H85" s="496"/>
      <c r="I85" s="496"/>
      <c r="J85" s="497"/>
    </row>
    <row r="86" spans="1:15" ht="31.7" customHeight="1" thickBot="1" x14ac:dyDescent="0.3">
      <c r="A86" s="498" t="s">
        <v>11</v>
      </c>
      <c r="B86" s="499"/>
      <c r="C86" s="518" t="str">
        <f>IF(ProjeAdi&gt;0,ProjeAdi,"")</f>
        <v/>
      </c>
      <c r="D86" s="519"/>
      <c r="E86" s="519"/>
      <c r="F86" s="519"/>
      <c r="G86" s="519"/>
      <c r="H86" s="519"/>
      <c r="I86" s="519"/>
      <c r="J86" s="520"/>
    </row>
    <row r="87" spans="1:15" ht="51.95" customHeight="1" thickBot="1" x14ac:dyDescent="0.3">
      <c r="A87" s="489" t="s">
        <v>7</v>
      </c>
      <c r="B87" s="489" t="s">
        <v>115</v>
      </c>
      <c r="C87" s="489" t="s">
        <v>116</v>
      </c>
      <c r="D87" s="489" t="s">
        <v>110</v>
      </c>
      <c r="E87" s="489" t="s">
        <v>108</v>
      </c>
      <c r="F87" s="489" t="s">
        <v>109</v>
      </c>
      <c r="G87" s="514" t="s">
        <v>94</v>
      </c>
      <c r="H87" s="489" t="s">
        <v>95</v>
      </c>
      <c r="I87" s="137" t="s">
        <v>96</v>
      </c>
      <c r="J87" s="137" t="s">
        <v>96</v>
      </c>
    </row>
    <row r="88" spans="1:15" ht="16.5" thickBot="1" x14ac:dyDescent="0.3">
      <c r="A88" s="507"/>
      <c r="B88" s="507"/>
      <c r="C88" s="507"/>
      <c r="D88" s="507"/>
      <c r="E88" s="507"/>
      <c r="F88" s="507"/>
      <c r="G88" s="511"/>
      <c r="H88" s="507"/>
      <c r="I88" s="138" t="s">
        <v>97</v>
      </c>
      <c r="J88" s="138" t="s">
        <v>100</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15" t="s">
        <v>178</v>
      </c>
      <c r="B104" s="515"/>
      <c r="C104" s="515"/>
      <c r="D104" s="515"/>
      <c r="E104" s="515"/>
      <c r="F104" s="515"/>
      <c r="G104" s="516"/>
      <c r="H104" s="10" t="s">
        <v>47</v>
      </c>
      <c r="I104" s="296">
        <f>SUM(I89:I103)+I77</f>
        <v>0</v>
      </c>
      <c r="J104" s="323"/>
      <c r="K104" s="115"/>
    </row>
    <row r="105" spans="1:14" x14ac:dyDescent="0.25">
      <c r="A105" s="43" t="s">
        <v>156</v>
      </c>
      <c r="K105" s="202" t="str">
        <f t="shared" ref="K105" si="15">IF(AND(I105&gt;0,J105=""),"KDV Dahil Tutar Yazılmalıdır.","")</f>
        <v/>
      </c>
    </row>
    <row r="107" spans="1:14" ht="18.75" x14ac:dyDescent="0.3">
      <c r="B107" s="350" t="s">
        <v>44</v>
      </c>
      <c r="C107" s="351">
        <f ca="1">imzatarihi</f>
        <v>46027</v>
      </c>
      <c r="D107" s="353" t="s">
        <v>45</v>
      </c>
      <c r="E107" s="349" t="str">
        <f>IF(kurulusyetkilisi&gt;0,kurulusyetkilisi,"")</f>
        <v/>
      </c>
      <c r="G107" s="43"/>
    </row>
    <row r="108" spans="1:14" ht="18.75" x14ac:dyDescent="0.3">
      <c r="C108" s="352"/>
      <c r="D108" s="353" t="s">
        <v>46</v>
      </c>
      <c r="F108" s="350"/>
      <c r="G108" s="43"/>
    </row>
    <row r="109" spans="1:14" x14ac:dyDescent="0.25">
      <c r="A109" s="503" t="s">
        <v>114</v>
      </c>
      <c r="B109" s="503"/>
      <c r="C109" s="503"/>
      <c r="D109" s="503"/>
      <c r="E109" s="503"/>
      <c r="F109" s="503"/>
      <c r="G109" s="503"/>
      <c r="H109" s="503"/>
      <c r="I109" s="503"/>
      <c r="J109" s="503"/>
      <c r="K109" s="139"/>
      <c r="L109" s="140"/>
    </row>
    <row r="110" spans="1:14" ht="15.6" customHeight="1" x14ac:dyDescent="0.25">
      <c r="A110" s="491" t="str">
        <f>IF(YilDonem&lt;&gt;"",CONCATENATE(YilDonem," dönemine aittir."),"")</f>
        <v/>
      </c>
      <c r="B110" s="491"/>
      <c r="C110" s="491"/>
      <c r="D110" s="491"/>
      <c r="E110" s="491"/>
      <c r="F110" s="491"/>
      <c r="G110" s="491"/>
      <c r="H110" s="491"/>
      <c r="I110" s="491"/>
      <c r="J110" s="491"/>
      <c r="K110" s="113"/>
      <c r="L110" s="74"/>
      <c r="M110" s="74"/>
    </row>
    <row r="111" spans="1:14" ht="15.95" customHeight="1" thickBot="1" x14ac:dyDescent="0.3">
      <c r="A111" s="504" t="s">
        <v>118</v>
      </c>
      <c r="B111" s="504"/>
      <c r="C111" s="504"/>
      <c r="D111" s="504"/>
      <c r="E111" s="504"/>
      <c r="F111" s="504"/>
      <c r="G111" s="504"/>
      <c r="H111" s="504"/>
      <c r="I111" s="504"/>
      <c r="J111" s="504"/>
      <c r="K111" s="113"/>
      <c r="L111" s="74"/>
      <c r="M111" s="74"/>
    </row>
    <row r="112" spans="1:14" ht="31.7" customHeight="1" thickBot="1" x14ac:dyDescent="0.3">
      <c r="A112" s="493" t="s">
        <v>1</v>
      </c>
      <c r="B112" s="494"/>
      <c r="C112" s="495" t="str">
        <f>IF(ProjeNo&gt;0,ProjeNo,"")</f>
        <v/>
      </c>
      <c r="D112" s="496"/>
      <c r="E112" s="496"/>
      <c r="F112" s="496"/>
      <c r="G112" s="496"/>
      <c r="H112" s="496"/>
      <c r="I112" s="496"/>
      <c r="J112" s="497"/>
    </row>
    <row r="113" spans="1:15" ht="31.7" customHeight="1" thickBot="1" x14ac:dyDescent="0.3">
      <c r="A113" s="498" t="s">
        <v>11</v>
      </c>
      <c r="B113" s="499"/>
      <c r="C113" s="518" t="str">
        <f>IF(ProjeAdi&gt;0,ProjeAdi,"")</f>
        <v/>
      </c>
      <c r="D113" s="519"/>
      <c r="E113" s="519"/>
      <c r="F113" s="519"/>
      <c r="G113" s="519"/>
      <c r="H113" s="519"/>
      <c r="I113" s="519"/>
      <c r="J113" s="520"/>
    </row>
    <row r="114" spans="1:15" ht="51.95" customHeight="1" thickBot="1" x14ac:dyDescent="0.3">
      <c r="A114" s="489" t="s">
        <v>7</v>
      </c>
      <c r="B114" s="489" t="s">
        <v>115</v>
      </c>
      <c r="C114" s="489" t="s">
        <v>116</v>
      </c>
      <c r="D114" s="489" t="s">
        <v>110</v>
      </c>
      <c r="E114" s="489" t="s">
        <v>108</v>
      </c>
      <c r="F114" s="489" t="s">
        <v>109</v>
      </c>
      <c r="G114" s="514" t="s">
        <v>94</v>
      </c>
      <c r="H114" s="489" t="s">
        <v>95</v>
      </c>
      <c r="I114" s="137" t="s">
        <v>96</v>
      </c>
      <c r="J114" s="137" t="s">
        <v>96</v>
      </c>
    </row>
    <row r="115" spans="1:15" ht="16.5" thickBot="1" x14ac:dyDescent="0.3">
      <c r="A115" s="507"/>
      <c r="B115" s="507"/>
      <c r="C115" s="507"/>
      <c r="D115" s="507"/>
      <c r="E115" s="507"/>
      <c r="F115" s="507"/>
      <c r="G115" s="511"/>
      <c r="H115" s="507"/>
      <c r="I115" s="138" t="s">
        <v>97</v>
      </c>
      <c r="J115" s="138" t="s">
        <v>100</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15" t="s">
        <v>178</v>
      </c>
      <c r="B131" s="515"/>
      <c r="C131" s="515"/>
      <c r="D131" s="515"/>
      <c r="E131" s="515"/>
      <c r="F131" s="515"/>
      <c r="G131" s="516"/>
      <c r="H131" s="10" t="s">
        <v>47</v>
      </c>
      <c r="I131" s="296">
        <f>SUM(I116:I130)+I104</f>
        <v>0</v>
      </c>
      <c r="J131" s="323"/>
      <c r="K131" s="115"/>
    </row>
    <row r="132" spans="1:14" x14ac:dyDescent="0.25">
      <c r="A132" s="43" t="s">
        <v>156</v>
      </c>
      <c r="K132" s="202" t="str">
        <f t="shared" ref="K132" si="19">IF(AND(I132&gt;0,J132=""),"KDV Dahil Tutar Yazılmalıdır.","")</f>
        <v/>
      </c>
    </row>
    <row r="134" spans="1:14" ht="18.75" x14ac:dyDescent="0.3">
      <c r="B134" s="350" t="s">
        <v>44</v>
      </c>
      <c r="C134" s="351">
        <f ca="1">imzatarihi</f>
        <v>46027</v>
      </c>
      <c r="D134" s="353" t="s">
        <v>45</v>
      </c>
      <c r="E134" s="349" t="str">
        <f>IF(kurulusyetkilisi&gt;0,kurulusyetkilisi,"")</f>
        <v/>
      </c>
      <c r="G134" s="43"/>
    </row>
    <row r="135" spans="1:14" ht="18.75" x14ac:dyDescent="0.3">
      <c r="C135" s="352"/>
      <c r="D135" s="353" t="s">
        <v>46</v>
      </c>
      <c r="F135" s="350"/>
      <c r="G135" s="43"/>
    </row>
    <row r="136" spans="1:14" x14ac:dyDescent="0.25">
      <c r="A136" s="503" t="s">
        <v>114</v>
      </c>
      <c r="B136" s="503"/>
      <c r="C136" s="503"/>
      <c r="D136" s="503"/>
      <c r="E136" s="503"/>
      <c r="F136" s="503"/>
      <c r="G136" s="503"/>
      <c r="H136" s="503"/>
      <c r="I136" s="503"/>
      <c r="J136" s="503"/>
      <c r="K136" s="139"/>
      <c r="L136" s="140"/>
    </row>
    <row r="137" spans="1:14" ht="15.6" customHeight="1" x14ac:dyDescent="0.25">
      <c r="A137" s="491" t="str">
        <f>IF(YilDonem&lt;&gt;"",CONCATENATE(YilDonem," dönemine aittir."),"")</f>
        <v/>
      </c>
      <c r="B137" s="491"/>
      <c r="C137" s="491"/>
      <c r="D137" s="491"/>
      <c r="E137" s="491"/>
      <c r="F137" s="491"/>
      <c r="G137" s="491"/>
      <c r="H137" s="491"/>
      <c r="I137" s="491"/>
      <c r="J137" s="491"/>
      <c r="K137" s="113"/>
      <c r="L137" s="74"/>
      <c r="M137" s="74"/>
    </row>
    <row r="138" spans="1:14" ht="15.95" customHeight="1" thickBot="1" x14ac:dyDescent="0.3">
      <c r="A138" s="504" t="s">
        <v>118</v>
      </c>
      <c r="B138" s="504"/>
      <c r="C138" s="504"/>
      <c r="D138" s="504"/>
      <c r="E138" s="504"/>
      <c r="F138" s="504"/>
      <c r="G138" s="504"/>
      <c r="H138" s="504"/>
      <c r="I138" s="504"/>
      <c r="J138" s="504"/>
      <c r="K138" s="113"/>
      <c r="L138" s="74"/>
      <c r="M138" s="74"/>
    </row>
    <row r="139" spans="1:14" ht="31.7" customHeight="1" thickBot="1" x14ac:dyDescent="0.3">
      <c r="A139" s="493" t="s">
        <v>1</v>
      </c>
      <c r="B139" s="494"/>
      <c r="C139" s="495" t="str">
        <f>IF(ProjeNo&gt;0,ProjeNo,"")</f>
        <v/>
      </c>
      <c r="D139" s="496"/>
      <c r="E139" s="496"/>
      <c r="F139" s="496"/>
      <c r="G139" s="496"/>
      <c r="H139" s="496"/>
      <c r="I139" s="496"/>
      <c r="J139" s="497"/>
    </row>
    <row r="140" spans="1:14" ht="31.7" customHeight="1" thickBot="1" x14ac:dyDescent="0.3">
      <c r="A140" s="498" t="s">
        <v>11</v>
      </c>
      <c r="B140" s="499"/>
      <c r="C140" s="518" t="str">
        <f>IF(ProjeAdi&gt;0,ProjeAdi,"")</f>
        <v/>
      </c>
      <c r="D140" s="519"/>
      <c r="E140" s="519"/>
      <c r="F140" s="519"/>
      <c r="G140" s="519"/>
      <c r="H140" s="519"/>
      <c r="I140" s="519"/>
      <c r="J140" s="520"/>
    </row>
    <row r="141" spans="1:14" ht="51.95" customHeight="1" thickBot="1" x14ac:dyDescent="0.3">
      <c r="A141" s="489" t="s">
        <v>7</v>
      </c>
      <c r="B141" s="489" t="s">
        <v>115</v>
      </c>
      <c r="C141" s="489" t="s">
        <v>116</v>
      </c>
      <c r="D141" s="489" t="s">
        <v>110</v>
      </c>
      <c r="E141" s="489" t="s">
        <v>108</v>
      </c>
      <c r="F141" s="489" t="s">
        <v>109</v>
      </c>
      <c r="G141" s="514" t="s">
        <v>94</v>
      </c>
      <c r="H141" s="489" t="s">
        <v>95</v>
      </c>
      <c r="I141" s="137" t="s">
        <v>96</v>
      </c>
      <c r="J141" s="137" t="s">
        <v>96</v>
      </c>
    </row>
    <row r="142" spans="1:14" ht="16.5" thickBot="1" x14ac:dyDescent="0.3">
      <c r="A142" s="507"/>
      <c r="B142" s="507"/>
      <c r="C142" s="507"/>
      <c r="D142" s="507"/>
      <c r="E142" s="507"/>
      <c r="F142" s="507"/>
      <c r="G142" s="511"/>
      <c r="H142" s="507"/>
      <c r="I142" s="138" t="s">
        <v>97</v>
      </c>
      <c r="J142" s="138" t="s">
        <v>100</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15" t="s">
        <v>178</v>
      </c>
      <c r="B158" s="515"/>
      <c r="C158" s="515"/>
      <c r="D158" s="515"/>
      <c r="E158" s="515"/>
      <c r="F158" s="515"/>
      <c r="G158" s="516"/>
      <c r="H158" s="10" t="s">
        <v>47</v>
      </c>
      <c r="I158" s="296">
        <f>SUM(I143:I157)+I131</f>
        <v>0</v>
      </c>
      <c r="J158" s="323"/>
      <c r="K158" s="115"/>
    </row>
    <row r="159" spans="1:15" x14ac:dyDescent="0.25">
      <c r="A159" s="43" t="s">
        <v>156</v>
      </c>
      <c r="K159" s="202" t="str">
        <f t="shared" ref="K159" si="23">IF(AND(I159&gt;0,J159=""),"KDV Dahil Tutar Yazılmalıdır.","")</f>
        <v/>
      </c>
    </row>
    <row r="161" spans="2:7" ht="18.75" x14ac:dyDescent="0.3">
      <c r="B161" s="350" t="s">
        <v>44</v>
      </c>
      <c r="C161" s="351">
        <f ca="1">imzatarihi</f>
        <v>46027</v>
      </c>
      <c r="D161" s="353" t="s">
        <v>45</v>
      </c>
      <c r="E161" s="349" t="str">
        <f>IF(kurulusyetkilisi&gt;0,kurulusyetkilisi,"")</f>
        <v/>
      </c>
      <c r="G161" s="43"/>
    </row>
    <row r="162" spans="2:7" ht="18.75" x14ac:dyDescent="0.3">
      <c r="C162" s="352"/>
      <c r="D162" s="353" t="s">
        <v>46</v>
      </c>
      <c r="F162" s="350"/>
      <c r="G162" s="43"/>
    </row>
    <row r="186" spans="14:15" x14ac:dyDescent="0.25">
      <c r="N186" s="46"/>
      <c r="O186" s="46"/>
    </row>
  </sheetData>
  <sheetProtection algorithmName="SHA-512" hashValue="g1AbfWVpnuDyCI1CI1CeV1cU8UneEOQzAo4t0XZfLpUxLVttQIwCyar/VnuyoMX8ZMLzeb5St4qMj1li5G0Bgw==" saltValue="FiloOte4UkAVoMct611FMg=="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1:G131"/>
    <mergeCell ref="A136:J136"/>
    <mergeCell ref="A137:J137"/>
    <mergeCell ref="A138:J138"/>
    <mergeCell ref="A139:B139"/>
    <mergeCell ref="C139:J139"/>
    <mergeCell ref="A113:B113"/>
    <mergeCell ref="C113:J113"/>
    <mergeCell ref="A114:A115"/>
    <mergeCell ref="B114:B115"/>
    <mergeCell ref="C114:C115"/>
    <mergeCell ref="D114:D115"/>
    <mergeCell ref="E114:E115"/>
    <mergeCell ref="F114:F115"/>
    <mergeCell ref="G114:G115"/>
    <mergeCell ref="H114:H115"/>
    <mergeCell ref="A109:J109"/>
    <mergeCell ref="A110:J110"/>
    <mergeCell ref="A111:J111"/>
    <mergeCell ref="A112:B112"/>
    <mergeCell ref="C112:J112"/>
    <mergeCell ref="A86:B86"/>
    <mergeCell ref="C86:J86"/>
    <mergeCell ref="A87:A88"/>
    <mergeCell ref="B87:B88"/>
    <mergeCell ref="C87:C88"/>
    <mergeCell ref="D87:D88"/>
    <mergeCell ref="E87:E88"/>
    <mergeCell ref="F87:F88"/>
    <mergeCell ref="G87:G88"/>
    <mergeCell ref="H87:H88"/>
    <mergeCell ref="A77:G77"/>
    <mergeCell ref="A82:J82"/>
    <mergeCell ref="A83:J83"/>
    <mergeCell ref="A84:J84"/>
    <mergeCell ref="A85:B85"/>
    <mergeCell ref="C85:J85"/>
    <mergeCell ref="A59:B59"/>
    <mergeCell ref="C59:J59"/>
    <mergeCell ref="A60:A61"/>
    <mergeCell ref="B60:B61"/>
    <mergeCell ref="C60:C61"/>
    <mergeCell ref="D60:D61"/>
    <mergeCell ref="E60:E61"/>
    <mergeCell ref="F60:F61"/>
    <mergeCell ref="G60:G61"/>
    <mergeCell ref="H60:H61"/>
    <mergeCell ref="A50:G50"/>
    <mergeCell ref="A55:J55"/>
    <mergeCell ref="A56:J56"/>
    <mergeCell ref="A57:J57"/>
    <mergeCell ref="A58:B58"/>
    <mergeCell ref="C58:J58"/>
    <mergeCell ref="C32:J32"/>
    <mergeCell ref="A33:A34"/>
    <mergeCell ref="B33:B34"/>
    <mergeCell ref="C33:C34"/>
    <mergeCell ref="D33:D34"/>
    <mergeCell ref="E33:E34"/>
    <mergeCell ref="F33:F34"/>
    <mergeCell ref="G33:G34"/>
    <mergeCell ref="H33:H34"/>
    <mergeCell ref="A5:B5"/>
    <mergeCell ref="C5:J5"/>
    <mergeCell ref="A1:J1"/>
    <mergeCell ref="A2:J2"/>
    <mergeCell ref="A3:J3"/>
    <mergeCell ref="A4:B4"/>
    <mergeCell ref="C4:J4"/>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topLeftCell="A7" zoomScaleNormal="100" workbookViewId="0">
      <selection activeCell="C19" sqref="C19"/>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10" t="s">
        <v>13</v>
      </c>
      <c r="B1" s="410"/>
      <c r="C1" s="410"/>
    </row>
    <row r="3" spans="1:3" ht="21" x14ac:dyDescent="0.25">
      <c r="A3" s="410" t="s">
        <v>153</v>
      </c>
      <c r="B3" s="410"/>
      <c r="C3" s="410"/>
    </row>
    <row r="4" spans="1:3" ht="21.2" x14ac:dyDescent="0.35">
      <c r="A4" s="178"/>
      <c r="B4" s="306"/>
      <c r="C4" s="306"/>
    </row>
    <row r="5" spans="1:3" ht="21" x14ac:dyDescent="0.25">
      <c r="A5" s="410" t="s">
        <v>172</v>
      </c>
      <c r="B5" s="410"/>
      <c r="C5" s="410"/>
    </row>
    <row r="6" spans="1:3" ht="21.2" x14ac:dyDescent="0.25">
      <c r="A6" s="178"/>
    </row>
    <row r="7" spans="1:3" ht="21" x14ac:dyDescent="0.25">
      <c r="A7" s="410" t="s">
        <v>173</v>
      </c>
      <c r="B7" s="410"/>
      <c r="C7" s="410"/>
    </row>
    <row r="8" spans="1:3" ht="21.2" x14ac:dyDescent="0.25">
      <c r="A8" s="410"/>
      <c r="B8" s="410"/>
      <c r="C8" s="410"/>
    </row>
    <row r="9" spans="1:3" ht="28.5" x14ac:dyDescent="0.25">
      <c r="A9" s="411" t="s">
        <v>152</v>
      </c>
      <c r="B9" s="411"/>
      <c r="C9" s="411"/>
    </row>
    <row r="10" spans="1:3" ht="15.75" x14ac:dyDescent="0.25">
      <c r="A10" s="407" t="s">
        <v>151</v>
      </c>
      <c r="B10" s="407"/>
      <c r="C10" s="407"/>
    </row>
    <row r="11" spans="1:3" ht="15.75" x14ac:dyDescent="0.25">
      <c r="A11" s="179"/>
    </row>
    <row r="12" spans="1:3" ht="21.2" x14ac:dyDescent="0.25">
      <c r="A12" s="412" t="str">
        <f>IF(YilDonem&lt;&gt;"",CONCATENATE(YilDonem," dönemine aittir."),"")</f>
        <v/>
      </c>
      <c r="B12" s="412"/>
      <c r="C12" s="412"/>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06" t="str">
        <f>IF(C22&lt;&gt;"","","SOL TARAFTAKİ BOYALI HÜCRELER DOLDURULMALIDIR.")</f>
        <v>SOL TARAFTAKİ BOYALI HÜCRELER DOLDURULMALIDIR.</v>
      </c>
      <c r="E18" s="406"/>
      <c r="F18" s="406"/>
    </row>
    <row r="19" spans="1:6" ht="50.1" customHeight="1" x14ac:dyDescent="0.25">
      <c r="A19" s="309" t="s">
        <v>17</v>
      </c>
      <c r="B19" s="305" t="s">
        <v>15</v>
      </c>
      <c r="C19" s="182"/>
      <c r="D19" s="406"/>
      <c r="E19" s="406"/>
      <c r="F19" s="406"/>
    </row>
    <row r="20" spans="1:6" ht="50.1" customHeight="1" x14ac:dyDescent="0.25">
      <c r="A20" s="309" t="s">
        <v>18</v>
      </c>
      <c r="B20" s="305" t="s">
        <v>15</v>
      </c>
      <c r="C20" s="182"/>
      <c r="D20" s="406"/>
      <c r="E20" s="406"/>
      <c r="F20" s="406"/>
    </row>
    <row r="21" spans="1:6" ht="24.95" customHeight="1" x14ac:dyDescent="0.25">
      <c r="A21" s="309" t="s">
        <v>19</v>
      </c>
      <c r="B21" s="305" t="s">
        <v>15</v>
      </c>
      <c r="C21" s="308"/>
      <c r="D21" s="406"/>
      <c r="E21" s="406"/>
      <c r="F21" s="406"/>
    </row>
    <row r="22" spans="1:6" ht="24.95" customHeight="1" x14ac:dyDescent="0.25">
      <c r="A22" s="309" t="s">
        <v>20</v>
      </c>
      <c r="B22" s="305" t="s">
        <v>15</v>
      </c>
      <c r="C22" s="307"/>
      <c r="D22" s="406"/>
      <c r="E22" s="406"/>
      <c r="F22" s="406"/>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6.350000000000001" x14ac:dyDescent="0.25">
      <c r="A25" s="183"/>
    </row>
    <row r="26" spans="1:6" ht="16.350000000000001" x14ac:dyDescent="0.25">
      <c r="A26" s="183"/>
    </row>
    <row r="27" spans="1:6" ht="16.350000000000001" x14ac:dyDescent="0.25">
      <c r="A27" s="183"/>
    </row>
    <row r="28" spans="1:6" ht="16.350000000000001"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08" t="s">
        <v>13</v>
      </c>
      <c r="B37" s="408"/>
      <c r="C37" s="408"/>
    </row>
    <row r="38" spans="1:3" ht="18.75" x14ac:dyDescent="0.3">
      <c r="A38" s="409">
        <v>44197</v>
      </c>
      <c r="B38" s="409"/>
      <c r="C38" s="409"/>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yK3nua1ew+PJGeU0IZDwl6bCmPLXPTMO0bcd/FQ2FyAI+1iJxbXlCMYdU7vvCbj8ScKie43JhAk0pIkwwBTNmA==" saltValue="urBo4qxwcvOjXS+MwuWtLw=="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503" t="s">
        <v>122</v>
      </c>
      <c r="B1" s="503"/>
      <c r="C1" s="503"/>
      <c r="D1" s="503"/>
      <c r="E1" s="503"/>
      <c r="F1" s="503"/>
      <c r="G1" s="503"/>
      <c r="H1" s="503"/>
      <c r="I1" s="116"/>
      <c r="J1" s="75"/>
      <c r="K1" s="196" t="str">
        <f>CONCATENATE("A1:H",MAX(J:J))</f>
        <v>A1:H34</v>
      </c>
      <c r="M1" s="193" t="str">
        <f>CONCATENATE("A1:H",MAX(L:L))</f>
        <v>A1:H34</v>
      </c>
    </row>
    <row r="2" spans="1:13" x14ac:dyDescent="0.25">
      <c r="A2" s="491" t="str">
        <f>IF(YilDonem&lt;&gt;"",CONCATENATE(YilDonem," dönemine aittir."),"")</f>
        <v/>
      </c>
      <c r="B2" s="491"/>
      <c r="C2" s="491"/>
      <c r="D2" s="491"/>
      <c r="E2" s="491"/>
      <c r="F2" s="491"/>
      <c r="G2" s="491"/>
      <c r="H2" s="491"/>
      <c r="I2" s="116"/>
      <c r="J2" s="75"/>
      <c r="K2" s="75"/>
    </row>
    <row r="3" spans="1:13" ht="15.95" customHeight="1" thickBot="1" x14ac:dyDescent="0.3">
      <c r="A3" s="521" t="s">
        <v>149</v>
      </c>
      <c r="B3" s="521"/>
      <c r="C3" s="521"/>
      <c r="D3" s="521"/>
      <c r="E3" s="521"/>
      <c r="F3" s="521"/>
      <c r="G3" s="521"/>
      <c r="H3" s="521"/>
      <c r="I3" s="116"/>
      <c r="J3" s="75"/>
      <c r="K3" s="75"/>
    </row>
    <row r="4" spans="1:13" ht="31.7" customHeight="1" thickBot="1" x14ac:dyDescent="0.3">
      <c r="A4" s="522" t="s">
        <v>1</v>
      </c>
      <c r="B4" s="523"/>
      <c r="C4" s="495" t="str">
        <f>IF(ProjeNo&gt;0,ProjeNo,"")</f>
        <v/>
      </c>
      <c r="D4" s="496"/>
      <c r="E4" s="496"/>
      <c r="F4" s="496"/>
      <c r="G4" s="496"/>
      <c r="H4" s="497"/>
      <c r="I4" s="116"/>
      <c r="J4" s="75"/>
      <c r="K4" s="75"/>
    </row>
    <row r="5" spans="1:13" ht="45" customHeight="1" thickBot="1" x14ac:dyDescent="0.3">
      <c r="A5" s="524" t="s">
        <v>11</v>
      </c>
      <c r="B5" s="525"/>
      <c r="C5" s="500" t="str">
        <f>IF(ProjeAdi&gt;0,ProjeAdi,"")</f>
        <v/>
      </c>
      <c r="D5" s="501"/>
      <c r="E5" s="501"/>
      <c r="F5" s="501"/>
      <c r="G5" s="501"/>
      <c r="H5" s="502"/>
      <c r="I5" s="116"/>
      <c r="J5" s="75"/>
      <c r="K5" s="75"/>
    </row>
    <row r="6" spans="1:13" s="46" customFormat="1" ht="37.15" customHeight="1" thickBot="1" x14ac:dyDescent="0.3">
      <c r="A6" s="489" t="s">
        <v>7</v>
      </c>
      <c r="B6" s="489" t="s">
        <v>119</v>
      </c>
      <c r="C6" s="489" t="s">
        <v>120</v>
      </c>
      <c r="D6" s="489" t="s">
        <v>121</v>
      </c>
      <c r="E6" s="489" t="s">
        <v>94</v>
      </c>
      <c r="F6" s="489" t="s">
        <v>95</v>
      </c>
      <c r="G6" s="137" t="s">
        <v>96</v>
      </c>
      <c r="H6" s="137" t="s">
        <v>96</v>
      </c>
      <c r="I6" s="117"/>
      <c r="J6" s="76"/>
      <c r="K6" s="76"/>
      <c r="L6" s="125"/>
      <c r="M6" s="125"/>
    </row>
    <row r="7" spans="1:13" ht="18" customHeight="1" thickBot="1" x14ac:dyDescent="0.3">
      <c r="A7" s="507"/>
      <c r="B7" s="507"/>
      <c r="C7" s="490"/>
      <c r="D7" s="507"/>
      <c r="E7" s="507"/>
      <c r="F7" s="507"/>
      <c r="G7" s="138" t="s">
        <v>97</v>
      </c>
      <c r="H7" s="138" t="s">
        <v>100</v>
      </c>
      <c r="I7" s="116"/>
      <c r="J7" s="75"/>
      <c r="K7" s="75"/>
      <c r="L7" s="126"/>
      <c r="M7" s="126"/>
    </row>
    <row r="8" spans="1:13" ht="18" customHeight="1" x14ac:dyDescent="0.25">
      <c r="A8" s="53">
        <v>1</v>
      </c>
      <c r="B8" s="310"/>
      <c r="C8" s="203" t="s">
        <v>123</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47</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156</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50" t="s">
        <v>44</v>
      </c>
      <c r="B32" s="351">
        <f ca="1">imzatarihi</f>
        <v>46027</v>
      </c>
      <c r="C32" s="353" t="s">
        <v>45</v>
      </c>
      <c r="D32" s="349" t="str">
        <f>IF(kurulusyetkilisi&gt;0,kurulusyetkilisi,"")</f>
        <v/>
      </c>
      <c r="I32" s="43"/>
      <c r="J32" s="75"/>
      <c r="K32" s="75"/>
    </row>
    <row r="33" spans="1:13" ht="18.75" x14ac:dyDescent="0.3">
      <c r="B33" s="352"/>
      <c r="C33" s="353" t="s">
        <v>46</v>
      </c>
      <c r="F33" s="350"/>
      <c r="I33" s="43"/>
      <c r="J33" s="75"/>
      <c r="K33" s="75"/>
    </row>
    <row r="34" spans="1:13" x14ac:dyDescent="0.25">
      <c r="A34" s="82"/>
      <c r="B34" s="82"/>
      <c r="C34" s="82"/>
      <c r="D34" s="82"/>
      <c r="E34" s="82"/>
      <c r="F34" s="82"/>
      <c r="G34" s="82"/>
      <c r="H34" s="82"/>
      <c r="I34" s="119"/>
      <c r="J34" s="75"/>
      <c r="K34" s="75"/>
    </row>
    <row r="35" spans="1:13" x14ac:dyDescent="0.25">
      <c r="A35" s="503" t="s">
        <v>122</v>
      </c>
      <c r="B35" s="503"/>
      <c r="C35" s="503"/>
      <c r="D35" s="503"/>
      <c r="E35" s="503"/>
      <c r="F35" s="503"/>
      <c r="G35" s="503"/>
      <c r="H35" s="503"/>
      <c r="I35" s="116"/>
      <c r="J35" s="75"/>
      <c r="K35" s="75"/>
    </row>
    <row r="36" spans="1:13" x14ac:dyDescent="0.25">
      <c r="A36" s="491" t="str">
        <f>IF(YilDonem&lt;&gt;"",CONCATENATE(YilDonem," dönemine aittir."),"")</f>
        <v/>
      </c>
      <c r="B36" s="491"/>
      <c r="C36" s="491"/>
      <c r="D36" s="491"/>
      <c r="E36" s="491"/>
      <c r="F36" s="491"/>
      <c r="G36" s="491"/>
      <c r="H36" s="491"/>
      <c r="I36" s="116"/>
      <c r="J36" s="75"/>
      <c r="K36" s="75"/>
    </row>
    <row r="37" spans="1:13" ht="15.95" customHeight="1" thickBot="1" x14ac:dyDescent="0.3">
      <c r="A37" s="521" t="s">
        <v>149</v>
      </c>
      <c r="B37" s="521"/>
      <c r="C37" s="521"/>
      <c r="D37" s="521"/>
      <c r="E37" s="521"/>
      <c r="F37" s="521"/>
      <c r="G37" s="521"/>
      <c r="H37" s="521"/>
      <c r="I37" s="116"/>
      <c r="J37" s="75"/>
      <c r="K37" s="75"/>
    </row>
    <row r="38" spans="1:13" ht="31.7" customHeight="1" thickBot="1" x14ac:dyDescent="0.3">
      <c r="A38" s="522" t="s">
        <v>1</v>
      </c>
      <c r="B38" s="523"/>
      <c r="C38" s="495" t="str">
        <f>IF(ProjeNo&gt;0,ProjeNo,"")</f>
        <v/>
      </c>
      <c r="D38" s="496"/>
      <c r="E38" s="496"/>
      <c r="F38" s="496"/>
      <c r="G38" s="496"/>
      <c r="H38" s="497"/>
      <c r="I38" s="116"/>
      <c r="J38" s="75"/>
      <c r="K38" s="75"/>
    </row>
    <row r="39" spans="1:13" ht="45" customHeight="1" thickBot="1" x14ac:dyDescent="0.3">
      <c r="A39" s="524" t="s">
        <v>11</v>
      </c>
      <c r="B39" s="525"/>
      <c r="C39" s="500" t="str">
        <f>IF(ProjeAdi&gt;0,ProjeAdi,"")</f>
        <v/>
      </c>
      <c r="D39" s="501"/>
      <c r="E39" s="501"/>
      <c r="F39" s="501"/>
      <c r="G39" s="501"/>
      <c r="H39" s="502"/>
      <c r="I39" s="116"/>
      <c r="J39" s="75"/>
      <c r="K39" s="75"/>
    </row>
    <row r="40" spans="1:13" s="46" customFormat="1" ht="37.15" customHeight="1" thickBot="1" x14ac:dyDescent="0.3">
      <c r="A40" s="489" t="s">
        <v>7</v>
      </c>
      <c r="B40" s="489" t="s">
        <v>119</v>
      </c>
      <c r="C40" s="489" t="s">
        <v>120</v>
      </c>
      <c r="D40" s="489" t="s">
        <v>121</v>
      </c>
      <c r="E40" s="489" t="s">
        <v>94</v>
      </c>
      <c r="F40" s="489" t="s">
        <v>95</v>
      </c>
      <c r="G40" s="137" t="s">
        <v>96</v>
      </c>
      <c r="H40" s="137" t="s">
        <v>96</v>
      </c>
      <c r="I40" s="117"/>
      <c r="J40" s="76"/>
      <c r="K40" s="76"/>
      <c r="L40" s="125"/>
      <c r="M40" s="125"/>
    </row>
    <row r="41" spans="1:13" ht="18" customHeight="1" thickBot="1" x14ac:dyDescent="0.3">
      <c r="A41" s="507"/>
      <c r="B41" s="507"/>
      <c r="C41" s="507"/>
      <c r="D41" s="507"/>
      <c r="E41" s="507"/>
      <c r="F41" s="507"/>
      <c r="G41" s="138" t="s">
        <v>97</v>
      </c>
      <c r="H41" s="138" t="s">
        <v>100</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47</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156</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50" t="s">
        <v>44</v>
      </c>
      <c r="B66" s="351">
        <f ca="1">imzatarihi</f>
        <v>46027</v>
      </c>
      <c r="C66" s="353" t="s">
        <v>45</v>
      </c>
      <c r="D66" s="349" t="str">
        <f>IF(kurulusyetkilisi&gt;0,kurulusyetkilisi,"")</f>
        <v/>
      </c>
      <c r="H66" s="82"/>
      <c r="I66" s="119"/>
      <c r="J66" s="75"/>
      <c r="K66" s="75"/>
    </row>
    <row r="67" spans="1:13" ht="18.75" x14ac:dyDescent="0.3">
      <c r="B67" s="352"/>
      <c r="C67" s="353" t="s">
        <v>46</v>
      </c>
      <c r="F67" s="350"/>
      <c r="H67" s="82"/>
      <c r="I67" s="119"/>
      <c r="J67" s="75"/>
      <c r="K67" s="75"/>
    </row>
    <row r="68" spans="1:13" x14ac:dyDescent="0.25">
      <c r="A68" s="82"/>
      <c r="B68" s="82"/>
      <c r="C68" s="82"/>
      <c r="D68" s="82"/>
      <c r="E68" s="82"/>
      <c r="F68" s="82"/>
      <c r="G68" s="82"/>
      <c r="H68" s="82"/>
      <c r="I68" s="119"/>
      <c r="J68" s="75"/>
      <c r="K68" s="75"/>
    </row>
    <row r="69" spans="1:13" x14ac:dyDescent="0.25">
      <c r="A69" s="503" t="s">
        <v>122</v>
      </c>
      <c r="B69" s="503"/>
      <c r="C69" s="503"/>
      <c r="D69" s="503"/>
      <c r="E69" s="503"/>
      <c r="F69" s="503"/>
      <c r="G69" s="503"/>
      <c r="H69" s="503"/>
      <c r="I69" s="116"/>
      <c r="J69" s="75"/>
      <c r="K69" s="75"/>
    </row>
    <row r="70" spans="1:13" x14ac:dyDescent="0.25">
      <c r="A70" s="491" t="str">
        <f>IF(YilDonem&lt;&gt;"",CONCATENATE(YilDonem," dönemine aittir."),"")</f>
        <v/>
      </c>
      <c r="B70" s="491"/>
      <c r="C70" s="491"/>
      <c r="D70" s="491"/>
      <c r="E70" s="491"/>
      <c r="F70" s="491"/>
      <c r="G70" s="491"/>
      <c r="H70" s="491"/>
      <c r="I70" s="116"/>
      <c r="J70" s="75"/>
      <c r="K70" s="75"/>
    </row>
    <row r="71" spans="1:13" ht="15.95" customHeight="1" thickBot="1" x14ac:dyDescent="0.3">
      <c r="A71" s="521" t="s">
        <v>149</v>
      </c>
      <c r="B71" s="521"/>
      <c r="C71" s="521"/>
      <c r="D71" s="521"/>
      <c r="E71" s="521"/>
      <c r="F71" s="521"/>
      <c r="G71" s="521"/>
      <c r="H71" s="521"/>
      <c r="I71" s="116"/>
      <c r="J71" s="75"/>
      <c r="K71" s="75"/>
    </row>
    <row r="72" spans="1:13" ht="31.7" customHeight="1" thickBot="1" x14ac:dyDescent="0.3">
      <c r="A72" s="522" t="s">
        <v>1</v>
      </c>
      <c r="B72" s="523"/>
      <c r="C72" s="495" t="str">
        <f>IF(ProjeNo&gt;0,ProjeNo,"")</f>
        <v/>
      </c>
      <c r="D72" s="496"/>
      <c r="E72" s="496"/>
      <c r="F72" s="496"/>
      <c r="G72" s="496"/>
      <c r="H72" s="497"/>
      <c r="I72" s="116"/>
      <c r="J72" s="75"/>
      <c r="K72" s="75"/>
    </row>
    <row r="73" spans="1:13" ht="45" customHeight="1" thickBot="1" x14ac:dyDescent="0.3">
      <c r="A73" s="524" t="s">
        <v>11</v>
      </c>
      <c r="B73" s="525"/>
      <c r="C73" s="500" t="str">
        <f>IF(ProjeAdi&gt;0,ProjeAdi,"")</f>
        <v/>
      </c>
      <c r="D73" s="501"/>
      <c r="E73" s="501"/>
      <c r="F73" s="501"/>
      <c r="G73" s="501"/>
      <c r="H73" s="502"/>
      <c r="I73" s="116"/>
      <c r="J73" s="75"/>
      <c r="K73" s="75"/>
    </row>
    <row r="74" spans="1:13" s="46" customFormat="1" ht="37.15" customHeight="1" thickBot="1" x14ac:dyDescent="0.3">
      <c r="A74" s="489" t="s">
        <v>7</v>
      </c>
      <c r="B74" s="489" t="s">
        <v>119</v>
      </c>
      <c r="C74" s="489" t="s">
        <v>120</v>
      </c>
      <c r="D74" s="489" t="s">
        <v>121</v>
      </c>
      <c r="E74" s="489" t="s">
        <v>94</v>
      </c>
      <c r="F74" s="489" t="s">
        <v>95</v>
      </c>
      <c r="G74" s="137" t="s">
        <v>96</v>
      </c>
      <c r="H74" s="137" t="s">
        <v>96</v>
      </c>
      <c r="I74" s="117"/>
      <c r="J74" s="76"/>
      <c r="K74" s="76"/>
      <c r="L74" s="125"/>
      <c r="M74" s="125"/>
    </row>
    <row r="75" spans="1:13" ht="18" customHeight="1" thickBot="1" x14ac:dyDescent="0.3">
      <c r="A75" s="507"/>
      <c r="B75" s="507"/>
      <c r="C75" s="507"/>
      <c r="D75" s="507"/>
      <c r="E75" s="507"/>
      <c r="F75" s="507"/>
      <c r="G75" s="138" t="s">
        <v>97</v>
      </c>
      <c r="H75" s="138" t="s">
        <v>100</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47</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156</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50" t="s">
        <v>44</v>
      </c>
      <c r="B100" s="351">
        <f ca="1">imzatarihi</f>
        <v>46027</v>
      </c>
      <c r="C100" s="353" t="s">
        <v>45</v>
      </c>
      <c r="D100" s="349" t="str">
        <f>IF(kurulusyetkilisi&gt;0,kurulusyetkilisi,"")</f>
        <v/>
      </c>
      <c r="H100" s="82"/>
      <c r="I100" s="119"/>
      <c r="J100" s="75"/>
      <c r="K100" s="75"/>
    </row>
    <row r="101" spans="1:13" ht="18.75" x14ac:dyDescent="0.3">
      <c r="B101" s="352"/>
      <c r="C101" s="353" t="s">
        <v>46</v>
      </c>
      <c r="F101" s="350"/>
      <c r="H101" s="82"/>
      <c r="I101" s="119"/>
      <c r="J101" s="75"/>
      <c r="K101" s="75"/>
    </row>
    <row r="102" spans="1:13" x14ac:dyDescent="0.25">
      <c r="A102" s="82"/>
      <c r="B102" s="82"/>
      <c r="C102" s="82"/>
      <c r="D102" s="82"/>
      <c r="E102" s="82"/>
      <c r="F102" s="82"/>
      <c r="G102" s="82"/>
      <c r="H102" s="82"/>
      <c r="I102" s="119"/>
      <c r="J102" s="75"/>
      <c r="K102" s="75"/>
    </row>
    <row r="103" spans="1:13" x14ac:dyDescent="0.25">
      <c r="A103" s="503" t="s">
        <v>122</v>
      </c>
      <c r="B103" s="503"/>
      <c r="C103" s="503"/>
      <c r="D103" s="503"/>
      <c r="E103" s="503"/>
      <c r="F103" s="503"/>
      <c r="G103" s="503"/>
      <c r="H103" s="503"/>
      <c r="I103" s="116"/>
      <c r="J103" s="75"/>
      <c r="K103" s="75"/>
    </row>
    <row r="104" spans="1:13" x14ac:dyDescent="0.25">
      <c r="A104" s="491" t="str">
        <f>IF(YilDonem&lt;&gt;"",CONCATENATE(YilDonem," dönemine aittir."),"")</f>
        <v/>
      </c>
      <c r="B104" s="491"/>
      <c r="C104" s="491"/>
      <c r="D104" s="491"/>
      <c r="E104" s="491"/>
      <c r="F104" s="491"/>
      <c r="G104" s="491"/>
      <c r="H104" s="491"/>
      <c r="I104" s="116"/>
      <c r="J104" s="75"/>
      <c r="K104" s="75"/>
    </row>
    <row r="105" spans="1:13" ht="15.95" customHeight="1" thickBot="1" x14ac:dyDescent="0.3">
      <c r="A105" s="521" t="s">
        <v>149</v>
      </c>
      <c r="B105" s="521"/>
      <c r="C105" s="521"/>
      <c r="D105" s="521"/>
      <c r="E105" s="521"/>
      <c r="F105" s="521"/>
      <c r="G105" s="521"/>
      <c r="H105" s="521"/>
      <c r="I105" s="116"/>
      <c r="J105" s="75"/>
      <c r="K105" s="75"/>
    </row>
    <row r="106" spans="1:13" ht="31.7" customHeight="1" thickBot="1" x14ac:dyDescent="0.3">
      <c r="A106" s="522" t="s">
        <v>1</v>
      </c>
      <c r="B106" s="523"/>
      <c r="C106" s="495" t="str">
        <f>IF(ProjeNo&gt;0,ProjeNo,"")</f>
        <v/>
      </c>
      <c r="D106" s="496"/>
      <c r="E106" s="496"/>
      <c r="F106" s="496"/>
      <c r="G106" s="496"/>
      <c r="H106" s="497"/>
      <c r="I106" s="116"/>
      <c r="J106" s="75"/>
      <c r="K106" s="75"/>
    </row>
    <row r="107" spans="1:13" ht="45" customHeight="1" thickBot="1" x14ac:dyDescent="0.3">
      <c r="A107" s="524" t="s">
        <v>11</v>
      </c>
      <c r="B107" s="525"/>
      <c r="C107" s="500" t="str">
        <f>IF(ProjeAdi&gt;0,ProjeAdi,"")</f>
        <v/>
      </c>
      <c r="D107" s="501"/>
      <c r="E107" s="501"/>
      <c r="F107" s="501"/>
      <c r="G107" s="501"/>
      <c r="H107" s="502"/>
      <c r="I107" s="116"/>
      <c r="J107" s="75"/>
      <c r="K107" s="75"/>
    </row>
    <row r="108" spans="1:13" s="46" customFormat="1" ht="37.15" customHeight="1" thickBot="1" x14ac:dyDescent="0.3">
      <c r="A108" s="489" t="s">
        <v>7</v>
      </c>
      <c r="B108" s="489" t="s">
        <v>119</v>
      </c>
      <c r="C108" s="489" t="s">
        <v>120</v>
      </c>
      <c r="D108" s="489" t="s">
        <v>121</v>
      </c>
      <c r="E108" s="489" t="s">
        <v>94</v>
      </c>
      <c r="F108" s="489" t="s">
        <v>95</v>
      </c>
      <c r="G108" s="137" t="s">
        <v>96</v>
      </c>
      <c r="H108" s="137" t="s">
        <v>96</v>
      </c>
      <c r="I108" s="117"/>
      <c r="J108" s="76"/>
      <c r="K108" s="76"/>
      <c r="L108" s="125"/>
      <c r="M108" s="125"/>
    </row>
    <row r="109" spans="1:13" ht="18" customHeight="1" thickBot="1" x14ac:dyDescent="0.3">
      <c r="A109" s="507"/>
      <c r="B109" s="507"/>
      <c r="C109" s="507"/>
      <c r="D109" s="507"/>
      <c r="E109" s="507"/>
      <c r="F109" s="507"/>
      <c r="G109" s="138" t="s">
        <v>97</v>
      </c>
      <c r="H109" s="138" t="s">
        <v>100</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47</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156</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50" t="s">
        <v>44</v>
      </c>
      <c r="B134" s="351">
        <f ca="1">imzatarihi</f>
        <v>46027</v>
      </c>
      <c r="C134" s="353" t="s">
        <v>45</v>
      </c>
      <c r="D134" s="349" t="str">
        <f>IF(kurulusyetkilisi&gt;0,kurulusyetkilisi,"")</f>
        <v/>
      </c>
      <c r="H134" s="82"/>
      <c r="I134" s="119"/>
      <c r="J134" s="75"/>
      <c r="K134" s="75"/>
      <c r="L134" s="124"/>
    </row>
    <row r="135" spans="1:13" ht="18.75" x14ac:dyDescent="0.3">
      <c r="B135" s="352"/>
      <c r="C135" s="353" t="s">
        <v>46</v>
      </c>
      <c r="F135" s="350"/>
      <c r="H135" s="82"/>
      <c r="I135" s="119"/>
      <c r="J135" s="75"/>
      <c r="K135" s="75"/>
    </row>
    <row r="136" spans="1:13" x14ac:dyDescent="0.25">
      <c r="A136" s="82"/>
      <c r="B136" s="82"/>
      <c r="C136" s="82"/>
      <c r="D136" s="82"/>
      <c r="E136" s="82"/>
      <c r="F136" s="82"/>
      <c r="G136" s="82"/>
      <c r="H136" s="82"/>
      <c r="I136" s="119"/>
      <c r="J136" s="75"/>
      <c r="K136" s="75"/>
    </row>
    <row r="137" spans="1:13" x14ac:dyDescent="0.25">
      <c r="A137" s="503" t="s">
        <v>122</v>
      </c>
      <c r="B137" s="503"/>
      <c r="C137" s="503"/>
      <c r="D137" s="503"/>
      <c r="E137" s="503"/>
      <c r="F137" s="503"/>
      <c r="G137" s="503"/>
      <c r="H137" s="503"/>
      <c r="I137" s="116"/>
      <c r="J137" s="75"/>
      <c r="K137" s="75"/>
    </row>
    <row r="138" spans="1:13" x14ac:dyDescent="0.25">
      <c r="A138" s="491" t="str">
        <f>IF(YilDonem&lt;&gt;"",CONCATENATE(YilDonem," dönemine aittir."),"")</f>
        <v/>
      </c>
      <c r="B138" s="491"/>
      <c r="C138" s="491"/>
      <c r="D138" s="491"/>
      <c r="E138" s="491"/>
      <c r="F138" s="491"/>
      <c r="G138" s="491"/>
      <c r="H138" s="491"/>
      <c r="I138" s="116"/>
      <c r="J138" s="75"/>
      <c r="K138" s="75"/>
    </row>
    <row r="139" spans="1:13" ht="15.95" customHeight="1" thickBot="1" x14ac:dyDescent="0.3">
      <c r="A139" s="521" t="s">
        <v>149</v>
      </c>
      <c r="B139" s="521"/>
      <c r="C139" s="521"/>
      <c r="D139" s="521"/>
      <c r="E139" s="521"/>
      <c r="F139" s="521"/>
      <c r="G139" s="521"/>
      <c r="H139" s="521"/>
      <c r="I139" s="116"/>
      <c r="J139" s="75"/>
      <c r="K139" s="75"/>
    </row>
    <row r="140" spans="1:13" ht="31.7" customHeight="1" thickBot="1" x14ac:dyDescent="0.3">
      <c r="A140" s="522" t="s">
        <v>1</v>
      </c>
      <c r="B140" s="523"/>
      <c r="C140" s="495" t="str">
        <f>IF(ProjeNo&gt;0,ProjeNo,"")</f>
        <v/>
      </c>
      <c r="D140" s="496"/>
      <c r="E140" s="496"/>
      <c r="F140" s="496"/>
      <c r="G140" s="496"/>
      <c r="H140" s="497"/>
      <c r="I140" s="116"/>
      <c r="J140" s="75"/>
      <c r="K140" s="75"/>
    </row>
    <row r="141" spans="1:13" ht="45" customHeight="1" thickBot="1" x14ac:dyDescent="0.3">
      <c r="A141" s="524" t="s">
        <v>11</v>
      </c>
      <c r="B141" s="525"/>
      <c r="C141" s="500" t="str">
        <f>IF(ProjeAdi&gt;0,ProjeAdi,"")</f>
        <v/>
      </c>
      <c r="D141" s="501"/>
      <c r="E141" s="501"/>
      <c r="F141" s="501"/>
      <c r="G141" s="501"/>
      <c r="H141" s="502"/>
      <c r="I141" s="116"/>
      <c r="J141" s="75"/>
      <c r="K141" s="75"/>
    </row>
    <row r="142" spans="1:13" s="46" customFormat="1" ht="37.15" customHeight="1" thickBot="1" x14ac:dyDescent="0.3">
      <c r="A142" s="489" t="s">
        <v>7</v>
      </c>
      <c r="B142" s="489" t="s">
        <v>119</v>
      </c>
      <c r="C142" s="489" t="s">
        <v>120</v>
      </c>
      <c r="D142" s="489" t="s">
        <v>121</v>
      </c>
      <c r="E142" s="489" t="s">
        <v>94</v>
      </c>
      <c r="F142" s="489" t="s">
        <v>95</v>
      </c>
      <c r="G142" s="137" t="s">
        <v>96</v>
      </c>
      <c r="H142" s="137" t="s">
        <v>96</v>
      </c>
      <c r="I142" s="117"/>
      <c r="J142" s="76"/>
      <c r="K142" s="76"/>
      <c r="L142" s="125"/>
      <c r="M142" s="125"/>
    </row>
    <row r="143" spans="1:13" ht="18" customHeight="1" thickBot="1" x14ac:dyDescent="0.3">
      <c r="A143" s="507"/>
      <c r="B143" s="507"/>
      <c r="C143" s="507"/>
      <c r="D143" s="507"/>
      <c r="E143" s="507"/>
      <c r="F143" s="507"/>
      <c r="G143" s="138" t="s">
        <v>97</v>
      </c>
      <c r="H143" s="138" t="s">
        <v>100</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47</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156</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50" t="s">
        <v>44</v>
      </c>
      <c r="B168" s="351">
        <f ca="1">imzatarihi</f>
        <v>46027</v>
      </c>
      <c r="C168" s="353" t="s">
        <v>45</v>
      </c>
      <c r="D168" s="349" t="str">
        <f>IF(kurulusyetkilisi&gt;0,kurulusyetkilisi,"")</f>
        <v/>
      </c>
      <c r="H168" s="82"/>
      <c r="I168" s="119"/>
      <c r="J168" s="75"/>
      <c r="K168" s="75"/>
    </row>
    <row r="169" spans="1:13" ht="18.75" x14ac:dyDescent="0.3">
      <c r="B169" s="352"/>
      <c r="C169" s="353" t="s">
        <v>46</v>
      </c>
      <c r="F169" s="350"/>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503" t="s">
        <v>122</v>
      </c>
      <c r="B171" s="503"/>
      <c r="C171" s="503"/>
      <c r="D171" s="503"/>
      <c r="E171" s="503"/>
      <c r="F171" s="503"/>
      <c r="G171" s="503"/>
      <c r="H171" s="503"/>
      <c r="I171" s="116"/>
      <c r="J171" s="75"/>
      <c r="K171" s="75"/>
    </row>
    <row r="172" spans="1:13" x14ac:dyDescent="0.25">
      <c r="A172" s="491" t="str">
        <f>IF(YilDonem&lt;&gt;"",CONCATENATE(YilDonem," dönemine aittir."),"")</f>
        <v/>
      </c>
      <c r="B172" s="491"/>
      <c r="C172" s="491"/>
      <c r="D172" s="491"/>
      <c r="E172" s="491"/>
      <c r="F172" s="491"/>
      <c r="G172" s="491"/>
      <c r="H172" s="491"/>
      <c r="I172" s="116"/>
      <c r="J172" s="75"/>
      <c r="K172" s="75"/>
    </row>
    <row r="173" spans="1:13" ht="15.95" customHeight="1" thickBot="1" x14ac:dyDescent="0.3">
      <c r="A173" s="521" t="s">
        <v>149</v>
      </c>
      <c r="B173" s="521"/>
      <c r="C173" s="521"/>
      <c r="D173" s="521"/>
      <c r="E173" s="521"/>
      <c r="F173" s="521"/>
      <c r="G173" s="521"/>
      <c r="H173" s="521"/>
      <c r="I173" s="116"/>
      <c r="J173" s="75"/>
      <c r="K173" s="75"/>
    </row>
    <row r="174" spans="1:13" ht="31.7" customHeight="1" thickBot="1" x14ac:dyDescent="0.3">
      <c r="A174" s="522" t="s">
        <v>1</v>
      </c>
      <c r="B174" s="523"/>
      <c r="C174" s="495" t="str">
        <f>IF(ProjeNo&gt;0,ProjeNo,"")</f>
        <v/>
      </c>
      <c r="D174" s="496"/>
      <c r="E174" s="496"/>
      <c r="F174" s="496"/>
      <c r="G174" s="496"/>
      <c r="H174" s="497"/>
      <c r="I174" s="116"/>
      <c r="J174" s="75"/>
      <c r="K174" s="75"/>
    </row>
    <row r="175" spans="1:13" ht="45" customHeight="1" thickBot="1" x14ac:dyDescent="0.3">
      <c r="A175" s="524" t="s">
        <v>11</v>
      </c>
      <c r="B175" s="525"/>
      <c r="C175" s="500" t="str">
        <f>IF(ProjeAdi&gt;0,ProjeAdi,"")</f>
        <v/>
      </c>
      <c r="D175" s="501"/>
      <c r="E175" s="501"/>
      <c r="F175" s="501"/>
      <c r="G175" s="501"/>
      <c r="H175" s="502"/>
      <c r="I175" s="116"/>
      <c r="J175" s="75"/>
      <c r="K175" s="75"/>
    </row>
    <row r="176" spans="1:13" s="46" customFormat="1" ht="37.15" customHeight="1" thickBot="1" x14ac:dyDescent="0.3">
      <c r="A176" s="489" t="s">
        <v>7</v>
      </c>
      <c r="B176" s="489" t="s">
        <v>119</v>
      </c>
      <c r="C176" s="489" t="s">
        <v>120</v>
      </c>
      <c r="D176" s="489" t="s">
        <v>121</v>
      </c>
      <c r="E176" s="489" t="s">
        <v>94</v>
      </c>
      <c r="F176" s="489" t="s">
        <v>95</v>
      </c>
      <c r="G176" s="137" t="s">
        <v>96</v>
      </c>
      <c r="H176" s="137" t="s">
        <v>96</v>
      </c>
      <c r="I176" s="117"/>
      <c r="J176" s="76"/>
      <c r="K176" s="76"/>
      <c r="L176" s="125"/>
      <c r="M176" s="125"/>
    </row>
    <row r="177" spans="1:13" ht="18" customHeight="1" thickBot="1" x14ac:dyDescent="0.3">
      <c r="A177" s="507"/>
      <c r="B177" s="507"/>
      <c r="C177" s="507"/>
      <c r="D177" s="507"/>
      <c r="E177" s="507"/>
      <c r="F177" s="507"/>
      <c r="G177" s="138" t="s">
        <v>97</v>
      </c>
      <c r="H177" s="138" t="s">
        <v>100</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47</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156</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50" t="s">
        <v>44</v>
      </c>
      <c r="B202" s="351">
        <f ca="1">imzatarihi</f>
        <v>46027</v>
      </c>
      <c r="C202" s="353" t="s">
        <v>45</v>
      </c>
      <c r="D202" s="349" t="str">
        <f>IF(kurulusyetkilisi&gt;0,kurulusyetkilisi,"")</f>
        <v/>
      </c>
      <c r="H202" s="82"/>
      <c r="I202" s="119"/>
      <c r="J202" s="75"/>
      <c r="K202" s="75"/>
    </row>
    <row r="203" spans="1:12" ht="18.75" x14ac:dyDescent="0.3">
      <c r="B203" s="352"/>
      <c r="C203" s="353" t="s">
        <v>46</v>
      </c>
      <c r="F203" s="350"/>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503" t="s">
        <v>122</v>
      </c>
      <c r="B205" s="503"/>
      <c r="C205" s="503"/>
      <c r="D205" s="503"/>
      <c r="E205" s="503"/>
      <c r="F205" s="503"/>
      <c r="G205" s="503"/>
      <c r="H205" s="503"/>
      <c r="I205" s="116"/>
      <c r="J205" s="75"/>
      <c r="K205" s="75"/>
    </row>
    <row r="206" spans="1:12" x14ac:dyDescent="0.25">
      <c r="A206" s="491" t="str">
        <f>IF(YilDonem&lt;&gt;"",CONCATENATE(YilDonem," dönemine aittir."),"")</f>
        <v/>
      </c>
      <c r="B206" s="491"/>
      <c r="C206" s="491"/>
      <c r="D206" s="491"/>
      <c r="E206" s="491"/>
      <c r="F206" s="491"/>
      <c r="G206" s="491"/>
      <c r="H206" s="491"/>
      <c r="I206" s="116"/>
      <c r="J206" s="75"/>
      <c r="K206" s="75"/>
    </row>
    <row r="207" spans="1:12" ht="15.95" customHeight="1" thickBot="1" x14ac:dyDescent="0.3">
      <c r="A207" s="521" t="s">
        <v>149</v>
      </c>
      <c r="B207" s="521"/>
      <c r="C207" s="521"/>
      <c r="D207" s="521"/>
      <c r="E207" s="521"/>
      <c r="F207" s="521"/>
      <c r="G207" s="521"/>
      <c r="H207" s="521"/>
      <c r="I207" s="116"/>
      <c r="J207" s="75"/>
      <c r="K207" s="75"/>
    </row>
    <row r="208" spans="1:12" ht="31.7" customHeight="1" thickBot="1" x14ac:dyDescent="0.3">
      <c r="A208" s="522" t="s">
        <v>1</v>
      </c>
      <c r="B208" s="523"/>
      <c r="C208" s="495" t="str">
        <f>IF(ProjeNo&gt;0,ProjeNo,"")</f>
        <v/>
      </c>
      <c r="D208" s="496"/>
      <c r="E208" s="496"/>
      <c r="F208" s="496"/>
      <c r="G208" s="496"/>
      <c r="H208" s="497"/>
      <c r="I208" s="116"/>
      <c r="J208" s="75"/>
      <c r="K208" s="75"/>
    </row>
    <row r="209" spans="1:13" ht="45" customHeight="1" thickBot="1" x14ac:dyDescent="0.3">
      <c r="A209" s="524" t="s">
        <v>11</v>
      </c>
      <c r="B209" s="525"/>
      <c r="C209" s="500" t="str">
        <f>IF(ProjeAdi&gt;0,ProjeAdi,"")</f>
        <v/>
      </c>
      <c r="D209" s="501"/>
      <c r="E209" s="501"/>
      <c r="F209" s="501"/>
      <c r="G209" s="501"/>
      <c r="H209" s="502"/>
      <c r="I209" s="116"/>
      <c r="J209" s="75"/>
      <c r="K209" s="75"/>
    </row>
    <row r="210" spans="1:13" s="46" customFormat="1" ht="37.15" customHeight="1" thickBot="1" x14ac:dyDescent="0.3">
      <c r="A210" s="489" t="s">
        <v>7</v>
      </c>
      <c r="B210" s="489" t="s">
        <v>119</v>
      </c>
      <c r="C210" s="489" t="s">
        <v>120</v>
      </c>
      <c r="D210" s="489" t="s">
        <v>121</v>
      </c>
      <c r="E210" s="489" t="s">
        <v>94</v>
      </c>
      <c r="F210" s="489" t="s">
        <v>95</v>
      </c>
      <c r="G210" s="137" t="s">
        <v>96</v>
      </c>
      <c r="H210" s="137" t="s">
        <v>96</v>
      </c>
      <c r="I210" s="117"/>
      <c r="J210" s="76"/>
      <c r="K210" s="76"/>
      <c r="L210" s="125"/>
      <c r="M210" s="125"/>
    </row>
    <row r="211" spans="1:13" ht="18" customHeight="1" thickBot="1" x14ac:dyDescent="0.3">
      <c r="A211" s="507"/>
      <c r="B211" s="507"/>
      <c r="C211" s="507"/>
      <c r="D211" s="507"/>
      <c r="E211" s="507"/>
      <c r="F211" s="507"/>
      <c r="G211" s="138" t="s">
        <v>97</v>
      </c>
      <c r="H211" s="138" t="s">
        <v>100</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47</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156</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50" t="s">
        <v>44</v>
      </c>
      <c r="B236" s="351">
        <f ca="1">imzatarihi</f>
        <v>46027</v>
      </c>
      <c r="C236" s="353" t="s">
        <v>45</v>
      </c>
      <c r="D236" s="349" t="str">
        <f>IF(kurulusyetkilisi&gt;0,kurulusyetkilisi,"")</f>
        <v/>
      </c>
      <c r="H236" s="82"/>
      <c r="I236" s="119"/>
      <c r="J236" s="75"/>
      <c r="K236" s="75"/>
    </row>
    <row r="237" spans="1:12" ht="18.75" x14ac:dyDescent="0.3">
      <c r="B237" s="352"/>
      <c r="C237" s="353" t="s">
        <v>46</v>
      </c>
      <c r="F237" s="350"/>
      <c r="H237" s="82"/>
      <c r="I237" s="119"/>
      <c r="J237" s="75"/>
      <c r="K237" s="75"/>
    </row>
    <row r="238" spans="1:12" x14ac:dyDescent="0.25">
      <c r="A238" s="82"/>
      <c r="B238" s="82"/>
      <c r="C238" s="82"/>
      <c r="D238" s="82"/>
      <c r="E238" s="82"/>
      <c r="F238" s="82"/>
      <c r="G238" s="82"/>
      <c r="H238" s="82"/>
      <c r="I238" s="119"/>
      <c r="J238" s="75"/>
      <c r="K238" s="75"/>
    </row>
    <row r="239" spans="1:12" x14ac:dyDescent="0.25">
      <c r="A239" s="503" t="s">
        <v>122</v>
      </c>
      <c r="B239" s="503"/>
      <c r="C239" s="503"/>
      <c r="D239" s="503"/>
      <c r="E239" s="503"/>
      <c r="F239" s="503"/>
      <c r="G239" s="503"/>
      <c r="H239" s="503"/>
      <c r="I239" s="116"/>
      <c r="J239" s="75"/>
      <c r="K239" s="75"/>
      <c r="L239" s="124"/>
    </row>
    <row r="240" spans="1:12" x14ac:dyDescent="0.25">
      <c r="A240" s="491" t="str">
        <f>IF(YilDonem&lt;&gt;"",CONCATENATE(YilDonem," dönemine aittir."),"")</f>
        <v/>
      </c>
      <c r="B240" s="491"/>
      <c r="C240" s="491"/>
      <c r="D240" s="491"/>
      <c r="E240" s="491"/>
      <c r="F240" s="491"/>
      <c r="G240" s="491"/>
      <c r="H240" s="491"/>
      <c r="I240" s="116"/>
      <c r="J240" s="75"/>
      <c r="K240" s="75"/>
    </row>
    <row r="241" spans="1:13" ht="15.95" customHeight="1" thickBot="1" x14ac:dyDescent="0.3">
      <c r="A241" s="521" t="s">
        <v>149</v>
      </c>
      <c r="B241" s="521"/>
      <c r="C241" s="521"/>
      <c r="D241" s="521"/>
      <c r="E241" s="521"/>
      <c r="F241" s="521"/>
      <c r="G241" s="521"/>
      <c r="H241" s="521"/>
      <c r="I241" s="116"/>
      <c r="J241" s="75"/>
      <c r="K241" s="75"/>
    </row>
    <row r="242" spans="1:13" ht="31.7" customHeight="1" thickBot="1" x14ac:dyDescent="0.3">
      <c r="A242" s="522" t="s">
        <v>1</v>
      </c>
      <c r="B242" s="523"/>
      <c r="C242" s="495" t="str">
        <f>IF(ProjeNo&gt;0,ProjeNo,"")</f>
        <v/>
      </c>
      <c r="D242" s="496"/>
      <c r="E242" s="496"/>
      <c r="F242" s="496"/>
      <c r="G242" s="496"/>
      <c r="H242" s="497"/>
      <c r="I242" s="116"/>
      <c r="J242" s="75"/>
      <c r="K242" s="75"/>
    </row>
    <row r="243" spans="1:13" ht="45" customHeight="1" thickBot="1" x14ac:dyDescent="0.3">
      <c r="A243" s="524" t="s">
        <v>11</v>
      </c>
      <c r="B243" s="525"/>
      <c r="C243" s="500" t="str">
        <f>IF(ProjeAdi&gt;0,ProjeAdi,"")</f>
        <v/>
      </c>
      <c r="D243" s="501"/>
      <c r="E243" s="501"/>
      <c r="F243" s="501"/>
      <c r="G243" s="501"/>
      <c r="H243" s="502"/>
      <c r="I243" s="116"/>
      <c r="J243" s="75"/>
      <c r="K243" s="75"/>
    </row>
    <row r="244" spans="1:13" s="46" customFormat="1" ht="37.15" customHeight="1" thickBot="1" x14ac:dyDescent="0.3">
      <c r="A244" s="489" t="s">
        <v>7</v>
      </c>
      <c r="B244" s="489" t="s">
        <v>119</v>
      </c>
      <c r="C244" s="489" t="s">
        <v>120</v>
      </c>
      <c r="D244" s="489" t="s">
        <v>121</v>
      </c>
      <c r="E244" s="489" t="s">
        <v>94</v>
      </c>
      <c r="F244" s="489" t="s">
        <v>95</v>
      </c>
      <c r="G244" s="137" t="s">
        <v>96</v>
      </c>
      <c r="H244" s="137" t="s">
        <v>96</v>
      </c>
      <c r="I244" s="117"/>
      <c r="J244" s="76"/>
      <c r="K244" s="76"/>
      <c r="L244" s="125"/>
      <c r="M244" s="125"/>
    </row>
    <row r="245" spans="1:13" ht="18" customHeight="1" thickBot="1" x14ac:dyDescent="0.3">
      <c r="A245" s="507"/>
      <c r="B245" s="507"/>
      <c r="C245" s="507"/>
      <c r="D245" s="507"/>
      <c r="E245" s="507"/>
      <c r="F245" s="507"/>
      <c r="G245" s="138" t="s">
        <v>97</v>
      </c>
      <c r="H245" s="138" t="s">
        <v>100</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47</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156</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50" t="s">
        <v>44</v>
      </c>
      <c r="B270" s="351">
        <f ca="1">imzatarihi</f>
        <v>46027</v>
      </c>
      <c r="C270" s="353" t="s">
        <v>45</v>
      </c>
      <c r="D270" s="349" t="str">
        <f>IF(kurulusyetkilisi&gt;0,kurulusyetkilisi,"")</f>
        <v/>
      </c>
      <c r="H270" s="82"/>
      <c r="I270" s="119"/>
      <c r="J270" s="75"/>
      <c r="K270" s="75"/>
    </row>
    <row r="271" spans="1:12" ht="18.75" x14ac:dyDescent="0.3">
      <c r="B271" s="352"/>
      <c r="C271" s="353" t="s">
        <v>46</v>
      </c>
      <c r="F271" s="350"/>
      <c r="H271" s="82"/>
      <c r="I271" s="119"/>
      <c r="J271" s="75"/>
      <c r="K271" s="75"/>
    </row>
    <row r="272" spans="1:12" x14ac:dyDescent="0.25">
      <c r="A272" s="82"/>
      <c r="B272" s="82"/>
      <c r="C272" s="82"/>
      <c r="D272" s="82"/>
      <c r="E272" s="82"/>
      <c r="F272" s="82"/>
      <c r="G272" s="82"/>
      <c r="H272" s="82"/>
      <c r="I272" s="119"/>
      <c r="J272" s="75"/>
      <c r="K272" s="75"/>
    </row>
    <row r="273" spans="1:13" x14ac:dyDescent="0.25">
      <c r="A273" s="503" t="s">
        <v>122</v>
      </c>
      <c r="B273" s="503"/>
      <c r="C273" s="503"/>
      <c r="D273" s="503"/>
      <c r="E273" s="503"/>
      <c r="F273" s="503"/>
      <c r="G273" s="503"/>
      <c r="H273" s="503"/>
      <c r="I273" s="116"/>
      <c r="J273" s="75"/>
      <c r="K273" s="75"/>
    </row>
    <row r="274" spans="1:13" x14ac:dyDescent="0.25">
      <c r="A274" s="491" t="str">
        <f>IF(YilDonem&lt;&gt;"",CONCATENATE(YilDonem," dönemine aittir."),"")</f>
        <v/>
      </c>
      <c r="B274" s="491"/>
      <c r="C274" s="491"/>
      <c r="D274" s="491"/>
      <c r="E274" s="491"/>
      <c r="F274" s="491"/>
      <c r="G274" s="491"/>
      <c r="H274" s="491"/>
      <c r="I274" s="116"/>
      <c r="J274" s="75"/>
      <c r="K274" s="75"/>
      <c r="L274" s="124"/>
    </row>
    <row r="275" spans="1:13" ht="15.95" customHeight="1" thickBot="1" x14ac:dyDescent="0.3">
      <c r="A275" s="521" t="s">
        <v>149</v>
      </c>
      <c r="B275" s="521"/>
      <c r="C275" s="521"/>
      <c r="D275" s="521"/>
      <c r="E275" s="521"/>
      <c r="F275" s="521"/>
      <c r="G275" s="521"/>
      <c r="H275" s="521"/>
      <c r="I275" s="116"/>
      <c r="J275" s="75"/>
      <c r="K275" s="75"/>
    </row>
    <row r="276" spans="1:13" ht="31.7" customHeight="1" thickBot="1" x14ac:dyDescent="0.3">
      <c r="A276" s="522" t="s">
        <v>1</v>
      </c>
      <c r="B276" s="523"/>
      <c r="C276" s="495" t="str">
        <f>IF(ProjeNo&gt;0,ProjeNo,"")</f>
        <v/>
      </c>
      <c r="D276" s="496"/>
      <c r="E276" s="496"/>
      <c r="F276" s="496"/>
      <c r="G276" s="496"/>
      <c r="H276" s="497"/>
      <c r="I276" s="116"/>
      <c r="J276" s="75"/>
      <c r="K276" s="75"/>
    </row>
    <row r="277" spans="1:13" ht="45" customHeight="1" thickBot="1" x14ac:dyDescent="0.3">
      <c r="A277" s="524" t="s">
        <v>11</v>
      </c>
      <c r="B277" s="525"/>
      <c r="C277" s="500" t="str">
        <f>IF(ProjeAdi&gt;0,ProjeAdi,"")</f>
        <v/>
      </c>
      <c r="D277" s="501"/>
      <c r="E277" s="501"/>
      <c r="F277" s="501"/>
      <c r="G277" s="501"/>
      <c r="H277" s="502"/>
      <c r="I277" s="116"/>
      <c r="J277" s="75"/>
      <c r="K277" s="75"/>
    </row>
    <row r="278" spans="1:13" s="46" customFormat="1" ht="37.15" customHeight="1" thickBot="1" x14ac:dyDescent="0.3">
      <c r="A278" s="489" t="s">
        <v>7</v>
      </c>
      <c r="B278" s="489" t="s">
        <v>119</v>
      </c>
      <c r="C278" s="489" t="s">
        <v>120</v>
      </c>
      <c r="D278" s="489" t="s">
        <v>121</v>
      </c>
      <c r="E278" s="489" t="s">
        <v>94</v>
      </c>
      <c r="F278" s="489" t="s">
        <v>95</v>
      </c>
      <c r="G278" s="137" t="s">
        <v>96</v>
      </c>
      <c r="H278" s="137" t="s">
        <v>96</v>
      </c>
      <c r="I278" s="117"/>
      <c r="J278" s="76"/>
      <c r="K278" s="76"/>
      <c r="L278" s="125"/>
      <c r="M278" s="125"/>
    </row>
    <row r="279" spans="1:13" ht="18" customHeight="1" thickBot="1" x14ac:dyDescent="0.3">
      <c r="A279" s="507"/>
      <c r="B279" s="507"/>
      <c r="C279" s="507"/>
      <c r="D279" s="507"/>
      <c r="E279" s="507"/>
      <c r="F279" s="507"/>
      <c r="G279" s="138" t="s">
        <v>97</v>
      </c>
      <c r="H279" s="138" t="s">
        <v>100</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47</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156</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50" t="s">
        <v>44</v>
      </c>
      <c r="B304" s="351">
        <f ca="1">imzatarihi</f>
        <v>46027</v>
      </c>
      <c r="C304" s="353" t="s">
        <v>45</v>
      </c>
      <c r="D304" s="349" t="str">
        <f>IF(kurulusyetkilisi&gt;0,kurulusyetkilisi,"")</f>
        <v/>
      </c>
      <c r="H304" s="82"/>
      <c r="I304" s="119"/>
      <c r="J304" s="75"/>
      <c r="K304" s="75"/>
    </row>
    <row r="305" spans="1:13" ht="18.75" x14ac:dyDescent="0.3">
      <c r="B305" s="352"/>
      <c r="C305" s="353" t="s">
        <v>46</v>
      </c>
      <c r="F305" s="350"/>
      <c r="H305" s="82"/>
      <c r="I305" s="119"/>
      <c r="J305" s="75"/>
      <c r="K305" s="75"/>
    </row>
    <row r="306" spans="1:13" x14ac:dyDescent="0.25">
      <c r="A306" s="82"/>
      <c r="B306" s="82"/>
      <c r="C306" s="82"/>
      <c r="D306" s="82"/>
      <c r="E306" s="82"/>
      <c r="F306" s="82"/>
      <c r="G306" s="82"/>
      <c r="H306" s="82"/>
      <c r="I306" s="119"/>
      <c r="J306" s="75"/>
      <c r="K306" s="75"/>
    </row>
    <row r="307" spans="1:13" x14ac:dyDescent="0.25">
      <c r="A307" s="503" t="s">
        <v>122</v>
      </c>
      <c r="B307" s="503"/>
      <c r="C307" s="503"/>
      <c r="D307" s="503"/>
      <c r="E307" s="503"/>
      <c r="F307" s="503"/>
      <c r="G307" s="503"/>
      <c r="H307" s="503"/>
      <c r="I307" s="116"/>
      <c r="J307" s="75"/>
      <c r="K307" s="75"/>
    </row>
    <row r="308" spans="1:13" x14ac:dyDescent="0.25">
      <c r="A308" s="491" t="str">
        <f>IF(YilDonem&lt;&gt;"",CONCATENATE(YilDonem," dönemine aittir."),"")</f>
        <v/>
      </c>
      <c r="B308" s="491"/>
      <c r="C308" s="491"/>
      <c r="D308" s="491"/>
      <c r="E308" s="491"/>
      <c r="F308" s="491"/>
      <c r="G308" s="491"/>
      <c r="H308" s="491"/>
      <c r="I308" s="116"/>
      <c r="J308" s="75"/>
      <c r="K308" s="75"/>
    </row>
    <row r="309" spans="1:13" ht="15.95" customHeight="1" thickBot="1" x14ac:dyDescent="0.3">
      <c r="A309" s="521" t="s">
        <v>149</v>
      </c>
      <c r="B309" s="521"/>
      <c r="C309" s="521"/>
      <c r="D309" s="521"/>
      <c r="E309" s="521"/>
      <c r="F309" s="521"/>
      <c r="G309" s="521"/>
      <c r="H309" s="521"/>
      <c r="I309" s="116"/>
      <c r="J309" s="75"/>
      <c r="K309" s="75"/>
      <c r="L309" s="124"/>
    </row>
    <row r="310" spans="1:13" ht="31.7" customHeight="1" thickBot="1" x14ac:dyDescent="0.3">
      <c r="A310" s="522" t="s">
        <v>1</v>
      </c>
      <c r="B310" s="523"/>
      <c r="C310" s="495" t="str">
        <f>IF(ProjeNo&gt;0,ProjeNo,"")</f>
        <v/>
      </c>
      <c r="D310" s="496"/>
      <c r="E310" s="496"/>
      <c r="F310" s="496"/>
      <c r="G310" s="496"/>
      <c r="H310" s="497"/>
      <c r="I310" s="116"/>
      <c r="J310" s="75"/>
      <c r="K310" s="75"/>
    </row>
    <row r="311" spans="1:13" ht="45" customHeight="1" thickBot="1" x14ac:dyDescent="0.3">
      <c r="A311" s="524" t="s">
        <v>11</v>
      </c>
      <c r="B311" s="525"/>
      <c r="C311" s="500" t="str">
        <f>IF(ProjeAdi&gt;0,ProjeAdi,"")</f>
        <v/>
      </c>
      <c r="D311" s="501"/>
      <c r="E311" s="501"/>
      <c r="F311" s="501"/>
      <c r="G311" s="501"/>
      <c r="H311" s="502"/>
      <c r="I311" s="116"/>
      <c r="J311" s="75"/>
      <c r="K311" s="75"/>
    </row>
    <row r="312" spans="1:13" s="46" customFormat="1" ht="37.15" customHeight="1" thickBot="1" x14ac:dyDescent="0.3">
      <c r="A312" s="489" t="s">
        <v>7</v>
      </c>
      <c r="B312" s="489" t="s">
        <v>119</v>
      </c>
      <c r="C312" s="489" t="s">
        <v>120</v>
      </c>
      <c r="D312" s="489" t="s">
        <v>121</v>
      </c>
      <c r="E312" s="489" t="s">
        <v>94</v>
      </c>
      <c r="F312" s="489" t="s">
        <v>95</v>
      </c>
      <c r="G312" s="137" t="s">
        <v>96</v>
      </c>
      <c r="H312" s="137" t="s">
        <v>96</v>
      </c>
      <c r="I312" s="117"/>
      <c r="J312" s="76"/>
      <c r="K312" s="76"/>
      <c r="L312" s="125"/>
      <c r="M312" s="125"/>
    </row>
    <row r="313" spans="1:13" ht="18" customHeight="1" thickBot="1" x14ac:dyDescent="0.3">
      <c r="A313" s="507"/>
      <c r="B313" s="507"/>
      <c r="C313" s="507"/>
      <c r="D313" s="507"/>
      <c r="E313" s="507"/>
      <c r="F313" s="507"/>
      <c r="G313" s="138" t="s">
        <v>97</v>
      </c>
      <c r="H313" s="138" t="s">
        <v>100</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47</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156</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50" t="s">
        <v>44</v>
      </c>
      <c r="B338" s="351">
        <f ca="1">imzatarihi</f>
        <v>46027</v>
      </c>
      <c r="C338" s="353" t="s">
        <v>45</v>
      </c>
      <c r="D338" s="349" t="str">
        <f>IF(kurulusyetkilisi&gt;0,kurulusyetkilisi,"")</f>
        <v/>
      </c>
      <c r="H338" s="82"/>
      <c r="I338" s="119"/>
      <c r="J338" s="75"/>
      <c r="K338" s="75"/>
    </row>
    <row r="339" spans="1:13" ht="18.75" x14ac:dyDescent="0.3">
      <c r="B339" s="352"/>
      <c r="C339" s="353" t="s">
        <v>46</v>
      </c>
      <c r="F339" s="350"/>
      <c r="H339" s="82"/>
      <c r="I339" s="119"/>
      <c r="J339" s="75"/>
      <c r="K339" s="75"/>
    </row>
    <row r="340" spans="1:13" x14ac:dyDescent="0.25">
      <c r="A340" s="82"/>
      <c r="B340" s="82"/>
      <c r="C340" s="82"/>
      <c r="D340" s="82"/>
      <c r="E340" s="82"/>
      <c r="F340" s="82"/>
      <c r="G340" s="82"/>
      <c r="H340" s="82"/>
      <c r="I340" s="119"/>
      <c r="J340" s="75"/>
      <c r="K340" s="75"/>
    </row>
    <row r="341" spans="1:13" x14ac:dyDescent="0.25">
      <c r="A341" s="503" t="s">
        <v>122</v>
      </c>
      <c r="B341" s="503"/>
      <c r="C341" s="503"/>
      <c r="D341" s="503"/>
      <c r="E341" s="503"/>
      <c r="F341" s="503"/>
      <c r="G341" s="503"/>
      <c r="H341" s="503"/>
      <c r="I341" s="116"/>
      <c r="J341" s="75"/>
      <c r="K341" s="75"/>
    </row>
    <row r="342" spans="1:13" x14ac:dyDescent="0.25">
      <c r="A342" s="491" t="str">
        <f>IF(YilDonem&lt;&gt;"",CONCATENATE(YilDonem," dönemine aittir."),"")</f>
        <v/>
      </c>
      <c r="B342" s="491"/>
      <c r="C342" s="491"/>
      <c r="D342" s="491"/>
      <c r="E342" s="491"/>
      <c r="F342" s="491"/>
      <c r="G342" s="491"/>
      <c r="H342" s="491"/>
      <c r="I342" s="116"/>
      <c r="J342" s="75"/>
      <c r="K342" s="75"/>
    </row>
    <row r="343" spans="1:13" ht="15.95" customHeight="1" thickBot="1" x14ac:dyDescent="0.3">
      <c r="A343" s="521" t="s">
        <v>149</v>
      </c>
      <c r="B343" s="521"/>
      <c r="C343" s="521"/>
      <c r="D343" s="521"/>
      <c r="E343" s="521"/>
      <c r="F343" s="521"/>
      <c r="G343" s="521"/>
      <c r="H343" s="521"/>
      <c r="I343" s="116"/>
      <c r="J343" s="75"/>
      <c r="K343" s="75"/>
    </row>
    <row r="344" spans="1:13" ht="31.7" customHeight="1" thickBot="1" x14ac:dyDescent="0.3">
      <c r="A344" s="522" t="s">
        <v>1</v>
      </c>
      <c r="B344" s="523"/>
      <c r="C344" s="495" t="str">
        <f>IF(ProjeNo&gt;0,ProjeNo,"")</f>
        <v/>
      </c>
      <c r="D344" s="496"/>
      <c r="E344" s="496"/>
      <c r="F344" s="496"/>
      <c r="G344" s="496"/>
      <c r="H344" s="497"/>
      <c r="I344" s="116"/>
      <c r="J344" s="75"/>
      <c r="K344" s="75"/>
      <c r="L344" s="124"/>
    </row>
    <row r="345" spans="1:13" ht="45" customHeight="1" thickBot="1" x14ac:dyDescent="0.3">
      <c r="A345" s="524" t="s">
        <v>11</v>
      </c>
      <c r="B345" s="525"/>
      <c r="C345" s="500" t="str">
        <f>IF(ProjeAdi&gt;0,ProjeAdi,"")</f>
        <v/>
      </c>
      <c r="D345" s="501"/>
      <c r="E345" s="501"/>
      <c r="F345" s="501"/>
      <c r="G345" s="501"/>
      <c r="H345" s="502"/>
      <c r="I345" s="116"/>
      <c r="J345" s="75"/>
      <c r="K345" s="75"/>
    </row>
    <row r="346" spans="1:13" s="46" customFormat="1" ht="37.15" customHeight="1" thickBot="1" x14ac:dyDescent="0.3">
      <c r="A346" s="489" t="s">
        <v>7</v>
      </c>
      <c r="B346" s="489" t="s">
        <v>119</v>
      </c>
      <c r="C346" s="489" t="s">
        <v>120</v>
      </c>
      <c r="D346" s="489" t="s">
        <v>121</v>
      </c>
      <c r="E346" s="489" t="s">
        <v>94</v>
      </c>
      <c r="F346" s="489" t="s">
        <v>95</v>
      </c>
      <c r="G346" s="137" t="s">
        <v>96</v>
      </c>
      <c r="H346" s="137" t="s">
        <v>96</v>
      </c>
      <c r="I346" s="117"/>
      <c r="J346" s="76"/>
      <c r="K346" s="76"/>
      <c r="L346" s="125"/>
      <c r="M346" s="125"/>
    </row>
    <row r="347" spans="1:13" ht="18" customHeight="1" thickBot="1" x14ac:dyDescent="0.3">
      <c r="A347" s="507"/>
      <c r="B347" s="507"/>
      <c r="C347" s="507"/>
      <c r="D347" s="507"/>
      <c r="E347" s="507"/>
      <c r="F347" s="507"/>
      <c r="G347" s="138" t="s">
        <v>97</v>
      </c>
      <c r="H347" s="138" t="s">
        <v>100</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47</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156</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50" t="s">
        <v>44</v>
      </c>
      <c r="B372" s="351">
        <f ca="1">imzatarihi</f>
        <v>46027</v>
      </c>
      <c r="C372" s="353" t="s">
        <v>45</v>
      </c>
      <c r="D372" s="349" t="str">
        <f>IF(kurulusyetkilisi&gt;0,kurulusyetkilisi,"")</f>
        <v/>
      </c>
      <c r="H372" s="82"/>
      <c r="I372" s="119"/>
      <c r="J372" s="75"/>
      <c r="K372" s="75"/>
    </row>
    <row r="373" spans="1:13" ht="18.75" x14ac:dyDescent="0.3">
      <c r="B373" s="352"/>
      <c r="C373" s="353" t="s">
        <v>46</v>
      </c>
      <c r="F373" s="350"/>
      <c r="H373" s="82"/>
      <c r="I373" s="119"/>
      <c r="J373" s="75"/>
      <c r="K373" s="75"/>
    </row>
    <row r="374" spans="1:13" x14ac:dyDescent="0.25">
      <c r="A374" s="82"/>
      <c r="B374" s="82"/>
      <c r="C374" s="82"/>
      <c r="D374" s="82"/>
      <c r="E374" s="82"/>
      <c r="F374" s="82"/>
      <c r="G374" s="82"/>
      <c r="H374" s="82"/>
      <c r="I374" s="119"/>
      <c r="J374" s="75"/>
      <c r="K374" s="75"/>
    </row>
    <row r="375" spans="1:13" x14ac:dyDescent="0.25">
      <c r="A375" s="503" t="s">
        <v>122</v>
      </c>
      <c r="B375" s="503"/>
      <c r="C375" s="503"/>
      <c r="D375" s="503"/>
      <c r="E375" s="503"/>
      <c r="F375" s="503"/>
      <c r="G375" s="503"/>
      <c r="H375" s="503"/>
      <c r="I375" s="116"/>
      <c r="J375" s="75"/>
      <c r="K375" s="75"/>
    </row>
    <row r="376" spans="1:13" x14ac:dyDescent="0.25">
      <c r="A376" s="491" t="str">
        <f>IF(YilDonem&lt;&gt;"",CONCATENATE(YilDonem," dönemine aittir."),"")</f>
        <v/>
      </c>
      <c r="B376" s="491"/>
      <c r="C376" s="491"/>
      <c r="D376" s="491"/>
      <c r="E376" s="491"/>
      <c r="F376" s="491"/>
      <c r="G376" s="491"/>
      <c r="H376" s="491"/>
      <c r="I376" s="116"/>
      <c r="J376" s="75"/>
      <c r="K376" s="75"/>
    </row>
    <row r="377" spans="1:13" ht="15.95" customHeight="1" thickBot="1" x14ac:dyDescent="0.3">
      <c r="A377" s="521" t="s">
        <v>149</v>
      </c>
      <c r="B377" s="521"/>
      <c r="C377" s="521"/>
      <c r="D377" s="521"/>
      <c r="E377" s="521"/>
      <c r="F377" s="521"/>
      <c r="G377" s="521"/>
      <c r="H377" s="521"/>
      <c r="I377" s="116"/>
      <c r="J377" s="75"/>
      <c r="K377" s="75"/>
    </row>
    <row r="378" spans="1:13" ht="31.7" customHeight="1" thickBot="1" x14ac:dyDescent="0.3">
      <c r="A378" s="522" t="s">
        <v>1</v>
      </c>
      <c r="B378" s="523"/>
      <c r="C378" s="495" t="str">
        <f>IF(ProjeNo&gt;0,ProjeNo,"")</f>
        <v/>
      </c>
      <c r="D378" s="496"/>
      <c r="E378" s="496"/>
      <c r="F378" s="496"/>
      <c r="G378" s="496"/>
      <c r="H378" s="497"/>
      <c r="I378" s="116"/>
      <c r="J378" s="75"/>
      <c r="K378" s="75"/>
    </row>
    <row r="379" spans="1:13" ht="45" customHeight="1" thickBot="1" x14ac:dyDescent="0.3">
      <c r="A379" s="524" t="s">
        <v>11</v>
      </c>
      <c r="B379" s="525"/>
      <c r="C379" s="500" t="str">
        <f>IF(ProjeAdi&gt;0,ProjeAdi,"")</f>
        <v/>
      </c>
      <c r="D379" s="501"/>
      <c r="E379" s="501"/>
      <c r="F379" s="501"/>
      <c r="G379" s="501"/>
      <c r="H379" s="502"/>
      <c r="I379" s="116"/>
      <c r="J379" s="75"/>
      <c r="K379" s="75"/>
      <c r="L379" s="124"/>
    </row>
    <row r="380" spans="1:13" s="46" customFormat="1" ht="37.15" customHeight="1" thickBot="1" x14ac:dyDescent="0.3">
      <c r="A380" s="489" t="s">
        <v>7</v>
      </c>
      <c r="B380" s="489" t="s">
        <v>119</v>
      </c>
      <c r="C380" s="489" t="s">
        <v>120</v>
      </c>
      <c r="D380" s="489" t="s">
        <v>121</v>
      </c>
      <c r="E380" s="489" t="s">
        <v>94</v>
      </c>
      <c r="F380" s="489" t="s">
        <v>95</v>
      </c>
      <c r="G380" s="137" t="s">
        <v>96</v>
      </c>
      <c r="H380" s="137" t="s">
        <v>96</v>
      </c>
      <c r="I380" s="117"/>
      <c r="J380" s="76"/>
      <c r="K380" s="76"/>
      <c r="L380" s="125"/>
      <c r="M380" s="125"/>
    </row>
    <row r="381" spans="1:13" ht="18" customHeight="1" thickBot="1" x14ac:dyDescent="0.3">
      <c r="A381" s="507"/>
      <c r="B381" s="507"/>
      <c r="C381" s="507"/>
      <c r="D381" s="507"/>
      <c r="E381" s="507"/>
      <c r="F381" s="507"/>
      <c r="G381" s="138" t="s">
        <v>97</v>
      </c>
      <c r="H381" s="138" t="s">
        <v>100</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47</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156</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50" t="s">
        <v>44</v>
      </c>
      <c r="B406" s="351">
        <f ca="1">imzatarihi</f>
        <v>46027</v>
      </c>
      <c r="C406" s="353" t="s">
        <v>45</v>
      </c>
      <c r="D406" s="349" t="str">
        <f>IF(kurulusyetkilisi&gt;0,kurulusyetkilisi,"")</f>
        <v/>
      </c>
      <c r="H406" s="82"/>
      <c r="I406" s="119"/>
      <c r="J406" s="75"/>
      <c r="K406" s="75"/>
    </row>
    <row r="407" spans="1:13" ht="18.75" x14ac:dyDescent="0.3">
      <c r="B407" s="352"/>
      <c r="C407" s="353" t="s">
        <v>46</v>
      </c>
      <c r="F407" s="350"/>
      <c r="H407" s="82"/>
      <c r="I407" s="119"/>
      <c r="J407" s="75"/>
      <c r="K407" s="75"/>
    </row>
    <row r="408" spans="1:13" x14ac:dyDescent="0.25">
      <c r="A408" s="82"/>
      <c r="B408" s="82"/>
      <c r="C408" s="82"/>
      <c r="D408" s="82"/>
      <c r="E408" s="82"/>
      <c r="F408" s="82"/>
      <c r="G408" s="82"/>
      <c r="H408" s="82"/>
      <c r="I408" s="119"/>
      <c r="J408" s="75"/>
      <c r="K408" s="75"/>
    </row>
    <row r="409" spans="1:13" x14ac:dyDescent="0.25">
      <c r="A409" s="503" t="s">
        <v>122</v>
      </c>
      <c r="B409" s="503"/>
      <c r="C409" s="503"/>
      <c r="D409" s="503"/>
      <c r="E409" s="503"/>
      <c r="F409" s="503"/>
      <c r="G409" s="503"/>
      <c r="H409" s="503"/>
      <c r="I409" s="116"/>
      <c r="J409" s="75"/>
      <c r="K409" s="75"/>
    </row>
    <row r="410" spans="1:13" x14ac:dyDescent="0.25">
      <c r="A410" s="491" t="str">
        <f>IF(YilDonem&lt;&gt;"",CONCATENATE(YilDonem," dönemine aittir."),"")</f>
        <v/>
      </c>
      <c r="B410" s="491"/>
      <c r="C410" s="491"/>
      <c r="D410" s="491"/>
      <c r="E410" s="491"/>
      <c r="F410" s="491"/>
      <c r="G410" s="491"/>
      <c r="H410" s="491"/>
      <c r="I410" s="116"/>
      <c r="J410" s="75"/>
      <c r="K410" s="75"/>
    </row>
    <row r="411" spans="1:13" ht="15.95" customHeight="1" thickBot="1" x14ac:dyDescent="0.3">
      <c r="A411" s="521" t="s">
        <v>149</v>
      </c>
      <c r="B411" s="521"/>
      <c r="C411" s="521"/>
      <c r="D411" s="521"/>
      <c r="E411" s="521"/>
      <c r="F411" s="521"/>
      <c r="G411" s="521"/>
      <c r="H411" s="521"/>
      <c r="I411" s="116"/>
      <c r="J411" s="75"/>
      <c r="K411" s="75"/>
    </row>
    <row r="412" spans="1:13" ht="31.7" customHeight="1" thickBot="1" x14ac:dyDescent="0.3">
      <c r="A412" s="522" t="s">
        <v>1</v>
      </c>
      <c r="B412" s="523"/>
      <c r="C412" s="495" t="str">
        <f>IF(ProjeNo&gt;0,ProjeNo,"")</f>
        <v/>
      </c>
      <c r="D412" s="496"/>
      <c r="E412" s="496"/>
      <c r="F412" s="496"/>
      <c r="G412" s="496"/>
      <c r="H412" s="497"/>
      <c r="I412" s="116"/>
      <c r="J412" s="75"/>
      <c r="K412" s="75"/>
    </row>
    <row r="413" spans="1:13" ht="45" customHeight="1" thickBot="1" x14ac:dyDescent="0.3">
      <c r="A413" s="524" t="s">
        <v>11</v>
      </c>
      <c r="B413" s="525"/>
      <c r="C413" s="500" t="str">
        <f>IF(ProjeAdi&gt;0,ProjeAdi,"")</f>
        <v/>
      </c>
      <c r="D413" s="501"/>
      <c r="E413" s="501"/>
      <c r="F413" s="501"/>
      <c r="G413" s="501"/>
      <c r="H413" s="502"/>
      <c r="I413" s="116"/>
      <c r="J413" s="75"/>
      <c r="K413" s="75"/>
    </row>
    <row r="414" spans="1:13" s="46" customFormat="1" ht="37.15" customHeight="1" thickBot="1" x14ac:dyDescent="0.3">
      <c r="A414" s="489" t="s">
        <v>7</v>
      </c>
      <c r="B414" s="489" t="s">
        <v>119</v>
      </c>
      <c r="C414" s="489" t="s">
        <v>120</v>
      </c>
      <c r="D414" s="489" t="s">
        <v>121</v>
      </c>
      <c r="E414" s="489" t="s">
        <v>94</v>
      </c>
      <c r="F414" s="489" t="s">
        <v>95</v>
      </c>
      <c r="G414" s="137" t="s">
        <v>96</v>
      </c>
      <c r="H414" s="137" t="s">
        <v>96</v>
      </c>
      <c r="I414" s="117"/>
      <c r="J414" s="76"/>
      <c r="K414" s="76"/>
      <c r="L414" s="124"/>
      <c r="M414" s="125"/>
    </row>
    <row r="415" spans="1:13" ht="18" customHeight="1" thickBot="1" x14ac:dyDescent="0.3">
      <c r="A415" s="507"/>
      <c r="B415" s="507"/>
      <c r="C415" s="507"/>
      <c r="D415" s="507"/>
      <c r="E415" s="507"/>
      <c r="F415" s="507"/>
      <c r="G415" s="138" t="s">
        <v>97</v>
      </c>
      <c r="H415" s="138" t="s">
        <v>100</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47</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156</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50" t="s">
        <v>44</v>
      </c>
      <c r="B440" s="351">
        <f ca="1">imzatarihi</f>
        <v>46027</v>
      </c>
      <c r="C440" s="353" t="s">
        <v>45</v>
      </c>
      <c r="D440" s="349" t="str">
        <f>IF(kurulusyetkilisi&gt;0,kurulusyetkilisi,"")</f>
        <v/>
      </c>
      <c r="H440" s="82"/>
      <c r="I440" s="119"/>
      <c r="J440" s="75"/>
      <c r="K440" s="75"/>
    </row>
    <row r="441" spans="1:13" ht="18.75" x14ac:dyDescent="0.3">
      <c r="B441" s="352"/>
      <c r="C441" s="353" t="s">
        <v>46</v>
      </c>
      <c r="F441" s="350"/>
      <c r="H441" s="82"/>
      <c r="I441" s="119"/>
      <c r="J441" s="75"/>
      <c r="K441" s="75"/>
    </row>
    <row r="442" spans="1:13" x14ac:dyDescent="0.25">
      <c r="A442" s="82"/>
      <c r="B442" s="82"/>
      <c r="C442" s="82"/>
      <c r="D442" s="82"/>
      <c r="E442" s="82"/>
      <c r="F442" s="82"/>
      <c r="G442" s="82"/>
      <c r="H442" s="82"/>
      <c r="I442" s="119"/>
      <c r="J442" s="75"/>
      <c r="K442" s="75"/>
    </row>
    <row r="443" spans="1:13" x14ac:dyDescent="0.25">
      <c r="A443" s="503" t="s">
        <v>122</v>
      </c>
      <c r="B443" s="503"/>
      <c r="C443" s="503"/>
      <c r="D443" s="503"/>
      <c r="E443" s="503"/>
      <c r="F443" s="503"/>
      <c r="G443" s="503"/>
      <c r="H443" s="503"/>
      <c r="I443" s="116"/>
      <c r="J443" s="75"/>
      <c r="K443" s="75"/>
    </row>
    <row r="444" spans="1:13" x14ac:dyDescent="0.25">
      <c r="A444" s="491" t="str">
        <f>IF(YilDonem&lt;&gt;"",CONCATENATE(YilDonem," dönemine aittir."),"")</f>
        <v/>
      </c>
      <c r="B444" s="491"/>
      <c r="C444" s="491"/>
      <c r="D444" s="491"/>
      <c r="E444" s="491"/>
      <c r="F444" s="491"/>
      <c r="G444" s="491"/>
      <c r="H444" s="491"/>
      <c r="I444" s="116"/>
      <c r="J444" s="75"/>
      <c r="K444" s="75"/>
    </row>
    <row r="445" spans="1:13" ht="15.95" customHeight="1" thickBot="1" x14ac:dyDescent="0.3">
      <c r="A445" s="521" t="s">
        <v>149</v>
      </c>
      <c r="B445" s="521"/>
      <c r="C445" s="521"/>
      <c r="D445" s="521"/>
      <c r="E445" s="521"/>
      <c r="F445" s="521"/>
      <c r="G445" s="521"/>
      <c r="H445" s="521"/>
      <c r="I445" s="116"/>
      <c r="J445" s="75"/>
      <c r="K445" s="75"/>
    </row>
    <row r="446" spans="1:13" ht="31.7" customHeight="1" thickBot="1" x14ac:dyDescent="0.3">
      <c r="A446" s="522" t="s">
        <v>1</v>
      </c>
      <c r="B446" s="523"/>
      <c r="C446" s="495" t="str">
        <f>IF(ProjeNo&gt;0,ProjeNo,"")</f>
        <v/>
      </c>
      <c r="D446" s="496"/>
      <c r="E446" s="496"/>
      <c r="F446" s="496"/>
      <c r="G446" s="496"/>
      <c r="H446" s="497"/>
      <c r="I446" s="116"/>
      <c r="J446" s="75"/>
      <c r="K446" s="75"/>
    </row>
    <row r="447" spans="1:13" ht="45" customHeight="1" thickBot="1" x14ac:dyDescent="0.3">
      <c r="A447" s="524" t="s">
        <v>11</v>
      </c>
      <c r="B447" s="525"/>
      <c r="C447" s="500" t="str">
        <f>IF(ProjeAdi&gt;0,ProjeAdi,"")</f>
        <v/>
      </c>
      <c r="D447" s="501"/>
      <c r="E447" s="501"/>
      <c r="F447" s="501"/>
      <c r="G447" s="501"/>
      <c r="H447" s="502"/>
      <c r="I447" s="116"/>
      <c r="J447" s="75"/>
      <c r="K447" s="75"/>
    </row>
    <row r="448" spans="1:13" s="46" customFormat="1" ht="37.15" customHeight="1" thickBot="1" x14ac:dyDescent="0.3">
      <c r="A448" s="489" t="s">
        <v>7</v>
      </c>
      <c r="B448" s="489" t="s">
        <v>119</v>
      </c>
      <c r="C448" s="489" t="s">
        <v>120</v>
      </c>
      <c r="D448" s="489" t="s">
        <v>121</v>
      </c>
      <c r="E448" s="489" t="s">
        <v>94</v>
      </c>
      <c r="F448" s="489" t="s">
        <v>95</v>
      </c>
      <c r="G448" s="137" t="s">
        <v>96</v>
      </c>
      <c r="H448" s="137" t="s">
        <v>96</v>
      </c>
      <c r="I448" s="117"/>
      <c r="J448" s="76"/>
      <c r="K448" s="76"/>
      <c r="L448" s="125"/>
      <c r="M448" s="125"/>
    </row>
    <row r="449" spans="1:13" ht="18" customHeight="1" thickBot="1" x14ac:dyDescent="0.3">
      <c r="A449" s="507"/>
      <c r="B449" s="507"/>
      <c r="C449" s="507"/>
      <c r="D449" s="507"/>
      <c r="E449" s="507"/>
      <c r="F449" s="507"/>
      <c r="G449" s="138" t="s">
        <v>97</v>
      </c>
      <c r="H449" s="138" t="s">
        <v>100</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47</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156</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50" t="s">
        <v>44</v>
      </c>
      <c r="B474" s="351">
        <f ca="1">imzatarihi</f>
        <v>46027</v>
      </c>
      <c r="C474" s="353" t="s">
        <v>45</v>
      </c>
      <c r="D474" s="349" t="str">
        <f>IF(kurulusyetkilisi&gt;0,kurulusyetkilisi,"")</f>
        <v/>
      </c>
      <c r="H474" s="82"/>
      <c r="I474" s="119"/>
      <c r="J474" s="75"/>
      <c r="K474" s="75"/>
    </row>
    <row r="475" spans="1:12" ht="18.75" x14ac:dyDescent="0.3">
      <c r="B475" s="352"/>
      <c r="C475" s="353" t="s">
        <v>46</v>
      </c>
      <c r="F475" s="350"/>
      <c r="H475" s="82"/>
      <c r="I475" s="119"/>
      <c r="J475" s="75"/>
      <c r="K475" s="75"/>
    </row>
    <row r="476" spans="1:12" x14ac:dyDescent="0.25">
      <c r="A476" s="82"/>
      <c r="B476" s="82"/>
      <c r="C476" s="82"/>
      <c r="D476" s="82"/>
      <c r="E476" s="82"/>
      <c r="F476" s="82"/>
      <c r="G476" s="82"/>
      <c r="H476" s="82"/>
      <c r="I476" s="119"/>
      <c r="J476" s="75"/>
      <c r="K476" s="75"/>
    </row>
    <row r="477" spans="1:12" x14ac:dyDescent="0.25">
      <c r="A477" s="503" t="s">
        <v>122</v>
      </c>
      <c r="B477" s="503"/>
      <c r="C477" s="503"/>
      <c r="D477" s="503"/>
      <c r="E477" s="503"/>
      <c r="F477" s="503"/>
      <c r="G477" s="503"/>
      <c r="H477" s="503"/>
      <c r="I477" s="116"/>
      <c r="J477" s="75"/>
      <c r="K477" s="75"/>
    </row>
    <row r="478" spans="1:12" x14ac:dyDescent="0.25">
      <c r="A478" s="491" t="str">
        <f>IF(YilDonem&lt;&gt;"",CONCATENATE(YilDonem," dönemine aittir."),"")</f>
        <v/>
      </c>
      <c r="B478" s="491"/>
      <c r="C478" s="491"/>
      <c r="D478" s="491"/>
      <c r="E478" s="491"/>
      <c r="F478" s="491"/>
      <c r="G478" s="491"/>
      <c r="H478" s="491"/>
      <c r="I478" s="116"/>
      <c r="J478" s="75"/>
      <c r="K478" s="75"/>
    </row>
    <row r="479" spans="1:12" ht="15.95" customHeight="1" thickBot="1" x14ac:dyDescent="0.3">
      <c r="A479" s="521" t="s">
        <v>149</v>
      </c>
      <c r="B479" s="521"/>
      <c r="C479" s="521"/>
      <c r="D479" s="521"/>
      <c r="E479" s="521"/>
      <c r="F479" s="521"/>
      <c r="G479" s="521"/>
      <c r="H479" s="521"/>
      <c r="I479" s="116"/>
      <c r="J479" s="75"/>
      <c r="K479" s="75"/>
    </row>
    <row r="480" spans="1:12" ht="31.7" customHeight="1" thickBot="1" x14ac:dyDescent="0.3">
      <c r="A480" s="522" t="s">
        <v>1</v>
      </c>
      <c r="B480" s="523"/>
      <c r="C480" s="495" t="str">
        <f>IF(ProjeNo&gt;0,ProjeNo,"")</f>
        <v/>
      </c>
      <c r="D480" s="496"/>
      <c r="E480" s="496"/>
      <c r="F480" s="496"/>
      <c r="G480" s="496"/>
      <c r="H480" s="497"/>
      <c r="I480" s="116"/>
      <c r="J480" s="75"/>
      <c r="K480" s="75"/>
    </row>
    <row r="481" spans="1:13" ht="45" customHeight="1" thickBot="1" x14ac:dyDescent="0.3">
      <c r="A481" s="524" t="s">
        <v>11</v>
      </c>
      <c r="B481" s="525"/>
      <c r="C481" s="500" t="str">
        <f>IF(ProjeAdi&gt;0,ProjeAdi,"")</f>
        <v/>
      </c>
      <c r="D481" s="501"/>
      <c r="E481" s="501"/>
      <c r="F481" s="501"/>
      <c r="G481" s="501"/>
      <c r="H481" s="502"/>
      <c r="I481" s="116"/>
      <c r="J481" s="75"/>
      <c r="K481" s="75"/>
    </row>
    <row r="482" spans="1:13" s="46" customFormat="1" ht="37.15" customHeight="1" thickBot="1" x14ac:dyDescent="0.3">
      <c r="A482" s="489" t="s">
        <v>7</v>
      </c>
      <c r="B482" s="489" t="s">
        <v>119</v>
      </c>
      <c r="C482" s="489" t="s">
        <v>120</v>
      </c>
      <c r="D482" s="489" t="s">
        <v>121</v>
      </c>
      <c r="E482" s="489" t="s">
        <v>94</v>
      </c>
      <c r="F482" s="489" t="s">
        <v>95</v>
      </c>
      <c r="G482" s="137" t="s">
        <v>96</v>
      </c>
      <c r="H482" s="137" t="s">
        <v>96</v>
      </c>
      <c r="I482" s="117"/>
      <c r="J482" s="76"/>
      <c r="K482" s="76"/>
      <c r="L482" s="125"/>
      <c r="M482" s="125"/>
    </row>
    <row r="483" spans="1:13" ht="18" customHeight="1" thickBot="1" x14ac:dyDescent="0.3">
      <c r="A483" s="507"/>
      <c r="B483" s="507"/>
      <c r="C483" s="507"/>
      <c r="D483" s="507"/>
      <c r="E483" s="507"/>
      <c r="F483" s="507"/>
      <c r="G483" s="138" t="s">
        <v>97</v>
      </c>
      <c r="H483" s="138" t="s">
        <v>100</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47</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156</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50" t="s">
        <v>44</v>
      </c>
      <c r="B508" s="351">
        <f ca="1">imzatarihi</f>
        <v>46027</v>
      </c>
      <c r="C508" s="353" t="s">
        <v>45</v>
      </c>
      <c r="D508" s="349" t="str">
        <f>IF(kurulusyetkilisi&gt;0,kurulusyetkilisi,"")</f>
        <v/>
      </c>
      <c r="H508" s="82"/>
      <c r="I508" s="119"/>
      <c r="J508" s="75"/>
      <c r="K508" s="75"/>
    </row>
    <row r="509" spans="1:13" ht="18.75" x14ac:dyDescent="0.3">
      <c r="B509" s="352"/>
      <c r="C509" s="353" t="s">
        <v>46</v>
      </c>
      <c r="F509" s="350"/>
      <c r="H509" s="82"/>
      <c r="I509" s="119"/>
      <c r="J509" s="75"/>
      <c r="K509" s="75"/>
    </row>
    <row r="510" spans="1:13" x14ac:dyDescent="0.25">
      <c r="A510" s="82"/>
      <c r="B510" s="82"/>
      <c r="C510" s="82"/>
      <c r="D510" s="82"/>
      <c r="E510" s="82"/>
      <c r="F510" s="82"/>
      <c r="G510" s="82"/>
      <c r="H510" s="82"/>
      <c r="I510" s="119"/>
      <c r="J510" s="75"/>
      <c r="K510" s="75"/>
    </row>
    <row r="511" spans="1:13" x14ac:dyDescent="0.25">
      <c r="A511" s="503" t="s">
        <v>122</v>
      </c>
      <c r="B511" s="503"/>
      <c r="C511" s="503"/>
      <c r="D511" s="503"/>
      <c r="E511" s="503"/>
      <c r="F511" s="503"/>
      <c r="G511" s="503"/>
      <c r="H511" s="503"/>
      <c r="I511" s="116"/>
      <c r="J511" s="75"/>
      <c r="K511" s="75"/>
    </row>
    <row r="512" spans="1:13" x14ac:dyDescent="0.25">
      <c r="A512" s="491" t="str">
        <f>IF(YilDonem&lt;&gt;"",CONCATENATE(YilDonem," dönemine aittir."),"")</f>
        <v/>
      </c>
      <c r="B512" s="491"/>
      <c r="C512" s="491"/>
      <c r="D512" s="491"/>
      <c r="E512" s="491"/>
      <c r="F512" s="491"/>
      <c r="G512" s="491"/>
      <c r="H512" s="491"/>
      <c r="I512" s="116"/>
      <c r="J512" s="75"/>
      <c r="K512" s="75"/>
    </row>
    <row r="513" spans="1:13" ht="15.95" customHeight="1" thickBot="1" x14ac:dyDescent="0.3">
      <c r="A513" s="521" t="s">
        <v>149</v>
      </c>
      <c r="B513" s="521"/>
      <c r="C513" s="521"/>
      <c r="D513" s="521"/>
      <c r="E513" s="521"/>
      <c r="F513" s="521"/>
      <c r="G513" s="521"/>
      <c r="H513" s="521"/>
      <c r="I513" s="116"/>
      <c r="J513" s="75"/>
      <c r="K513" s="75"/>
    </row>
    <row r="514" spans="1:13" ht="31.7" customHeight="1" thickBot="1" x14ac:dyDescent="0.3">
      <c r="A514" s="522" t="s">
        <v>1</v>
      </c>
      <c r="B514" s="523"/>
      <c r="C514" s="495" t="str">
        <f>IF(ProjeNo&gt;0,ProjeNo,"")</f>
        <v/>
      </c>
      <c r="D514" s="496"/>
      <c r="E514" s="496"/>
      <c r="F514" s="496"/>
      <c r="G514" s="496"/>
      <c r="H514" s="497"/>
      <c r="I514" s="116"/>
      <c r="J514" s="75"/>
      <c r="K514" s="75"/>
    </row>
    <row r="515" spans="1:13" ht="45" customHeight="1" thickBot="1" x14ac:dyDescent="0.3">
      <c r="A515" s="524" t="s">
        <v>11</v>
      </c>
      <c r="B515" s="525"/>
      <c r="C515" s="500" t="str">
        <f>IF(ProjeAdi&gt;0,ProjeAdi,"")</f>
        <v/>
      </c>
      <c r="D515" s="501"/>
      <c r="E515" s="501"/>
      <c r="F515" s="501"/>
      <c r="G515" s="501"/>
      <c r="H515" s="502"/>
      <c r="I515" s="116"/>
      <c r="J515" s="75"/>
      <c r="K515" s="75"/>
    </row>
    <row r="516" spans="1:13" s="46" customFormat="1" ht="37.15" customHeight="1" thickBot="1" x14ac:dyDescent="0.3">
      <c r="A516" s="489" t="s">
        <v>7</v>
      </c>
      <c r="B516" s="489" t="s">
        <v>119</v>
      </c>
      <c r="C516" s="489" t="s">
        <v>120</v>
      </c>
      <c r="D516" s="489" t="s">
        <v>121</v>
      </c>
      <c r="E516" s="489" t="s">
        <v>94</v>
      </c>
      <c r="F516" s="489" t="s">
        <v>95</v>
      </c>
      <c r="G516" s="137" t="s">
        <v>96</v>
      </c>
      <c r="H516" s="137" t="s">
        <v>96</v>
      </c>
      <c r="I516" s="117"/>
      <c r="J516" s="76"/>
      <c r="K516" s="76"/>
      <c r="L516" s="125"/>
      <c r="M516" s="125"/>
    </row>
    <row r="517" spans="1:13" ht="18" customHeight="1" thickBot="1" x14ac:dyDescent="0.3">
      <c r="A517" s="507"/>
      <c r="B517" s="507"/>
      <c r="C517" s="507"/>
      <c r="D517" s="507"/>
      <c r="E517" s="507"/>
      <c r="F517" s="507"/>
      <c r="G517" s="138" t="s">
        <v>97</v>
      </c>
      <c r="H517" s="138" t="s">
        <v>100</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47</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156</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50" t="s">
        <v>44</v>
      </c>
      <c r="B542" s="351">
        <f ca="1">imzatarihi</f>
        <v>46027</v>
      </c>
      <c r="C542" s="353" t="s">
        <v>45</v>
      </c>
      <c r="D542" s="349" t="str">
        <f>IF(kurulusyetkilisi&gt;0,kurulusyetkilisi,"")</f>
        <v/>
      </c>
      <c r="H542" s="82"/>
      <c r="I542" s="119"/>
      <c r="J542" s="75"/>
      <c r="K542" s="75"/>
    </row>
    <row r="543" spans="1:13" ht="18.75" x14ac:dyDescent="0.3">
      <c r="B543" s="352"/>
      <c r="C543" s="353" t="s">
        <v>46</v>
      </c>
      <c r="F543" s="350"/>
      <c r="H543" s="82"/>
      <c r="I543" s="119"/>
      <c r="J543" s="75"/>
      <c r="K543" s="75"/>
    </row>
    <row r="544" spans="1:13" x14ac:dyDescent="0.25">
      <c r="A544" s="82"/>
      <c r="B544" s="82"/>
      <c r="C544" s="82"/>
      <c r="D544" s="82"/>
      <c r="E544" s="82"/>
      <c r="F544" s="82"/>
      <c r="G544" s="82"/>
      <c r="H544" s="82"/>
      <c r="I544" s="119"/>
      <c r="J544" s="75"/>
      <c r="K544" s="75"/>
    </row>
    <row r="545" spans="1:13" x14ac:dyDescent="0.25">
      <c r="A545" s="503" t="s">
        <v>122</v>
      </c>
      <c r="B545" s="503"/>
      <c r="C545" s="503"/>
      <c r="D545" s="503"/>
      <c r="E545" s="503"/>
      <c r="F545" s="503"/>
      <c r="G545" s="503"/>
      <c r="H545" s="503"/>
      <c r="I545" s="116"/>
      <c r="J545" s="75"/>
      <c r="K545" s="75"/>
    </row>
    <row r="546" spans="1:13" x14ac:dyDescent="0.25">
      <c r="A546" s="491" t="str">
        <f>IF(YilDonem&lt;&gt;"",CONCATENATE(YilDonem," dönemine aittir."),"")</f>
        <v/>
      </c>
      <c r="B546" s="491"/>
      <c r="C546" s="491"/>
      <c r="D546" s="491"/>
      <c r="E546" s="491"/>
      <c r="F546" s="491"/>
      <c r="G546" s="491"/>
      <c r="H546" s="491"/>
      <c r="I546" s="116"/>
      <c r="J546" s="75"/>
      <c r="K546" s="75"/>
    </row>
    <row r="547" spans="1:13" ht="15.95" customHeight="1" thickBot="1" x14ac:dyDescent="0.3">
      <c r="A547" s="521" t="s">
        <v>149</v>
      </c>
      <c r="B547" s="521"/>
      <c r="C547" s="521"/>
      <c r="D547" s="521"/>
      <c r="E547" s="521"/>
      <c r="F547" s="521"/>
      <c r="G547" s="521"/>
      <c r="H547" s="521"/>
      <c r="I547" s="116"/>
      <c r="J547" s="75"/>
      <c r="K547" s="75"/>
    </row>
    <row r="548" spans="1:13" ht="31.7" customHeight="1" thickBot="1" x14ac:dyDescent="0.3">
      <c r="A548" s="522" t="s">
        <v>1</v>
      </c>
      <c r="B548" s="523"/>
      <c r="C548" s="495" t="str">
        <f>IF(ProjeNo&gt;0,ProjeNo,"")</f>
        <v/>
      </c>
      <c r="D548" s="496"/>
      <c r="E548" s="496"/>
      <c r="F548" s="496"/>
      <c r="G548" s="496"/>
      <c r="H548" s="497"/>
      <c r="I548" s="116"/>
      <c r="J548" s="75"/>
      <c r="K548" s="75"/>
    </row>
    <row r="549" spans="1:13" ht="45" customHeight="1" thickBot="1" x14ac:dyDescent="0.3">
      <c r="A549" s="524" t="s">
        <v>11</v>
      </c>
      <c r="B549" s="525"/>
      <c r="C549" s="500" t="str">
        <f>IF(ProjeAdi&gt;0,ProjeAdi,"")</f>
        <v/>
      </c>
      <c r="D549" s="501"/>
      <c r="E549" s="501"/>
      <c r="F549" s="501"/>
      <c r="G549" s="501"/>
      <c r="H549" s="502"/>
      <c r="I549" s="116"/>
      <c r="J549" s="75"/>
      <c r="K549" s="75"/>
    </row>
    <row r="550" spans="1:13" s="46" customFormat="1" ht="37.15" customHeight="1" thickBot="1" x14ac:dyDescent="0.3">
      <c r="A550" s="489" t="s">
        <v>7</v>
      </c>
      <c r="B550" s="489" t="s">
        <v>119</v>
      </c>
      <c r="C550" s="489" t="s">
        <v>120</v>
      </c>
      <c r="D550" s="489" t="s">
        <v>121</v>
      </c>
      <c r="E550" s="489" t="s">
        <v>94</v>
      </c>
      <c r="F550" s="489" t="s">
        <v>95</v>
      </c>
      <c r="G550" s="137" t="s">
        <v>96</v>
      </c>
      <c r="H550" s="137" t="s">
        <v>96</v>
      </c>
      <c r="I550" s="117"/>
      <c r="J550" s="76"/>
      <c r="K550" s="76"/>
      <c r="L550" s="125"/>
      <c r="M550" s="125"/>
    </row>
    <row r="551" spans="1:13" ht="18" customHeight="1" thickBot="1" x14ac:dyDescent="0.3">
      <c r="A551" s="507"/>
      <c r="B551" s="507"/>
      <c r="C551" s="507"/>
      <c r="D551" s="507"/>
      <c r="E551" s="507"/>
      <c r="F551" s="507"/>
      <c r="G551" s="138" t="s">
        <v>97</v>
      </c>
      <c r="H551" s="138" t="s">
        <v>100</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47</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156</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50" t="s">
        <v>44</v>
      </c>
      <c r="B576" s="351">
        <f ca="1">imzatarihi</f>
        <v>46027</v>
      </c>
      <c r="C576" s="353" t="s">
        <v>45</v>
      </c>
      <c r="D576" s="349" t="str">
        <f>IF(kurulusyetkilisi&gt;0,kurulusyetkilisi,"")</f>
        <v/>
      </c>
      <c r="H576" s="82"/>
      <c r="I576" s="119"/>
      <c r="J576" s="75"/>
      <c r="K576" s="75"/>
    </row>
    <row r="577" spans="1:13" ht="18.75" x14ac:dyDescent="0.3">
      <c r="B577" s="352"/>
      <c r="C577" s="353" t="s">
        <v>46</v>
      </c>
      <c r="F577" s="350"/>
      <c r="H577" s="82"/>
      <c r="I577" s="119"/>
      <c r="J577" s="75"/>
      <c r="K577" s="75"/>
    </row>
    <row r="578" spans="1:13" x14ac:dyDescent="0.25">
      <c r="A578" s="82"/>
      <c r="B578" s="82"/>
      <c r="C578" s="82"/>
      <c r="D578" s="82"/>
      <c r="E578" s="82"/>
      <c r="F578" s="82"/>
      <c r="G578" s="82"/>
      <c r="H578" s="82"/>
      <c r="I578" s="119"/>
      <c r="J578" s="75"/>
      <c r="K578" s="75"/>
    </row>
    <row r="579" spans="1:13" x14ac:dyDescent="0.25">
      <c r="A579" s="503" t="s">
        <v>122</v>
      </c>
      <c r="B579" s="503"/>
      <c r="C579" s="503"/>
      <c r="D579" s="503"/>
      <c r="E579" s="503"/>
      <c r="F579" s="503"/>
      <c r="G579" s="503"/>
      <c r="H579" s="503"/>
      <c r="I579" s="116"/>
      <c r="J579" s="75"/>
      <c r="K579" s="75"/>
    </row>
    <row r="580" spans="1:13" x14ac:dyDescent="0.25">
      <c r="A580" s="491" t="str">
        <f>IF(YilDonem&lt;&gt;"",CONCATENATE(YilDonem," dönemine aittir."),"")</f>
        <v/>
      </c>
      <c r="B580" s="491"/>
      <c r="C580" s="491"/>
      <c r="D580" s="491"/>
      <c r="E580" s="491"/>
      <c r="F580" s="491"/>
      <c r="G580" s="491"/>
      <c r="H580" s="491"/>
      <c r="I580" s="116"/>
      <c r="J580" s="75"/>
      <c r="K580" s="75"/>
    </row>
    <row r="581" spans="1:13" ht="15.95" customHeight="1" thickBot="1" x14ac:dyDescent="0.3">
      <c r="A581" s="521" t="s">
        <v>149</v>
      </c>
      <c r="B581" s="521"/>
      <c r="C581" s="521"/>
      <c r="D581" s="521"/>
      <c r="E581" s="521"/>
      <c r="F581" s="521"/>
      <c r="G581" s="521"/>
      <c r="H581" s="521"/>
      <c r="I581" s="116"/>
      <c r="J581" s="75"/>
      <c r="K581" s="75"/>
    </row>
    <row r="582" spans="1:13" ht="31.7" customHeight="1" thickBot="1" x14ac:dyDescent="0.3">
      <c r="A582" s="522" t="s">
        <v>1</v>
      </c>
      <c r="B582" s="523"/>
      <c r="C582" s="495" t="str">
        <f>IF(ProjeNo&gt;0,ProjeNo,"")</f>
        <v/>
      </c>
      <c r="D582" s="496"/>
      <c r="E582" s="496"/>
      <c r="F582" s="496"/>
      <c r="G582" s="496"/>
      <c r="H582" s="497"/>
      <c r="I582" s="116"/>
      <c r="J582" s="75"/>
      <c r="K582" s="75"/>
    </row>
    <row r="583" spans="1:13" ht="45" customHeight="1" thickBot="1" x14ac:dyDescent="0.3">
      <c r="A583" s="524" t="s">
        <v>11</v>
      </c>
      <c r="B583" s="525"/>
      <c r="C583" s="500" t="str">
        <f>IF(ProjeAdi&gt;0,ProjeAdi,"")</f>
        <v/>
      </c>
      <c r="D583" s="501"/>
      <c r="E583" s="501"/>
      <c r="F583" s="501"/>
      <c r="G583" s="501"/>
      <c r="H583" s="502"/>
      <c r="I583" s="116"/>
      <c r="J583" s="75"/>
      <c r="K583" s="75"/>
    </row>
    <row r="584" spans="1:13" s="46" customFormat="1" ht="37.15" customHeight="1" thickBot="1" x14ac:dyDescent="0.3">
      <c r="A584" s="489" t="s">
        <v>7</v>
      </c>
      <c r="B584" s="489" t="s">
        <v>119</v>
      </c>
      <c r="C584" s="489" t="s">
        <v>120</v>
      </c>
      <c r="D584" s="489" t="s">
        <v>121</v>
      </c>
      <c r="E584" s="489" t="s">
        <v>94</v>
      </c>
      <c r="F584" s="489" t="s">
        <v>95</v>
      </c>
      <c r="G584" s="137" t="s">
        <v>96</v>
      </c>
      <c r="H584" s="137" t="s">
        <v>96</v>
      </c>
      <c r="I584" s="117"/>
      <c r="J584" s="76"/>
      <c r="K584" s="76"/>
      <c r="L584" s="125"/>
      <c r="M584" s="125"/>
    </row>
    <row r="585" spans="1:13" ht="18" customHeight="1" thickBot="1" x14ac:dyDescent="0.3">
      <c r="A585" s="507"/>
      <c r="B585" s="507"/>
      <c r="C585" s="507"/>
      <c r="D585" s="507"/>
      <c r="E585" s="507"/>
      <c r="F585" s="507"/>
      <c r="G585" s="138" t="s">
        <v>97</v>
      </c>
      <c r="H585" s="138" t="s">
        <v>100</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47</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156</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50" t="s">
        <v>44</v>
      </c>
      <c r="B610" s="351">
        <f ca="1">imzatarihi</f>
        <v>46027</v>
      </c>
      <c r="C610" s="353" t="s">
        <v>45</v>
      </c>
      <c r="D610" s="349" t="str">
        <f>IF(kurulusyetkilisi&gt;0,kurulusyetkilisi,"")</f>
        <v/>
      </c>
      <c r="H610" s="82"/>
      <c r="I610" s="119"/>
      <c r="J610" s="75"/>
      <c r="K610" s="75"/>
    </row>
    <row r="611" spans="1:13" ht="18.75" x14ac:dyDescent="0.3">
      <c r="B611" s="352"/>
      <c r="C611" s="353" t="s">
        <v>46</v>
      </c>
      <c r="F611" s="350"/>
      <c r="H611" s="82"/>
      <c r="I611" s="119"/>
      <c r="J611" s="75"/>
      <c r="K611" s="75"/>
    </row>
    <row r="612" spans="1:13" x14ac:dyDescent="0.25">
      <c r="A612" s="82"/>
      <c r="B612" s="82"/>
      <c r="C612" s="82"/>
      <c r="D612" s="82"/>
      <c r="E612" s="82"/>
      <c r="F612" s="82"/>
      <c r="G612" s="82"/>
      <c r="H612" s="82"/>
      <c r="I612" s="119"/>
      <c r="J612" s="75"/>
      <c r="K612" s="75"/>
    </row>
    <row r="613" spans="1:13" x14ac:dyDescent="0.25">
      <c r="A613" s="503" t="s">
        <v>122</v>
      </c>
      <c r="B613" s="503"/>
      <c r="C613" s="503"/>
      <c r="D613" s="503"/>
      <c r="E613" s="503"/>
      <c r="F613" s="503"/>
      <c r="G613" s="503"/>
      <c r="H613" s="503"/>
      <c r="I613" s="116"/>
      <c r="J613" s="75"/>
      <c r="K613" s="75"/>
    </row>
    <row r="614" spans="1:13" x14ac:dyDescent="0.25">
      <c r="A614" s="491" t="str">
        <f>IF(YilDonem&lt;&gt;"",CONCATENATE(YilDonem," dönemine aittir."),"")</f>
        <v/>
      </c>
      <c r="B614" s="491"/>
      <c r="C614" s="491"/>
      <c r="D614" s="491"/>
      <c r="E614" s="491"/>
      <c r="F614" s="491"/>
      <c r="G614" s="491"/>
      <c r="H614" s="491"/>
      <c r="I614" s="116"/>
      <c r="J614" s="75"/>
      <c r="K614" s="75"/>
    </row>
    <row r="615" spans="1:13" ht="15.95" customHeight="1" thickBot="1" x14ac:dyDescent="0.3">
      <c r="A615" s="521" t="s">
        <v>149</v>
      </c>
      <c r="B615" s="521"/>
      <c r="C615" s="521"/>
      <c r="D615" s="521"/>
      <c r="E615" s="521"/>
      <c r="F615" s="521"/>
      <c r="G615" s="521"/>
      <c r="H615" s="521"/>
      <c r="I615" s="116"/>
      <c r="J615" s="75"/>
      <c r="K615" s="75"/>
    </row>
    <row r="616" spans="1:13" ht="31.7" customHeight="1" thickBot="1" x14ac:dyDescent="0.3">
      <c r="A616" s="522" t="s">
        <v>1</v>
      </c>
      <c r="B616" s="523"/>
      <c r="C616" s="495" t="str">
        <f>IF(ProjeNo&gt;0,ProjeNo,"")</f>
        <v/>
      </c>
      <c r="D616" s="496"/>
      <c r="E616" s="496"/>
      <c r="F616" s="496"/>
      <c r="G616" s="496"/>
      <c r="H616" s="497"/>
      <c r="I616" s="116"/>
      <c r="J616" s="75"/>
      <c r="K616" s="75"/>
    </row>
    <row r="617" spans="1:13" ht="45" customHeight="1" thickBot="1" x14ac:dyDescent="0.3">
      <c r="A617" s="524" t="s">
        <v>11</v>
      </c>
      <c r="B617" s="525"/>
      <c r="C617" s="500" t="str">
        <f>IF(ProjeAdi&gt;0,ProjeAdi,"")</f>
        <v/>
      </c>
      <c r="D617" s="501"/>
      <c r="E617" s="501"/>
      <c r="F617" s="501"/>
      <c r="G617" s="501"/>
      <c r="H617" s="502"/>
      <c r="I617" s="116"/>
      <c r="J617" s="75"/>
      <c r="K617" s="75"/>
    </row>
    <row r="618" spans="1:13" s="46" customFormat="1" ht="37.15" customHeight="1" thickBot="1" x14ac:dyDescent="0.3">
      <c r="A618" s="489" t="s">
        <v>7</v>
      </c>
      <c r="B618" s="489" t="s">
        <v>119</v>
      </c>
      <c r="C618" s="489" t="s">
        <v>120</v>
      </c>
      <c r="D618" s="489" t="s">
        <v>121</v>
      </c>
      <c r="E618" s="489" t="s">
        <v>94</v>
      </c>
      <c r="F618" s="489" t="s">
        <v>95</v>
      </c>
      <c r="G618" s="137" t="s">
        <v>96</v>
      </c>
      <c r="H618" s="137" t="s">
        <v>96</v>
      </c>
      <c r="I618" s="117"/>
      <c r="J618" s="76"/>
      <c r="K618" s="76"/>
      <c r="L618" s="125"/>
      <c r="M618" s="125"/>
    </row>
    <row r="619" spans="1:13" ht="18" customHeight="1" thickBot="1" x14ac:dyDescent="0.3">
      <c r="A619" s="507"/>
      <c r="B619" s="507"/>
      <c r="C619" s="507"/>
      <c r="D619" s="507"/>
      <c r="E619" s="507"/>
      <c r="F619" s="507"/>
      <c r="G619" s="138" t="s">
        <v>97</v>
      </c>
      <c r="H619" s="138" t="s">
        <v>100</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47</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156</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50" t="s">
        <v>44</v>
      </c>
      <c r="B644" s="351">
        <f ca="1">imzatarihi</f>
        <v>46027</v>
      </c>
      <c r="C644" s="353" t="s">
        <v>45</v>
      </c>
      <c r="D644" s="349" t="str">
        <f>IF(kurulusyetkilisi&gt;0,kurulusyetkilisi,"")</f>
        <v/>
      </c>
      <c r="H644" s="82"/>
      <c r="I644" s="119"/>
      <c r="J644" s="75"/>
      <c r="K644" s="75"/>
    </row>
    <row r="645" spans="1:13" ht="18.75" x14ac:dyDescent="0.3">
      <c r="B645" s="352"/>
      <c r="C645" s="353" t="s">
        <v>46</v>
      </c>
      <c r="F645" s="350"/>
      <c r="H645" s="82"/>
      <c r="I645" s="119"/>
      <c r="J645" s="75"/>
      <c r="K645" s="75"/>
    </row>
    <row r="646" spans="1:13" x14ac:dyDescent="0.25">
      <c r="A646" s="82"/>
      <c r="B646" s="82"/>
      <c r="C646" s="82"/>
      <c r="D646" s="82"/>
      <c r="E646" s="82"/>
      <c r="F646" s="82"/>
      <c r="G646" s="82"/>
      <c r="H646" s="82"/>
      <c r="I646" s="119"/>
      <c r="J646" s="75"/>
      <c r="K646" s="75"/>
    </row>
    <row r="647" spans="1:13" x14ac:dyDescent="0.25">
      <c r="A647" s="503" t="s">
        <v>122</v>
      </c>
      <c r="B647" s="503"/>
      <c r="C647" s="503"/>
      <c r="D647" s="503"/>
      <c r="E647" s="503"/>
      <c r="F647" s="503"/>
      <c r="G647" s="503"/>
      <c r="H647" s="503"/>
      <c r="I647" s="116"/>
      <c r="J647" s="75"/>
      <c r="K647" s="75"/>
    </row>
    <row r="648" spans="1:13" x14ac:dyDescent="0.25">
      <c r="A648" s="491" t="str">
        <f>IF(YilDonem&lt;&gt;"",CONCATENATE(YilDonem," dönemine aittir."),"")</f>
        <v/>
      </c>
      <c r="B648" s="491"/>
      <c r="C648" s="491"/>
      <c r="D648" s="491"/>
      <c r="E648" s="491"/>
      <c r="F648" s="491"/>
      <c r="G648" s="491"/>
      <c r="H648" s="491"/>
      <c r="I648" s="116"/>
      <c r="J648" s="75"/>
      <c r="K648" s="75"/>
    </row>
    <row r="649" spans="1:13" ht="15.95" customHeight="1" thickBot="1" x14ac:dyDescent="0.3">
      <c r="A649" s="521" t="s">
        <v>149</v>
      </c>
      <c r="B649" s="521"/>
      <c r="C649" s="521"/>
      <c r="D649" s="521"/>
      <c r="E649" s="521"/>
      <c r="F649" s="521"/>
      <c r="G649" s="521"/>
      <c r="H649" s="521"/>
      <c r="I649" s="116"/>
      <c r="J649" s="75"/>
      <c r="K649" s="75"/>
    </row>
    <row r="650" spans="1:13" ht="31.7" customHeight="1" thickBot="1" x14ac:dyDescent="0.3">
      <c r="A650" s="522" t="s">
        <v>1</v>
      </c>
      <c r="B650" s="523"/>
      <c r="C650" s="495" t="str">
        <f>IF(ProjeNo&gt;0,ProjeNo,"")</f>
        <v/>
      </c>
      <c r="D650" s="496"/>
      <c r="E650" s="496"/>
      <c r="F650" s="496"/>
      <c r="G650" s="496"/>
      <c r="H650" s="497"/>
      <c r="I650" s="116"/>
      <c r="J650" s="75"/>
      <c r="K650" s="75"/>
    </row>
    <row r="651" spans="1:13" ht="45" customHeight="1" thickBot="1" x14ac:dyDescent="0.3">
      <c r="A651" s="524" t="s">
        <v>11</v>
      </c>
      <c r="B651" s="525"/>
      <c r="C651" s="500" t="str">
        <f>IF(ProjeAdi&gt;0,ProjeAdi,"")</f>
        <v/>
      </c>
      <c r="D651" s="501"/>
      <c r="E651" s="501"/>
      <c r="F651" s="501"/>
      <c r="G651" s="501"/>
      <c r="H651" s="502"/>
      <c r="I651" s="116"/>
      <c r="J651" s="75"/>
      <c r="K651" s="75"/>
    </row>
    <row r="652" spans="1:13" s="46" customFormat="1" ht="37.15" customHeight="1" thickBot="1" x14ac:dyDescent="0.3">
      <c r="A652" s="489" t="s">
        <v>7</v>
      </c>
      <c r="B652" s="489" t="s">
        <v>119</v>
      </c>
      <c r="C652" s="489" t="s">
        <v>120</v>
      </c>
      <c r="D652" s="489" t="s">
        <v>121</v>
      </c>
      <c r="E652" s="489" t="s">
        <v>94</v>
      </c>
      <c r="F652" s="489" t="s">
        <v>95</v>
      </c>
      <c r="G652" s="137" t="s">
        <v>96</v>
      </c>
      <c r="H652" s="137" t="s">
        <v>96</v>
      </c>
      <c r="I652" s="117"/>
      <c r="J652" s="76"/>
      <c r="K652" s="76"/>
      <c r="L652" s="125"/>
      <c r="M652" s="125"/>
    </row>
    <row r="653" spans="1:13" ht="18" customHeight="1" thickBot="1" x14ac:dyDescent="0.3">
      <c r="A653" s="507"/>
      <c r="B653" s="507"/>
      <c r="C653" s="507"/>
      <c r="D653" s="507"/>
      <c r="E653" s="507"/>
      <c r="F653" s="507"/>
      <c r="G653" s="138" t="s">
        <v>97</v>
      </c>
      <c r="H653" s="138" t="s">
        <v>100</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47</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156</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50" t="s">
        <v>44</v>
      </c>
      <c r="B678" s="351">
        <f ca="1">imzatarihi</f>
        <v>46027</v>
      </c>
      <c r="C678" s="353" t="s">
        <v>45</v>
      </c>
      <c r="D678" s="349" t="str">
        <f>IF(kurulusyetkilisi&gt;0,kurulusyetkilisi,"")</f>
        <v/>
      </c>
      <c r="H678" s="82"/>
      <c r="I678" s="119"/>
      <c r="J678" s="75"/>
      <c r="K678" s="75"/>
    </row>
    <row r="679" spans="1:13" ht="18.75" x14ac:dyDescent="0.3">
      <c r="B679" s="352"/>
      <c r="C679" s="353" t="s">
        <v>46</v>
      </c>
      <c r="F679" s="350"/>
      <c r="H679" s="82"/>
      <c r="I679" s="119"/>
      <c r="J679" s="75"/>
      <c r="K679" s="75"/>
    </row>
    <row r="680" spans="1:13" x14ac:dyDescent="0.25">
      <c r="A680" s="82"/>
      <c r="B680" s="82"/>
      <c r="C680" s="82"/>
      <c r="D680" s="82"/>
      <c r="E680" s="82"/>
      <c r="F680" s="82"/>
      <c r="G680" s="82"/>
      <c r="H680" s="82"/>
      <c r="I680" s="119"/>
      <c r="J680" s="75"/>
      <c r="K680" s="75"/>
    </row>
    <row r="681" spans="1:13" x14ac:dyDescent="0.25">
      <c r="A681" s="503" t="s">
        <v>122</v>
      </c>
      <c r="B681" s="503"/>
      <c r="C681" s="503"/>
      <c r="D681" s="503"/>
      <c r="E681" s="503"/>
      <c r="F681" s="503"/>
      <c r="G681" s="503"/>
      <c r="H681" s="503"/>
      <c r="I681" s="116"/>
      <c r="J681" s="75"/>
      <c r="K681" s="75"/>
    </row>
    <row r="682" spans="1:13" x14ac:dyDescent="0.25">
      <c r="A682" s="491" t="str">
        <f>IF(YilDonem&lt;&gt;"",CONCATENATE(YilDonem," dönemine aittir."),"")</f>
        <v/>
      </c>
      <c r="B682" s="491"/>
      <c r="C682" s="491"/>
      <c r="D682" s="491"/>
      <c r="E682" s="491"/>
      <c r="F682" s="491"/>
      <c r="G682" s="491"/>
      <c r="H682" s="491"/>
      <c r="I682" s="116"/>
      <c r="J682" s="75"/>
      <c r="K682" s="75"/>
    </row>
    <row r="683" spans="1:13" ht="15.95" customHeight="1" thickBot="1" x14ac:dyDescent="0.3">
      <c r="A683" s="521" t="s">
        <v>149</v>
      </c>
      <c r="B683" s="521"/>
      <c r="C683" s="521"/>
      <c r="D683" s="521"/>
      <c r="E683" s="521"/>
      <c r="F683" s="521"/>
      <c r="G683" s="521"/>
      <c r="H683" s="521"/>
      <c r="I683" s="116"/>
      <c r="J683" s="75"/>
      <c r="K683" s="75"/>
    </row>
    <row r="684" spans="1:13" ht="31.7" customHeight="1" thickBot="1" x14ac:dyDescent="0.3">
      <c r="A684" s="522" t="s">
        <v>1</v>
      </c>
      <c r="B684" s="523"/>
      <c r="C684" s="495" t="str">
        <f>IF(ProjeNo&gt;0,ProjeNo,"")</f>
        <v/>
      </c>
      <c r="D684" s="496"/>
      <c r="E684" s="496"/>
      <c r="F684" s="496"/>
      <c r="G684" s="496"/>
      <c r="H684" s="497"/>
      <c r="I684" s="116"/>
      <c r="J684" s="75"/>
      <c r="K684" s="75"/>
    </row>
    <row r="685" spans="1:13" ht="45" customHeight="1" thickBot="1" x14ac:dyDescent="0.3">
      <c r="A685" s="524" t="s">
        <v>11</v>
      </c>
      <c r="B685" s="525"/>
      <c r="C685" s="500" t="str">
        <f>IF(ProjeAdi&gt;0,ProjeAdi,"")</f>
        <v/>
      </c>
      <c r="D685" s="501"/>
      <c r="E685" s="501"/>
      <c r="F685" s="501"/>
      <c r="G685" s="501"/>
      <c r="H685" s="502"/>
      <c r="I685" s="116"/>
      <c r="J685" s="75"/>
      <c r="K685" s="75"/>
    </row>
    <row r="686" spans="1:13" s="46" customFormat="1" ht="37.15" customHeight="1" thickBot="1" x14ac:dyDescent="0.3">
      <c r="A686" s="489" t="s">
        <v>7</v>
      </c>
      <c r="B686" s="489" t="s">
        <v>119</v>
      </c>
      <c r="C686" s="489" t="s">
        <v>120</v>
      </c>
      <c r="D686" s="489" t="s">
        <v>121</v>
      </c>
      <c r="E686" s="489" t="s">
        <v>94</v>
      </c>
      <c r="F686" s="489" t="s">
        <v>95</v>
      </c>
      <c r="G686" s="137" t="s">
        <v>96</v>
      </c>
      <c r="H686" s="137" t="s">
        <v>96</v>
      </c>
      <c r="I686" s="117"/>
      <c r="J686" s="76"/>
      <c r="K686" s="76"/>
      <c r="L686" s="125"/>
      <c r="M686" s="125"/>
    </row>
    <row r="687" spans="1:13" ht="18" customHeight="1" thickBot="1" x14ac:dyDescent="0.3">
      <c r="A687" s="507"/>
      <c r="B687" s="507"/>
      <c r="C687" s="507"/>
      <c r="D687" s="507"/>
      <c r="E687" s="507"/>
      <c r="F687" s="507"/>
      <c r="G687" s="138" t="s">
        <v>97</v>
      </c>
      <c r="H687" s="138" t="s">
        <v>100</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47</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156</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50" t="s">
        <v>44</v>
      </c>
      <c r="B712" s="351">
        <f ca="1">imzatarihi</f>
        <v>46027</v>
      </c>
      <c r="C712" s="353" t="s">
        <v>45</v>
      </c>
      <c r="D712" s="349" t="str">
        <f>IF(kurulusyetkilisi&gt;0,kurulusyetkilisi,"")</f>
        <v/>
      </c>
      <c r="H712" s="82"/>
      <c r="I712" s="119"/>
      <c r="J712" s="75"/>
      <c r="K712" s="75"/>
    </row>
    <row r="713" spans="1:13" ht="18.75" x14ac:dyDescent="0.3">
      <c r="B713" s="352"/>
      <c r="C713" s="353" t="s">
        <v>46</v>
      </c>
      <c r="F713" s="350"/>
      <c r="H713" s="82"/>
      <c r="I713" s="119"/>
      <c r="J713" s="75"/>
      <c r="K713" s="75"/>
    </row>
    <row r="714" spans="1:13" x14ac:dyDescent="0.25">
      <c r="A714" s="82"/>
      <c r="B714" s="82"/>
      <c r="C714" s="82"/>
      <c r="D714" s="82"/>
      <c r="E714" s="82"/>
      <c r="F714" s="82"/>
      <c r="G714" s="82"/>
      <c r="H714" s="82"/>
      <c r="I714" s="119"/>
      <c r="J714" s="75"/>
      <c r="K714" s="75"/>
    </row>
    <row r="715" spans="1:13" x14ac:dyDescent="0.25">
      <c r="A715" s="503" t="s">
        <v>122</v>
      </c>
      <c r="B715" s="503"/>
      <c r="C715" s="503"/>
      <c r="D715" s="503"/>
      <c r="E715" s="503"/>
      <c r="F715" s="503"/>
      <c r="G715" s="503"/>
      <c r="H715" s="503"/>
      <c r="I715" s="116"/>
      <c r="J715" s="75"/>
      <c r="K715" s="75"/>
    </row>
    <row r="716" spans="1:13" x14ac:dyDescent="0.25">
      <c r="A716" s="491" t="str">
        <f>IF(YilDonem&lt;&gt;"",CONCATENATE(YilDonem," dönemine aittir."),"")</f>
        <v/>
      </c>
      <c r="B716" s="491"/>
      <c r="C716" s="491"/>
      <c r="D716" s="491"/>
      <c r="E716" s="491"/>
      <c r="F716" s="491"/>
      <c r="G716" s="491"/>
      <c r="H716" s="491"/>
      <c r="I716" s="116"/>
      <c r="J716" s="75"/>
      <c r="K716" s="75"/>
    </row>
    <row r="717" spans="1:13" ht="15.95" customHeight="1" thickBot="1" x14ac:dyDescent="0.3">
      <c r="A717" s="521" t="s">
        <v>149</v>
      </c>
      <c r="B717" s="521"/>
      <c r="C717" s="521"/>
      <c r="D717" s="521"/>
      <c r="E717" s="521"/>
      <c r="F717" s="521"/>
      <c r="G717" s="521"/>
      <c r="H717" s="521"/>
      <c r="I717" s="116"/>
      <c r="J717" s="75"/>
      <c r="K717" s="75"/>
    </row>
    <row r="718" spans="1:13" ht="31.7" customHeight="1" thickBot="1" x14ac:dyDescent="0.3">
      <c r="A718" s="522" t="s">
        <v>1</v>
      </c>
      <c r="B718" s="523"/>
      <c r="C718" s="495" t="str">
        <f>IF(ProjeNo&gt;0,ProjeNo,"")</f>
        <v/>
      </c>
      <c r="D718" s="496"/>
      <c r="E718" s="496"/>
      <c r="F718" s="496"/>
      <c r="G718" s="496"/>
      <c r="H718" s="497"/>
      <c r="I718" s="116"/>
      <c r="J718" s="75"/>
      <c r="K718" s="75"/>
    </row>
    <row r="719" spans="1:13" ht="45" customHeight="1" thickBot="1" x14ac:dyDescent="0.3">
      <c r="A719" s="524" t="s">
        <v>11</v>
      </c>
      <c r="B719" s="525"/>
      <c r="C719" s="500" t="str">
        <f>IF(ProjeAdi&gt;0,ProjeAdi,"")</f>
        <v/>
      </c>
      <c r="D719" s="501"/>
      <c r="E719" s="501"/>
      <c r="F719" s="501"/>
      <c r="G719" s="501"/>
      <c r="H719" s="502"/>
      <c r="I719" s="116"/>
      <c r="J719" s="75"/>
      <c r="K719" s="75"/>
    </row>
    <row r="720" spans="1:13" s="46" customFormat="1" ht="37.15" customHeight="1" thickBot="1" x14ac:dyDescent="0.3">
      <c r="A720" s="489" t="s">
        <v>7</v>
      </c>
      <c r="B720" s="489" t="s">
        <v>119</v>
      </c>
      <c r="C720" s="489" t="s">
        <v>120</v>
      </c>
      <c r="D720" s="489" t="s">
        <v>121</v>
      </c>
      <c r="E720" s="489" t="s">
        <v>94</v>
      </c>
      <c r="F720" s="489" t="s">
        <v>95</v>
      </c>
      <c r="G720" s="137" t="s">
        <v>96</v>
      </c>
      <c r="H720" s="137" t="s">
        <v>96</v>
      </c>
      <c r="I720" s="117"/>
      <c r="J720" s="76"/>
      <c r="K720" s="76"/>
      <c r="L720" s="125"/>
      <c r="M720" s="125"/>
    </row>
    <row r="721" spans="1:12" ht="18" customHeight="1" thickBot="1" x14ac:dyDescent="0.3">
      <c r="A721" s="507"/>
      <c r="B721" s="507"/>
      <c r="C721" s="507"/>
      <c r="D721" s="507"/>
      <c r="E721" s="507"/>
      <c r="F721" s="507"/>
      <c r="G721" s="138" t="s">
        <v>97</v>
      </c>
      <c r="H721" s="138" t="s">
        <v>100</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47</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156</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50" t="s">
        <v>44</v>
      </c>
      <c r="B746" s="351">
        <f ca="1">imzatarihi</f>
        <v>46027</v>
      </c>
      <c r="C746" s="353" t="s">
        <v>45</v>
      </c>
      <c r="D746" s="349" t="str">
        <f>IF(kurulusyetkilisi&gt;0,kurulusyetkilisi,"")</f>
        <v/>
      </c>
      <c r="H746" s="82"/>
      <c r="I746" s="119"/>
      <c r="J746" s="75"/>
      <c r="K746" s="75"/>
    </row>
    <row r="747" spans="1:13" ht="18.75" x14ac:dyDescent="0.3">
      <c r="B747" s="352"/>
      <c r="C747" s="353" t="s">
        <v>46</v>
      </c>
      <c r="F747" s="350"/>
      <c r="H747" s="82"/>
      <c r="I747" s="119"/>
      <c r="J747" s="75"/>
      <c r="K747" s="75"/>
    </row>
    <row r="748" spans="1:13" x14ac:dyDescent="0.25">
      <c r="A748" s="82"/>
      <c r="B748" s="82"/>
      <c r="C748" s="82"/>
      <c r="D748" s="82"/>
      <c r="E748" s="82"/>
      <c r="F748" s="82"/>
      <c r="G748" s="82"/>
      <c r="H748" s="82"/>
      <c r="I748" s="119"/>
      <c r="J748" s="75"/>
      <c r="K748" s="75"/>
    </row>
    <row r="749" spans="1:13" x14ac:dyDescent="0.25">
      <c r="A749" s="503" t="s">
        <v>122</v>
      </c>
      <c r="B749" s="503"/>
      <c r="C749" s="503"/>
      <c r="D749" s="503"/>
      <c r="E749" s="503"/>
      <c r="F749" s="503"/>
      <c r="G749" s="503"/>
      <c r="H749" s="503"/>
      <c r="I749" s="116"/>
      <c r="J749" s="75"/>
      <c r="K749" s="75"/>
    </row>
    <row r="750" spans="1:13" x14ac:dyDescent="0.25">
      <c r="A750" s="491" t="str">
        <f>IF(YilDonem&lt;&gt;"",CONCATENATE(YilDonem," dönemine aittir."),"")</f>
        <v/>
      </c>
      <c r="B750" s="491"/>
      <c r="C750" s="491"/>
      <c r="D750" s="491"/>
      <c r="E750" s="491"/>
      <c r="F750" s="491"/>
      <c r="G750" s="491"/>
      <c r="H750" s="491"/>
      <c r="I750" s="116"/>
      <c r="J750" s="75"/>
      <c r="K750" s="75"/>
    </row>
    <row r="751" spans="1:13" ht="15.95" customHeight="1" thickBot="1" x14ac:dyDescent="0.3">
      <c r="A751" s="521" t="s">
        <v>149</v>
      </c>
      <c r="B751" s="521"/>
      <c r="C751" s="521"/>
      <c r="D751" s="521"/>
      <c r="E751" s="521"/>
      <c r="F751" s="521"/>
      <c r="G751" s="521"/>
      <c r="H751" s="521"/>
      <c r="I751" s="116"/>
      <c r="J751" s="75"/>
      <c r="K751" s="75"/>
    </row>
    <row r="752" spans="1:13" ht="31.7" customHeight="1" thickBot="1" x14ac:dyDescent="0.3">
      <c r="A752" s="522" t="s">
        <v>1</v>
      </c>
      <c r="B752" s="523"/>
      <c r="C752" s="495" t="str">
        <f>IF(ProjeNo&gt;0,ProjeNo,"")</f>
        <v/>
      </c>
      <c r="D752" s="496"/>
      <c r="E752" s="496"/>
      <c r="F752" s="496"/>
      <c r="G752" s="496"/>
      <c r="H752" s="497"/>
      <c r="I752" s="116"/>
      <c r="J752" s="75"/>
      <c r="K752" s="75"/>
    </row>
    <row r="753" spans="1:13" ht="45" customHeight="1" thickBot="1" x14ac:dyDescent="0.3">
      <c r="A753" s="524" t="s">
        <v>11</v>
      </c>
      <c r="B753" s="525"/>
      <c r="C753" s="500" t="str">
        <f>IF(ProjeAdi&gt;0,ProjeAdi,"")</f>
        <v/>
      </c>
      <c r="D753" s="501"/>
      <c r="E753" s="501"/>
      <c r="F753" s="501"/>
      <c r="G753" s="501"/>
      <c r="H753" s="502"/>
      <c r="I753" s="116"/>
      <c r="J753" s="75"/>
      <c r="K753" s="75"/>
    </row>
    <row r="754" spans="1:13" s="46" customFormat="1" ht="37.15" customHeight="1" thickBot="1" x14ac:dyDescent="0.3">
      <c r="A754" s="489" t="s">
        <v>7</v>
      </c>
      <c r="B754" s="489" t="s">
        <v>119</v>
      </c>
      <c r="C754" s="489" t="s">
        <v>120</v>
      </c>
      <c r="D754" s="489" t="s">
        <v>121</v>
      </c>
      <c r="E754" s="489" t="s">
        <v>94</v>
      </c>
      <c r="F754" s="489" t="s">
        <v>95</v>
      </c>
      <c r="G754" s="137" t="s">
        <v>96</v>
      </c>
      <c r="H754" s="137" t="s">
        <v>96</v>
      </c>
      <c r="I754" s="117"/>
      <c r="J754" s="76"/>
      <c r="K754" s="76"/>
      <c r="L754" s="125"/>
      <c r="M754" s="125"/>
    </row>
    <row r="755" spans="1:13" ht="18" customHeight="1" thickBot="1" x14ac:dyDescent="0.3">
      <c r="A755" s="507"/>
      <c r="B755" s="507"/>
      <c r="C755" s="507"/>
      <c r="D755" s="507"/>
      <c r="E755" s="507"/>
      <c r="F755" s="507"/>
      <c r="G755" s="138" t="s">
        <v>97</v>
      </c>
      <c r="H755" s="138" t="s">
        <v>100</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47</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156</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50" t="s">
        <v>44</v>
      </c>
      <c r="B780" s="351">
        <f ca="1">imzatarihi</f>
        <v>46027</v>
      </c>
      <c r="C780" s="353" t="s">
        <v>45</v>
      </c>
      <c r="D780" s="349" t="str">
        <f>IF(kurulusyetkilisi&gt;0,kurulusyetkilisi,"")</f>
        <v/>
      </c>
      <c r="H780" s="82"/>
      <c r="I780" s="119"/>
      <c r="J780" s="75"/>
      <c r="K780" s="75"/>
    </row>
    <row r="781" spans="1:13" ht="18.75" x14ac:dyDescent="0.3">
      <c r="B781" s="352"/>
      <c r="C781" s="353" t="s">
        <v>46</v>
      </c>
      <c r="F781" s="350"/>
      <c r="H781" s="82"/>
      <c r="I781" s="119"/>
      <c r="J781" s="75"/>
      <c r="K781" s="75"/>
    </row>
    <row r="782" spans="1:13" x14ac:dyDescent="0.25">
      <c r="A782" s="82"/>
      <c r="B782" s="82"/>
      <c r="C782" s="82"/>
      <c r="D782" s="82"/>
      <c r="E782" s="82"/>
      <c r="F782" s="82"/>
      <c r="G782" s="82"/>
      <c r="H782" s="82"/>
      <c r="I782" s="119"/>
      <c r="J782" s="75"/>
      <c r="K782" s="75"/>
    </row>
    <row r="783" spans="1:13" x14ac:dyDescent="0.25">
      <c r="A783" s="503" t="s">
        <v>122</v>
      </c>
      <c r="B783" s="503"/>
      <c r="C783" s="503"/>
      <c r="D783" s="503"/>
      <c r="E783" s="503"/>
      <c r="F783" s="503"/>
      <c r="G783" s="503"/>
      <c r="H783" s="503"/>
      <c r="I783" s="116"/>
      <c r="J783" s="75"/>
      <c r="K783" s="75"/>
    </row>
    <row r="784" spans="1:13" x14ac:dyDescent="0.25">
      <c r="A784" s="491" t="str">
        <f>IF(YilDonem&lt;&gt;"",CONCATENATE(YilDonem," dönemine aittir."),"")</f>
        <v/>
      </c>
      <c r="B784" s="491"/>
      <c r="C784" s="491"/>
      <c r="D784" s="491"/>
      <c r="E784" s="491"/>
      <c r="F784" s="491"/>
      <c r="G784" s="491"/>
      <c r="H784" s="491"/>
      <c r="I784" s="116"/>
      <c r="J784" s="75"/>
      <c r="K784" s="75"/>
    </row>
    <row r="785" spans="1:13" ht="15.95" customHeight="1" thickBot="1" x14ac:dyDescent="0.3">
      <c r="A785" s="521" t="s">
        <v>149</v>
      </c>
      <c r="B785" s="521"/>
      <c r="C785" s="521"/>
      <c r="D785" s="521"/>
      <c r="E785" s="521"/>
      <c r="F785" s="521"/>
      <c r="G785" s="521"/>
      <c r="H785" s="521"/>
      <c r="I785" s="116"/>
      <c r="J785" s="75"/>
      <c r="K785" s="75"/>
    </row>
    <row r="786" spans="1:13" ht="31.7" customHeight="1" thickBot="1" x14ac:dyDescent="0.3">
      <c r="A786" s="522" t="s">
        <v>1</v>
      </c>
      <c r="B786" s="523"/>
      <c r="C786" s="495" t="str">
        <f>IF(ProjeNo&gt;0,ProjeNo,"")</f>
        <v/>
      </c>
      <c r="D786" s="496"/>
      <c r="E786" s="496"/>
      <c r="F786" s="496"/>
      <c r="G786" s="496"/>
      <c r="H786" s="497"/>
      <c r="I786" s="116"/>
      <c r="J786" s="75"/>
      <c r="K786" s="75"/>
    </row>
    <row r="787" spans="1:13" ht="45" customHeight="1" thickBot="1" x14ac:dyDescent="0.3">
      <c r="A787" s="524" t="s">
        <v>11</v>
      </c>
      <c r="B787" s="525"/>
      <c r="C787" s="500" t="str">
        <f>IF(ProjeAdi&gt;0,ProjeAdi,"")</f>
        <v/>
      </c>
      <c r="D787" s="501"/>
      <c r="E787" s="501"/>
      <c r="F787" s="501"/>
      <c r="G787" s="501"/>
      <c r="H787" s="502"/>
      <c r="I787" s="116"/>
      <c r="J787" s="75"/>
      <c r="K787" s="75"/>
    </row>
    <row r="788" spans="1:13" s="46" customFormat="1" ht="37.15" customHeight="1" thickBot="1" x14ac:dyDescent="0.3">
      <c r="A788" s="489" t="s">
        <v>7</v>
      </c>
      <c r="B788" s="489" t="s">
        <v>119</v>
      </c>
      <c r="C788" s="489" t="s">
        <v>120</v>
      </c>
      <c r="D788" s="489" t="s">
        <v>121</v>
      </c>
      <c r="E788" s="489" t="s">
        <v>94</v>
      </c>
      <c r="F788" s="489" t="s">
        <v>95</v>
      </c>
      <c r="G788" s="137" t="s">
        <v>96</v>
      </c>
      <c r="H788" s="137" t="s">
        <v>96</v>
      </c>
      <c r="I788" s="117"/>
      <c r="J788" s="76"/>
      <c r="K788" s="76"/>
      <c r="L788" s="125"/>
      <c r="M788" s="125"/>
    </row>
    <row r="789" spans="1:13" ht="18" customHeight="1" thickBot="1" x14ac:dyDescent="0.3">
      <c r="A789" s="507"/>
      <c r="B789" s="507"/>
      <c r="C789" s="507"/>
      <c r="D789" s="507"/>
      <c r="E789" s="507"/>
      <c r="F789" s="507"/>
      <c r="G789" s="138" t="s">
        <v>97</v>
      </c>
      <c r="H789" s="138" t="s">
        <v>100</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47</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156</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50" t="s">
        <v>44</v>
      </c>
      <c r="B814" s="351">
        <f ca="1">imzatarihi</f>
        <v>46027</v>
      </c>
      <c r="C814" s="353" t="s">
        <v>45</v>
      </c>
      <c r="D814" s="349" t="str">
        <f>IF(kurulusyetkilisi&gt;0,kurulusyetkilisi,"")</f>
        <v/>
      </c>
      <c r="H814" s="82"/>
      <c r="I814" s="119"/>
      <c r="J814" s="75"/>
      <c r="K814" s="75"/>
    </row>
    <row r="815" spans="1:13" ht="18.75" x14ac:dyDescent="0.3">
      <c r="B815" s="352"/>
      <c r="C815" s="353" t="s">
        <v>46</v>
      </c>
      <c r="F815" s="350"/>
      <c r="H815" s="82"/>
      <c r="I815" s="119"/>
      <c r="J815" s="75"/>
      <c r="K815" s="75"/>
    </row>
    <row r="816" spans="1:13" x14ac:dyDescent="0.25">
      <c r="A816" s="82"/>
      <c r="B816" s="82"/>
      <c r="C816" s="82"/>
      <c r="D816" s="82"/>
      <c r="E816" s="82"/>
      <c r="F816" s="82"/>
      <c r="G816" s="82"/>
      <c r="H816" s="82"/>
      <c r="I816" s="119"/>
      <c r="J816" s="75"/>
      <c r="K816" s="75"/>
    </row>
    <row r="817" spans="1:13" x14ac:dyDescent="0.25">
      <c r="A817" s="503" t="s">
        <v>122</v>
      </c>
      <c r="B817" s="503"/>
      <c r="C817" s="503"/>
      <c r="D817" s="503"/>
      <c r="E817" s="503"/>
      <c r="F817" s="503"/>
      <c r="G817" s="503"/>
      <c r="H817" s="503"/>
      <c r="I817" s="116"/>
      <c r="J817" s="75"/>
      <c r="K817" s="75"/>
    </row>
    <row r="818" spans="1:13" x14ac:dyDescent="0.25">
      <c r="A818" s="491" t="str">
        <f>IF(YilDonem&lt;&gt;"",CONCATENATE(YilDonem," dönemine aittir."),"")</f>
        <v/>
      </c>
      <c r="B818" s="491"/>
      <c r="C818" s="491"/>
      <c r="D818" s="491"/>
      <c r="E818" s="491"/>
      <c r="F818" s="491"/>
      <c r="G818" s="491"/>
      <c r="H818" s="491"/>
      <c r="I818" s="116"/>
      <c r="J818" s="75"/>
      <c r="K818" s="75"/>
    </row>
    <row r="819" spans="1:13" ht="15.95" customHeight="1" thickBot="1" x14ac:dyDescent="0.3">
      <c r="A819" s="521" t="s">
        <v>149</v>
      </c>
      <c r="B819" s="521"/>
      <c r="C819" s="521"/>
      <c r="D819" s="521"/>
      <c r="E819" s="521"/>
      <c r="F819" s="521"/>
      <c r="G819" s="521"/>
      <c r="H819" s="521"/>
      <c r="I819" s="116"/>
      <c r="J819" s="75"/>
      <c r="K819" s="75"/>
    </row>
    <row r="820" spans="1:13" ht="31.7" customHeight="1" thickBot="1" x14ac:dyDescent="0.3">
      <c r="A820" s="522" t="s">
        <v>1</v>
      </c>
      <c r="B820" s="523"/>
      <c r="C820" s="495" t="str">
        <f>IF(ProjeNo&gt;0,ProjeNo,"")</f>
        <v/>
      </c>
      <c r="D820" s="496"/>
      <c r="E820" s="496"/>
      <c r="F820" s="496"/>
      <c r="G820" s="496"/>
      <c r="H820" s="497"/>
      <c r="I820" s="116"/>
      <c r="J820" s="75"/>
      <c r="K820" s="75"/>
    </row>
    <row r="821" spans="1:13" ht="45" customHeight="1" thickBot="1" x14ac:dyDescent="0.3">
      <c r="A821" s="524" t="s">
        <v>11</v>
      </c>
      <c r="B821" s="525"/>
      <c r="C821" s="500" t="str">
        <f>IF(ProjeAdi&gt;0,ProjeAdi,"")</f>
        <v/>
      </c>
      <c r="D821" s="501"/>
      <c r="E821" s="501"/>
      <c r="F821" s="501"/>
      <c r="G821" s="501"/>
      <c r="H821" s="502"/>
      <c r="I821" s="116"/>
      <c r="J821" s="75"/>
      <c r="K821" s="75"/>
    </row>
    <row r="822" spans="1:13" s="46" customFormat="1" ht="37.15" customHeight="1" thickBot="1" x14ac:dyDescent="0.3">
      <c r="A822" s="489" t="s">
        <v>7</v>
      </c>
      <c r="B822" s="489" t="s">
        <v>119</v>
      </c>
      <c r="C822" s="489" t="s">
        <v>120</v>
      </c>
      <c r="D822" s="489" t="s">
        <v>121</v>
      </c>
      <c r="E822" s="489" t="s">
        <v>94</v>
      </c>
      <c r="F822" s="489" t="s">
        <v>95</v>
      </c>
      <c r="G822" s="137" t="s">
        <v>96</v>
      </c>
      <c r="H822" s="137" t="s">
        <v>96</v>
      </c>
      <c r="I822" s="117"/>
      <c r="J822" s="76"/>
      <c r="K822" s="76"/>
      <c r="L822" s="125"/>
      <c r="M822" s="125"/>
    </row>
    <row r="823" spans="1:13" ht="18" customHeight="1" thickBot="1" x14ac:dyDescent="0.3">
      <c r="A823" s="507"/>
      <c r="B823" s="507"/>
      <c r="C823" s="507"/>
      <c r="D823" s="507"/>
      <c r="E823" s="507"/>
      <c r="F823" s="507"/>
      <c r="G823" s="138" t="s">
        <v>97</v>
      </c>
      <c r="H823" s="138" t="s">
        <v>100</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47</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156</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50" t="s">
        <v>44</v>
      </c>
      <c r="B848" s="351">
        <f ca="1">imzatarihi</f>
        <v>46027</v>
      </c>
      <c r="C848" s="353" t="s">
        <v>45</v>
      </c>
      <c r="D848" s="349" t="str">
        <f>IF(kurulusyetkilisi&gt;0,kurulusyetkilisi,"")</f>
        <v/>
      </c>
      <c r="H848" s="82"/>
      <c r="I848" s="119"/>
      <c r="J848" s="75"/>
      <c r="K848" s="75"/>
    </row>
    <row r="849" spans="1:13" ht="18.75" x14ac:dyDescent="0.3">
      <c r="B849" s="352"/>
      <c r="C849" s="353" t="s">
        <v>46</v>
      </c>
      <c r="F849" s="350"/>
      <c r="H849" s="82"/>
      <c r="I849" s="119"/>
      <c r="J849" s="75"/>
      <c r="K849" s="75"/>
    </row>
    <row r="850" spans="1:13" x14ac:dyDescent="0.25">
      <c r="A850" s="82"/>
      <c r="B850" s="82"/>
      <c r="C850" s="82"/>
      <c r="D850" s="82"/>
      <c r="E850" s="82"/>
      <c r="F850" s="82"/>
      <c r="G850" s="82"/>
      <c r="H850" s="82"/>
      <c r="I850" s="119"/>
      <c r="J850" s="75"/>
      <c r="K850" s="75"/>
    </row>
    <row r="851" spans="1:13" x14ac:dyDescent="0.25">
      <c r="A851" s="503" t="s">
        <v>122</v>
      </c>
      <c r="B851" s="503"/>
      <c r="C851" s="503"/>
      <c r="D851" s="503"/>
      <c r="E851" s="503"/>
      <c r="F851" s="503"/>
      <c r="G851" s="503"/>
      <c r="H851" s="503"/>
      <c r="I851" s="116"/>
      <c r="J851" s="75"/>
      <c r="K851" s="75"/>
    </row>
    <row r="852" spans="1:13" x14ac:dyDescent="0.25">
      <c r="A852" s="491" t="str">
        <f>IF(YilDonem&lt;&gt;"",CONCATENATE(YilDonem," dönemine aittir."),"")</f>
        <v/>
      </c>
      <c r="B852" s="491"/>
      <c r="C852" s="491"/>
      <c r="D852" s="491"/>
      <c r="E852" s="491"/>
      <c r="F852" s="491"/>
      <c r="G852" s="491"/>
      <c r="H852" s="491"/>
      <c r="I852" s="116"/>
      <c r="J852" s="75"/>
      <c r="K852" s="75"/>
    </row>
    <row r="853" spans="1:13" ht="15.95" customHeight="1" thickBot="1" x14ac:dyDescent="0.3">
      <c r="A853" s="521" t="s">
        <v>149</v>
      </c>
      <c r="B853" s="521"/>
      <c r="C853" s="521"/>
      <c r="D853" s="521"/>
      <c r="E853" s="521"/>
      <c r="F853" s="521"/>
      <c r="G853" s="521"/>
      <c r="H853" s="521"/>
      <c r="I853" s="116"/>
      <c r="J853" s="75"/>
      <c r="K853" s="75"/>
    </row>
    <row r="854" spans="1:13" ht="31.7" customHeight="1" thickBot="1" x14ac:dyDescent="0.3">
      <c r="A854" s="522" t="s">
        <v>1</v>
      </c>
      <c r="B854" s="523"/>
      <c r="C854" s="495" t="str">
        <f>IF(ProjeNo&gt;0,ProjeNo,"")</f>
        <v/>
      </c>
      <c r="D854" s="496"/>
      <c r="E854" s="496"/>
      <c r="F854" s="496"/>
      <c r="G854" s="496"/>
      <c r="H854" s="497"/>
      <c r="I854" s="116"/>
      <c r="J854" s="75"/>
      <c r="K854" s="75"/>
    </row>
    <row r="855" spans="1:13" ht="45" customHeight="1" thickBot="1" x14ac:dyDescent="0.3">
      <c r="A855" s="524" t="s">
        <v>11</v>
      </c>
      <c r="B855" s="525"/>
      <c r="C855" s="500" t="str">
        <f>IF(ProjeAdi&gt;0,ProjeAdi,"")</f>
        <v/>
      </c>
      <c r="D855" s="501"/>
      <c r="E855" s="501"/>
      <c r="F855" s="501"/>
      <c r="G855" s="501"/>
      <c r="H855" s="502"/>
      <c r="I855" s="116"/>
      <c r="J855" s="75"/>
      <c r="K855" s="75"/>
    </row>
    <row r="856" spans="1:13" s="46" customFormat="1" ht="37.15" customHeight="1" thickBot="1" x14ac:dyDescent="0.3">
      <c r="A856" s="489" t="s">
        <v>7</v>
      </c>
      <c r="B856" s="489" t="s">
        <v>119</v>
      </c>
      <c r="C856" s="489" t="s">
        <v>120</v>
      </c>
      <c r="D856" s="489" t="s">
        <v>121</v>
      </c>
      <c r="E856" s="489" t="s">
        <v>94</v>
      </c>
      <c r="F856" s="489" t="s">
        <v>95</v>
      </c>
      <c r="G856" s="137" t="s">
        <v>96</v>
      </c>
      <c r="H856" s="137" t="s">
        <v>96</v>
      </c>
      <c r="I856" s="117"/>
      <c r="J856" s="76"/>
      <c r="K856" s="76"/>
      <c r="L856" s="125"/>
      <c r="M856" s="125"/>
    </row>
    <row r="857" spans="1:13" ht="18" customHeight="1" thickBot="1" x14ac:dyDescent="0.3">
      <c r="A857" s="507"/>
      <c r="B857" s="507"/>
      <c r="C857" s="507"/>
      <c r="D857" s="507"/>
      <c r="E857" s="507"/>
      <c r="F857" s="507"/>
      <c r="G857" s="138" t="s">
        <v>97</v>
      </c>
      <c r="H857" s="138" t="s">
        <v>100</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47</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156</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50" t="s">
        <v>44</v>
      </c>
      <c r="B882" s="351">
        <f ca="1">imzatarihi</f>
        <v>46027</v>
      </c>
      <c r="C882" s="353" t="s">
        <v>45</v>
      </c>
      <c r="D882" s="349" t="str">
        <f>IF(kurulusyetkilisi&gt;0,kurulusyetkilisi,"")</f>
        <v/>
      </c>
      <c r="H882" s="82"/>
      <c r="I882" s="119"/>
      <c r="J882" s="75"/>
      <c r="K882" s="75"/>
      <c r="L882" s="126"/>
      <c r="M882" s="126"/>
    </row>
    <row r="883" spans="1:13" ht="18.75" x14ac:dyDescent="0.3">
      <c r="B883" s="352"/>
      <c r="C883" s="353" t="s">
        <v>46</v>
      </c>
      <c r="F883" s="350"/>
      <c r="H883" s="82"/>
      <c r="I883" s="119"/>
      <c r="J883" s="75"/>
      <c r="K883" s="75"/>
    </row>
    <row r="884" spans="1:13" x14ac:dyDescent="0.25">
      <c r="A884" s="82"/>
      <c r="B884" s="82"/>
      <c r="C884" s="82"/>
      <c r="D884" s="82"/>
      <c r="E884" s="82"/>
      <c r="F884" s="82"/>
      <c r="G884" s="82"/>
      <c r="H884" s="82"/>
      <c r="I884" s="119"/>
      <c r="J884" s="75"/>
      <c r="K884" s="75"/>
    </row>
    <row r="885" spans="1:13" x14ac:dyDescent="0.25">
      <c r="A885" s="503" t="s">
        <v>122</v>
      </c>
      <c r="B885" s="503"/>
      <c r="C885" s="503"/>
      <c r="D885" s="503"/>
      <c r="E885" s="503"/>
      <c r="F885" s="503"/>
      <c r="G885" s="503"/>
      <c r="H885" s="503"/>
      <c r="I885" s="116"/>
      <c r="J885" s="75"/>
      <c r="K885" s="75"/>
    </row>
    <row r="886" spans="1:13" x14ac:dyDescent="0.25">
      <c r="A886" s="491" t="str">
        <f>IF(YilDonem&lt;&gt;"",CONCATENATE(YilDonem," dönemine aittir."),"")</f>
        <v/>
      </c>
      <c r="B886" s="491"/>
      <c r="C886" s="491"/>
      <c r="D886" s="491"/>
      <c r="E886" s="491"/>
      <c r="F886" s="491"/>
      <c r="G886" s="491"/>
      <c r="H886" s="491"/>
      <c r="I886" s="116"/>
      <c r="J886" s="75"/>
      <c r="K886" s="75"/>
    </row>
    <row r="887" spans="1:13" ht="15.95" customHeight="1" thickBot="1" x14ac:dyDescent="0.3">
      <c r="A887" s="521" t="s">
        <v>149</v>
      </c>
      <c r="B887" s="521"/>
      <c r="C887" s="521"/>
      <c r="D887" s="521"/>
      <c r="E887" s="521"/>
      <c r="F887" s="521"/>
      <c r="G887" s="521"/>
      <c r="H887" s="521"/>
      <c r="I887" s="116"/>
      <c r="J887" s="75"/>
      <c r="K887" s="75"/>
    </row>
    <row r="888" spans="1:13" ht="31.7" customHeight="1" thickBot="1" x14ac:dyDescent="0.3">
      <c r="A888" s="522" t="s">
        <v>1</v>
      </c>
      <c r="B888" s="523"/>
      <c r="C888" s="495" t="str">
        <f>IF(ProjeNo&gt;0,ProjeNo,"")</f>
        <v/>
      </c>
      <c r="D888" s="496"/>
      <c r="E888" s="496"/>
      <c r="F888" s="496"/>
      <c r="G888" s="496"/>
      <c r="H888" s="497"/>
      <c r="I888" s="116"/>
      <c r="J888" s="75"/>
      <c r="K888" s="75"/>
    </row>
    <row r="889" spans="1:13" ht="45" customHeight="1" thickBot="1" x14ac:dyDescent="0.3">
      <c r="A889" s="524" t="s">
        <v>11</v>
      </c>
      <c r="B889" s="525"/>
      <c r="C889" s="500" t="str">
        <f>IF(ProjeAdi&gt;0,ProjeAdi,"")</f>
        <v/>
      </c>
      <c r="D889" s="501"/>
      <c r="E889" s="501"/>
      <c r="F889" s="501"/>
      <c r="G889" s="501"/>
      <c r="H889" s="502"/>
      <c r="I889" s="116"/>
      <c r="J889" s="75"/>
      <c r="K889" s="75"/>
    </row>
    <row r="890" spans="1:13" s="46" customFormat="1" ht="37.15" customHeight="1" thickBot="1" x14ac:dyDescent="0.3">
      <c r="A890" s="489" t="s">
        <v>7</v>
      </c>
      <c r="B890" s="489" t="s">
        <v>119</v>
      </c>
      <c r="C890" s="489" t="s">
        <v>120</v>
      </c>
      <c r="D890" s="489" t="s">
        <v>121</v>
      </c>
      <c r="E890" s="489" t="s">
        <v>94</v>
      </c>
      <c r="F890" s="489" t="s">
        <v>95</v>
      </c>
      <c r="G890" s="137" t="s">
        <v>96</v>
      </c>
      <c r="H890" s="137" t="s">
        <v>96</v>
      </c>
      <c r="I890" s="117"/>
      <c r="J890" s="76"/>
      <c r="K890" s="76"/>
      <c r="L890" s="125"/>
      <c r="M890" s="125"/>
    </row>
    <row r="891" spans="1:13" ht="18" customHeight="1" thickBot="1" x14ac:dyDescent="0.3">
      <c r="A891" s="507"/>
      <c r="B891" s="507"/>
      <c r="C891" s="507"/>
      <c r="D891" s="507"/>
      <c r="E891" s="507"/>
      <c r="F891" s="507"/>
      <c r="G891" s="138" t="s">
        <v>97</v>
      </c>
      <c r="H891" s="138" t="s">
        <v>100</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47</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156</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50" t="s">
        <v>44</v>
      </c>
      <c r="B916" s="351">
        <f ca="1">imzatarihi</f>
        <v>46027</v>
      </c>
      <c r="C916" s="353" t="s">
        <v>45</v>
      </c>
      <c r="D916" s="349" t="str">
        <f>IF(kurulusyetkilisi&gt;0,kurulusyetkilisi,"")</f>
        <v/>
      </c>
      <c r="H916" s="82"/>
      <c r="I916" s="119"/>
      <c r="J916" s="75"/>
      <c r="K916" s="75"/>
    </row>
    <row r="917" spans="1:13" ht="18.75" x14ac:dyDescent="0.3">
      <c r="B917" s="352"/>
      <c r="C917" s="353" t="s">
        <v>46</v>
      </c>
      <c r="F917" s="350"/>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503" t="s">
        <v>122</v>
      </c>
      <c r="B919" s="503"/>
      <c r="C919" s="503"/>
      <c r="D919" s="503"/>
      <c r="E919" s="503"/>
      <c r="F919" s="503"/>
      <c r="G919" s="503"/>
      <c r="H919" s="503"/>
      <c r="I919" s="116"/>
      <c r="J919" s="75"/>
      <c r="K919" s="75"/>
    </row>
    <row r="920" spans="1:13" x14ac:dyDescent="0.25">
      <c r="A920" s="491" t="str">
        <f>IF(YilDonem&lt;&gt;"",CONCATENATE(YilDonem," dönemine aittir."),"")</f>
        <v/>
      </c>
      <c r="B920" s="491"/>
      <c r="C920" s="491"/>
      <c r="D920" s="491"/>
      <c r="E920" s="491"/>
      <c r="F920" s="491"/>
      <c r="G920" s="491"/>
      <c r="H920" s="491"/>
      <c r="I920" s="116"/>
      <c r="J920" s="75"/>
      <c r="K920" s="75"/>
    </row>
    <row r="921" spans="1:13" ht="15.95" customHeight="1" thickBot="1" x14ac:dyDescent="0.3">
      <c r="A921" s="521" t="s">
        <v>149</v>
      </c>
      <c r="B921" s="521"/>
      <c r="C921" s="521"/>
      <c r="D921" s="521"/>
      <c r="E921" s="521"/>
      <c r="F921" s="521"/>
      <c r="G921" s="521"/>
      <c r="H921" s="521"/>
      <c r="I921" s="116"/>
      <c r="J921" s="75"/>
      <c r="K921" s="75"/>
    </row>
    <row r="922" spans="1:13" ht="31.7" customHeight="1" thickBot="1" x14ac:dyDescent="0.3">
      <c r="A922" s="522" t="s">
        <v>1</v>
      </c>
      <c r="B922" s="523"/>
      <c r="C922" s="495" t="str">
        <f>IF(ProjeNo&gt;0,ProjeNo,"")</f>
        <v/>
      </c>
      <c r="D922" s="496"/>
      <c r="E922" s="496"/>
      <c r="F922" s="496"/>
      <c r="G922" s="496"/>
      <c r="H922" s="497"/>
      <c r="I922" s="116"/>
      <c r="J922" s="75"/>
      <c r="K922" s="75"/>
    </row>
    <row r="923" spans="1:13" ht="45" customHeight="1" thickBot="1" x14ac:dyDescent="0.3">
      <c r="A923" s="524" t="s">
        <v>11</v>
      </c>
      <c r="B923" s="525"/>
      <c r="C923" s="500" t="str">
        <f>IF(ProjeAdi&gt;0,ProjeAdi,"")</f>
        <v/>
      </c>
      <c r="D923" s="501"/>
      <c r="E923" s="501"/>
      <c r="F923" s="501"/>
      <c r="G923" s="501"/>
      <c r="H923" s="502"/>
      <c r="I923" s="116"/>
      <c r="J923" s="75"/>
      <c r="K923" s="75"/>
    </row>
    <row r="924" spans="1:13" s="46" customFormat="1" ht="37.15" customHeight="1" thickBot="1" x14ac:dyDescent="0.3">
      <c r="A924" s="489" t="s">
        <v>7</v>
      </c>
      <c r="B924" s="489" t="s">
        <v>119</v>
      </c>
      <c r="C924" s="489" t="s">
        <v>120</v>
      </c>
      <c r="D924" s="489" t="s">
        <v>121</v>
      </c>
      <c r="E924" s="489" t="s">
        <v>94</v>
      </c>
      <c r="F924" s="489" t="s">
        <v>95</v>
      </c>
      <c r="G924" s="137" t="s">
        <v>96</v>
      </c>
      <c r="H924" s="137" t="s">
        <v>96</v>
      </c>
      <c r="I924" s="117"/>
      <c r="J924" s="76"/>
      <c r="K924" s="76"/>
      <c r="L924" s="125"/>
      <c r="M924" s="125"/>
    </row>
    <row r="925" spans="1:13" ht="18" customHeight="1" thickBot="1" x14ac:dyDescent="0.3">
      <c r="A925" s="507"/>
      <c r="B925" s="507"/>
      <c r="C925" s="507"/>
      <c r="D925" s="507"/>
      <c r="E925" s="507"/>
      <c r="F925" s="507"/>
      <c r="G925" s="138" t="s">
        <v>97</v>
      </c>
      <c r="H925" s="138" t="s">
        <v>100</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47</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156</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50" t="s">
        <v>44</v>
      </c>
      <c r="B950" s="351">
        <f ca="1">imzatarihi</f>
        <v>46027</v>
      </c>
      <c r="C950" s="353" t="s">
        <v>45</v>
      </c>
      <c r="D950" s="349" t="str">
        <f>IF(kurulusyetkilisi&gt;0,kurulusyetkilisi,"")</f>
        <v/>
      </c>
      <c r="H950" s="82"/>
      <c r="I950" s="119"/>
      <c r="J950" s="75"/>
      <c r="K950" s="75"/>
    </row>
    <row r="951" spans="1:13" ht="18.75" x14ac:dyDescent="0.3">
      <c r="B951" s="352"/>
      <c r="C951" s="353" t="s">
        <v>46</v>
      </c>
      <c r="F951" s="350"/>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503" t="s">
        <v>122</v>
      </c>
      <c r="B953" s="503"/>
      <c r="C953" s="503"/>
      <c r="D953" s="503"/>
      <c r="E953" s="503"/>
      <c r="F953" s="503"/>
      <c r="G953" s="503"/>
      <c r="H953" s="503"/>
      <c r="I953" s="116"/>
      <c r="J953" s="75"/>
      <c r="K953" s="75"/>
    </row>
    <row r="954" spans="1:13" x14ac:dyDescent="0.25">
      <c r="A954" s="491" t="str">
        <f>IF(YilDonem&lt;&gt;"",CONCATENATE(YilDonem," dönemine aittir."),"")</f>
        <v/>
      </c>
      <c r="B954" s="491"/>
      <c r="C954" s="491"/>
      <c r="D954" s="491"/>
      <c r="E954" s="491"/>
      <c r="F954" s="491"/>
      <c r="G954" s="491"/>
      <c r="H954" s="491"/>
      <c r="I954" s="116"/>
      <c r="J954" s="75"/>
      <c r="K954" s="75"/>
    </row>
    <row r="955" spans="1:13" ht="15.95" customHeight="1" thickBot="1" x14ac:dyDescent="0.3">
      <c r="A955" s="521" t="s">
        <v>149</v>
      </c>
      <c r="B955" s="521"/>
      <c r="C955" s="521"/>
      <c r="D955" s="521"/>
      <c r="E955" s="521"/>
      <c r="F955" s="521"/>
      <c r="G955" s="521"/>
      <c r="H955" s="521"/>
      <c r="I955" s="116"/>
      <c r="J955" s="75"/>
      <c r="K955" s="75"/>
    </row>
    <row r="956" spans="1:13" ht="31.7" customHeight="1" thickBot="1" x14ac:dyDescent="0.3">
      <c r="A956" s="522" t="s">
        <v>1</v>
      </c>
      <c r="B956" s="523"/>
      <c r="C956" s="495" t="str">
        <f>IF(ProjeNo&gt;0,ProjeNo,"")</f>
        <v/>
      </c>
      <c r="D956" s="496"/>
      <c r="E956" s="496"/>
      <c r="F956" s="496"/>
      <c r="G956" s="496"/>
      <c r="H956" s="497"/>
      <c r="I956" s="116"/>
      <c r="J956" s="75"/>
      <c r="K956" s="75"/>
    </row>
    <row r="957" spans="1:13" ht="45" customHeight="1" thickBot="1" x14ac:dyDescent="0.3">
      <c r="A957" s="524" t="s">
        <v>11</v>
      </c>
      <c r="B957" s="525"/>
      <c r="C957" s="500" t="str">
        <f>IF(ProjeAdi&gt;0,ProjeAdi,"")</f>
        <v/>
      </c>
      <c r="D957" s="501"/>
      <c r="E957" s="501"/>
      <c r="F957" s="501"/>
      <c r="G957" s="501"/>
      <c r="H957" s="502"/>
      <c r="I957" s="116"/>
      <c r="J957" s="75"/>
      <c r="K957" s="75"/>
    </row>
    <row r="958" spans="1:13" s="46" customFormat="1" ht="37.15" customHeight="1" thickBot="1" x14ac:dyDescent="0.3">
      <c r="A958" s="489" t="s">
        <v>7</v>
      </c>
      <c r="B958" s="489" t="s">
        <v>119</v>
      </c>
      <c r="C958" s="489" t="s">
        <v>120</v>
      </c>
      <c r="D958" s="489" t="s">
        <v>121</v>
      </c>
      <c r="E958" s="489" t="s">
        <v>94</v>
      </c>
      <c r="F958" s="489" t="s">
        <v>95</v>
      </c>
      <c r="G958" s="137" t="s">
        <v>96</v>
      </c>
      <c r="H958" s="137" t="s">
        <v>96</v>
      </c>
      <c r="I958" s="117"/>
      <c r="J958" s="76"/>
      <c r="K958" s="76"/>
      <c r="L958" s="125"/>
      <c r="M958" s="125"/>
    </row>
    <row r="959" spans="1:13" ht="18" customHeight="1" thickBot="1" x14ac:dyDescent="0.3">
      <c r="A959" s="507"/>
      <c r="B959" s="507"/>
      <c r="C959" s="507"/>
      <c r="D959" s="507"/>
      <c r="E959" s="507"/>
      <c r="F959" s="507"/>
      <c r="G959" s="138" t="s">
        <v>97</v>
      </c>
      <c r="H959" s="138" t="s">
        <v>100</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47</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156</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50" t="s">
        <v>44</v>
      </c>
      <c r="B984" s="351">
        <f ca="1">imzatarihi</f>
        <v>46027</v>
      </c>
      <c r="C984" s="353" t="s">
        <v>45</v>
      </c>
      <c r="D984" s="349" t="str">
        <f>IF(kurulusyetkilisi&gt;0,kurulusyetkilisi,"")</f>
        <v/>
      </c>
      <c r="H984" s="82"/>
      <c r="I984" s="119"/>
      <c r="J984" s="75"/>
      <c r="K984" s="75"/>
    </row>
    <row r="985" spans="1:13" ht="18.75" x14ac:dyDescent="0.3">
      <c r="B985" s="352"/>
      <c r="C985" s="353" t="s">
        <v>46</v>
      </c>
      <c r="F985" s="350"/>
      <c r="H985" s="82"/>
      <c r="I985" s="119"/>
      <c r="J985" s="75"/>
      <c r="K985" s="75"/>
    </row>
    <row r="986" spans="1:13" x14ac:dyDescent="0.25">
      <c r="A986" s="82"/>
      <c r="B986" s="82"/>
      <c r="C986" s="82"/>
      <c r="D986" s="82"/>
      <c r="E986" s="82"/>
      <c r="F986" s="82"/>
      <c r="G986" s="82"/>
      <c r="H986" s="82"/>
      <c r="I986" s="119"/>
      <c r="J986" s="75"/>
      <c r="K986" s="75"/>
    </row>
    <row r="987" spans="1:13" x14ac:dyDescent="0.25">
      <c r="A987" s="503" t="s">
        <v>122</v>
      </c>
      <c r="B987" s="503"/>
      <c r="C987" s="503"/>
      <c r="D987" s="503"/>
      <c r="E987" s="503"/>
      <c r="F987" s="503"/>
      <c r="G987" s="503"/>
      <c r="H987" s="503"/>
      <c r="I987" s="116"/>
      <c r="J987" s="75"/>
      <c r="K987" s="75"/>
      <c r="L987" s="126"/>
      <c r="M987" s="126"/>
    </row>
    <row r="988" spans="1:13" x14ac:dyDescent="0.25">
      <c r="A988" s="491" t="str">
        <f>IF(YilDonem&lt;&gt;"",CONCATENATE(YilDonem," dönemine aittir."),"")</f>
        <v/>
      </c>
      <c r="B988" s="491"/>
      <c r="C988" s="491"/>
      <c r="D988" s="491"/>
      <c r="E988" s="491"/>
      <c r="F988" s="491"/>
      <c r="G988" s="491"/>
      <c r="H988" s="491"/>
      <c r="I988" s="116"/>
      <c r="J988" s="75"/>
      <c r="K988" s="75"/>
    </row>
    <row r="989" spans="1:13" ht="15.95" customHeight="1" thickBot="1" x14ac:dyDescent="0.3">
      <c r="A989" s="521" t="s">
        <v>149</v>
      </c>
      <c r="B989" s="521"/>
      <c r="C989" s="521"/>
      <c r="D989" s="521"/>
      <c r="E989" s="521"/>
      <c r="F989" s="521"/>
      <c r="G989" s="521"/>
      <c r="H989" s="521"/>
      <c r="I989" s="116"/>
      <c r="J989" s="75"/>
      <c r="K989" s="75"/>
    </row>
    <row r="990" spans="1:13" ht="31.7" customHeight="1" thickBot="1" x14ac:dyDescent="0.3">
      <c r="A990" s="522" t="s">
        <v>1</v>
      </c>
      <c r="B990" s="523"/>
      <c r="C990" s="495" t="str">
        <f>IF(ProjeNo&gt;0,ProjeNo,"")</f>
        <v/>
      </c>
      <c r="D990" s="496"/>
      <c r="E990" s="496"/>
      <c r="F990" s="496"/>
      <c r="G990" s="496"/>
      <c r="H990" s="497"/>
      <c r="I990" s="116"/>
      <c r="J990" s="75"/>
      <c r="K990" s="75"/>
    </row>
    <row r="991" spans="1:13" ht="45" customHeight="1" thickBot="1" x14ac:dyDescent="0.3">
      <c r="A991" s="524" t="s">
        <v>11</v>
      </c>
      <c r="B991" s="525"/>
      <c r="C991" s="500" t="str">
        <f>IF(ProjeAdi&gt;0,ProjeAdi,"")</f>
        <v/>
      </c>
      <c r="D991" s="501"/>
      <c r="E991" s="501"/>
      <c r="F991" s="501"/>
      <c r="G991" s="501"/>
      <c r="H991" s="502"/>
      <c r="I991" s="116"/>
      <c r="J991" s="75"/>
      <c r="K991" s="75"/>
    </row>
    <row r="992" spans="1:13" s="46" customFormat="1" ht="37.15" customHeight="1" thickBot="1" x14ac:dyDescent="0.3">
      <c r="A992" s="489" t="s">
        <v>7</v>
      </c>
      <c r="B992" s="489" t="s">
        <v>119</v>
      </c>
      <c r="C992" s="489" t="s">
        <v>120</v>
      </c>
      <c r="D992" s="489" t="s">
        <v>121</v>
      </c>
      <c r="E992" s="489" t="s">
        <v>94</v>
      </c>
      <c r="F992" s="489" t="s">
        <v>95</v>
      </c>
      <c r="G992" s="137" t="s">
        <v>96</v>
      </c>
      <c r="H992" s="137" t="s">
        <v>96</v>
      </c>
      <c r="I992" s="117"/>
      <c r="J992" s="76"/>
      <c r="K992" s="76"/>
      <c r="L992" s="125"/>
      <c r="M992" s="125"/>
    </row>
    <row r="993" spans="1:11" ht="18" customHeight="1" thickBot="1" x14ac:dyDescent="0.3">
      <c r="A993" s="507"/>
      <c r="B993" s="507"/>
      <c r="C993" s="507"/>
      <c r="D993" s="507"/>
      <c r="E993" s="507"/>
      <c r="F993" s="507"/>
      <c r="G993" s="138" t="s">
        <v>97</v>
      </c>
      <c r="H993" s="138" t="s">
        <v>100</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47</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156</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50" t="s">
        <v>44</v>
      </c>
      <c r="B1018" s="351">
        <f ca="1">imzatarihi</f>
        <v>46027</v>
      </c>
      <c r="C1018" s="353" t="s">
        <v>45</v>
      </c>
      <c r="D1018" s="349" t="str">
        <f>IF(kurulusyetkilisi&gt;0,kurulusyetkilisi,"")</f>
        <v/>
      </c>
      <c r="H1018" s="82"/>
      <c r="I1018" s="119"/>
      <c r="J1018" s="75"/>
      <c r="K1018" s="75"/>
    </row>
    <row r="1019" spans="1:13" ht="18.75" x14ac:dyDescent="0.3">
      <c r="B1019" s="352"/>
      <c r="C1019" s="353" t="s">
        <v>46</v>
      </c>
      <c r="F1019" s="350"/>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503" t="s">
        <v>122</v>
      </c>
      <c r="B1021" s="503"/>
      <c r="C1021" s="503"/>
      <c r="D1021" s="503"/>
      <c r="E1021" s="503"/>
      <c r="F1021" s="503"/>
      <c r="G1021" s="503"/>
      <c r="H1021" s="503"/>
      <c r="I1021" s="116"/>
      <c r="J1021" s="75"/>
      <c r="K1021" s="75"/>
    </row>
    <row r="1022" spans="1:13" x14ac:dyDescent="0.25">
      <c r="A1022" s="491" t="str">
        <f>IF(YilDonem&lt;&gt;"",CONCATENATE(YilDonem," dönemine aittir."),"")</f>
        <v/>
      </c>
      <c r="B1022" s="491"/>
      <c r="C1022" s="491"/>
      <c r="D1022" s="491"/>
      <c r="E1022" s="491"/>
      <c r="F1022" s="491"/>
      <c r="G1022" s="491"/>
      <c r="H1022" s="491"/>
      <c r="I1022" s="116"/>
      <c r="J1022" s="75"/>
      <c r="K1022" s="75"/>
      <c r="L1022" s="126"/>
      <c r="M1022" s="126"/>
    </row>
    <row r="1023" spans="1:13" ht="15.95" customHeight="1" thickBot="1" x14ac:dyDescent="0.3">
      <c r="A1023" s="521" t="s">
        <v>149</v>
      </c>
      <c r="B1023" s="521"/>
      <c r="C1023" s="521"/>
      <c r="D1023" s="521"/>
      <c r="E1023" s="521"/>
      <c r="F1023" s="521"/>
      <c r="G1023" s="521"/>
      <c r="H1023" s="521"/>
      <c r="I1023" s="116"/>
      <c r="J1023" s="75"/>
      <c r="K1023" s="75"/>
    </row>
    <row r="1024" spans="1:13" ht="31.7" customHeight="1" thickBot="1" x14ac:dyDescent="0.3">
      <c r="A1024" s="522" t="s">
        <v>1</v>
      </c>
      <c r="B1024" s="523"/>
      <c r="C1024" s="495" t="str">
        <f>IF(ProjeNo&gt;0,ProjeNo,"")</f>
        <v/>
      </c>
      <c r="D1024" s="496"/>
      <c r="E1024" s="496"/>
      <c r="F1024" s="496"/>
      <c r="G1024" s="496"/>
      <c r="H1024" s="497"/>
      <c r="I1024" s="116"/>
      <c r="J1024" s="75"/>
      <c r="K1024" s="75"/>
    </row>
    <row r="1025" spans="1:13" ht="45" customHeight="1" thickBot="1" x14ac:dyDescent="0.3">
      <c r="A1025" s="524" t="s">
        <v>11</v>
      </c>
      <c r="B1025" s="525"/>
      <c r="C1025" s="500" t="str">
        <f>IF(ProjeAdi&gt;0,ProjeAdi,"")</f>
        <v/>
      </c>
      <c r="D1025" s="501"/>
      <c r="E1025" s="501"/>
      <c r="F1025" s="501"/>
      <c r="G1025" s="501"/>
      <c r="H1025" s="502"/>
      <c r="I1025" s="116"/>
      <c r="J1025" s="75"/>
      <c r="K1025" s="75"/>
    </row>
    <row r="1026" spans="1:13" s="46" customFormat="1" ht="37.15" customHeight="1" thickBot="1" x14ac:dyDescent="0.3">
      <c r="A1026" s="489" t="s">
        <v>7</v>
      </c>
      <c r="B1026" s="489" t="s">
        <v>119</v>
      </c>
      <c r="C1026" s="489" t="s">
        <v>120</v>
      </c>
      <c r="D1026" s="489" t="s">
        <v>121</v>
      </c>
      <c r="E1026" s="489" t="s">
        <v>94</v>
      </c>
      <c r="F1026" s="489" t="s">
        <v>95</v>
      </c>
      <c r="G1026" s="137" t="s">
        <v>96</v>
      </c>
      <c r="H1026" s="137" t="s">
        <v>96</v>
      </c>
      <c r="I1026" s="117"/>
      <c r="J1026" s="76"/>
      <c r="K1026" s="76"/>
      <c r="L1026" s="125"/>
      <c r="M1026" s="125"/>
    </row>
    <row r="1027" spans="1:13" ht="18" customHeight="1" thickBot="1" x14ac:dyDescent="0.3">
      <c r="A1027" s="507"/>
      <c r="B1027" s="507"/>
      <c r="C1027" s="507"/>
      <c r="D1027" s="507"/>
      <c r="E1027" s="507"/>
      <c r="F1027" s="507"/>
      <c r="G1027" s="138" t="s">
        <v>97</v>
      </c>
      <c r="H1027" s="138" t="s">
        <v>100</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47</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156</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50" t="s">
        <v>44</v>
      </c>
      <c r="B1052" s="351">
        <f ca="1">imzatarihi</f>
        <v>46027</v>
      </c>
      <c r="C1052" s="353" t="s">
        <v>45</v>
      </c>
      <c r="D1052" s="349" t="str">
        <f>IF(kurulusyetkilisi&gt;0,kurulusyetkilisi,"")</f>
        <v/>
      </c>
      <c r="H1052" s="82"/>
      <c r="I1052" s="119"/>
      <c r="J1052" s="75"/>
      <c r="K1052" s="75"/>
    </row>
    <row r="1053" spans="1:12" ht="18.75" x14ac:dyDescent="0.3">
      <c r="B1053" s="352"/>
      <c r="C1053" s="353" t="s">
        <v>46</v>
      </c>
      <c r="F1053" s="350"/>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503" t="s">
        <v>122</v>
      </c>
      <c r="B1055" s="503"/>
      <c r="C1055" s="503"/>
      <c r="D1055" s="503"/>
      <c r="E1055" s="503"/>
      <c r="F1055" s="503"/>
      <c r="G1055" s="503"/>
      <c r="H1055" s="503"/>
      <c r="I1055" s="116"/>
      <c r="J1055" s="75"/>
      <c r="K1055" s="75"/>
    </row>
    <row r="1056" spans="1:12" x14ac:dyDescent="0.25">
      <c r="A1056" s="491" t="str">
        <f>IF(YilDonem&lt;&gt;"",CONCATENATE(YilDonem," dönemine aittir."),"")</f>
        <v/>
      </c>
      <c r="B1056" s="491"/>
      <c r="C1056" s="491"/>
      <c r="D1056" s="491"/>
      <c r="E1056" s="491"/>
      <c r="F1056" s="491"/>
      <c r="G1056" s="491"/>
      <c r="H1056" s="491"/>
      <c r="I1056" s="116"/>
      <c r="J1056" s="75"/>
      <c r="K1056" s="75"/>
    </row>
    <row r="1057" spans="1:13" ht="15.95" customHeight="1" thickBot="1" x14ac:dyDescent="0.3">
      <c r="A1057" s="521" t="s">
        <v>149</v>
      </c>
      <c r="B1057" s="521"/>
      <c r="C1057" s="521"/>
      <c r="D1057" s="521"/>
      <c r="E1057" s="521"/>
      <c r="F1057" s="521"/>
      <c r="G1057" s="521"/>
      <c r="H1057" s="521"/>
      <c r="I1057" s="116"/>
      <c r="J1057" s="75"/>
      <c r="K1057" s="75"/>
      <c r="L1057" s="126"/>
      <c r="M1057" s="126"/>
    </row>
    <row r="1058" spans="1:13" ht="31.7" customHeight="1" thickBot="1" x14ac:dyDescent="0.3">
      <c r="A1058" s="522" t="s">
        <v>1</v>
      </c>
      <c r="B1058" s="523"/>
      <c r="C1058" s="495" t="str">
        <f>IF(ProjeNo&gt;0,ProjeNo,"")</f>
        <v/>
      </c>
      <c r="D1058" s="496"/>
      <c r="E1058" s="496"/>
      <c r="F1058" s="496"/>
      <c r="G1058" s="496"/>
      <c r="H1058" s="497"/>
      <c r="I1058" s="116"/>
      <c r="J1058" s="75"/>
      <c r="K1058" s="75"/>
    </row>
    <row r="1059" spans="1:13" ht="45" customHeight="1" thickBot="1" x14ac:dyDescent="0.3">
      <c r="A1059" s="524" t="s">
        <v>11</v>
      </c>
      <c r="B1059" s="525"/>
      <c r="C1059" s="500" t="str">
        <f>IF(ProjeAdi&gt;0,ProjeAdi,"")</f>
        <v/>
      </c>
      <c r="D1059" s="501"/>
      <c r="E1059" s="501"/>
      <c r="F1059" s="501"/>
      <c r="G1059" s="501"/>
      <c r="H1059" s="502"/>
      <c r="I1059" s="116"/>
      <c r="J1059" s="75"/>
      <c r="K1059" s="75"/>
    </row>
    <row r="1060" spans="1:13" s="46" customFormat="1" ht="37.15" customHeight="1" thickBot="1" x14ac:dyDescent="0.3">
      <c r="A1060" s="489" t="s">
        <v>7</v>
      </c>
      <c r="B1060" s="489" t="s">
        <v>119</v>
      </c>
      <c r="C1060" s="489" t="s">
        <v>120</v>
      </c>
      <c r="D1060" s="489" t="s">
        <v>121</v>
      </c>
      <c r="E1060" s="489" t="s">
        <v>94</v>
      </c>
      <c r="F1060" s="489" t="s">
        <v>95</v>
      </c>
      <c r="G1060" s="137" t="s">
        <v>96</v>
      </c>
      <c r="H1060" s="137" t="s">
        <v>96</v>
      </c>
      <c r="I1060" s="117"/>
      <c r="J1060" s="76"/>
      <c r="K1060" s="76"/>
      <c r="L1060" s="125"/>
      <c r="M1060" s="125"/>
    </row>
    <row r="1061" spans="1:13" ht="18" customHeight="1" thickBot="1" x14ac:dyDescent="0.3">
      <c r="A1061" s="507"/>
      <c r="B1061" s="507"/>
      <c r="C1061" s="507"/>
      <c r="D1061" s="507"/>
      <c r="E1061" s="507"/>
      <c r="F1061" s="507"/>
      <c r="G1061" s="138" t="s">
        <v>97</v>
      </c>
      <c r="H1061" s="138" t="s">
        <v>100</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47</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156</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50" t="s">
        <v>44</v>
      </c>
      <c r="B1086" s="351">
        <f ca="1">imzatarihi</f>
        <v>46027</v>
      </c>
      <c r="C1086" s="353" t="s">
        <v>45</v>
      </c>
      <c r="D1086" s="349" t="str">
        <f>IF(kurulusyetkilisi&gt;0,kurulusyetkilisi,"")</f>
        <v/>
      </c>
      <c r="H1086" s="82"/>
      <c r="I1086" s="119"/>
      <c r="J1086" s="75"/>
      <c r="K1086" s="75"/>
    </row>
    <row r="1087" spans="1:12" ht="18.75" x14ac:dyDescent="0.3">
      <c r="B1087" s="352"/>
      <c r="C1087" s="353" t="s">
        <v>46</v>
      </c>
      <c r="F1087" s="350"/>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503" t="s">
        <v>122</v>
      </c>
      <c r="B1089" s="503"/>
      <c r="C1089" s="503"/>
      <c r="D1089" s="503"/>
      <c r="E1089" s="503"/>
      <c r="F1089" s="503"/>
      <c r="G1089" s="503"/>
      <c r="H1089" s="503"/>
      <c r="I1089" s="116"/>
      <c r="J1089" s="75"/>
      <c r="K1089" s="75"/>
    </row>
    <row r="1090" spans="1:13" x14ac:dyDescent="0.25">
      <c r="A1090" s="491" t="str">
        <f>IF(YilDonem&lt;&gt;"",CONCATENATE(YilDonem," dönemine aittir."),"")</f>
        <v/>
      </c>
      <c r="B1090" s="491"/>
      <c r="C1090" s="491"/>
      <c r="D1090" s="491"/>
      <c r="E1090" s="491"/>
      <c r="F1090" s="491"/>
      <c r="G1090" s="491"/>
      <c r="H1090" s="491"/>
      <c r="I1090" s="116"/>
      <c r="J1090" s="75"/>
      <c r="K1090" s="75"/>
    </row>
    <row r="1091" spans="1:13" ht="15.95" customHeight="1" thickBot="1" x14ac:dyDescent="0.3">
      <c r="A1091" s="521" t="s">
        <v>149</v>
      </c>
      <c r="B1091" s="521"/>
      <c r="C1091" s="521"/>
      <c r="D1091" s="521"/>
      <c r="E1091" s="521"/>
      <c r="F1091" s="521"/>
      <c r="G1091" s="521"/>
      <c r="H1091" s="521"/>
      <c r="I1091" s="116"/>
      <c r="J1091" s="75"/>
      <c r="K1091" s="75"/>
    </row>
    <row r="1092" spans="1:13" ht="31.7" customHeight="1" thickBot="1" x14ac:dyDescent="0.3">
      <c r="A1092" s="522" t="s">
        <v>1</v>
      </c>
      <c r="B1092" s="523"/>
      <c r="C1092" s="495" t="str">
        <f>IF(ProjeNo&gt;0,ProjeNo,"")</f>
        <v/>
      </c>
      <c r="D1092" s="496"/>
      <c r="E1092" s="496"/>
      <c r="F1092" s="496"/>
      <c r="G1092" s="496"/>
      <c r="H1092" s="497"/>
      <c r="I1092" s="116"/>
      <c r="J1092" s="75"/>
      <c r="K1092" s="75"/>
      <c r="L1092" s="126"/>
      <c r="M1092" s="126"/>
    </row>
    <row r="1093" spans="1:13" ht="45" customHeight="1" thickBot="1" x14ac:dyDescent="0.3">
      <c r="A1093" s="524" t="s">
        <v>11</v>
      </c>
      <c r="B1093" s="525"/>
      <c r="C1093" s="500" t="str">
        <f>IF(ProjeAdi&gt;0,ProjeAdi,"")</f>
        <v/>
      </c>
      <c r="D1093" s="501"/>
      <c r="E1093" s="501"/>
      <c r="F1093" s="501"/>
      <c r="G1093" s="501"/>
      <c r="H1093" s="502"/>
      <c r="I1093" s="116"/>
      <c r="J1093" s="75"/>
      <c r="K1093" s="75"/>
    </row>
    <row r="1094" spans="1:13" s="46" customFormat="1" ht="37.15" customHeight="1" thickBot="1" x14ac:dyDescent="0.3">
      <c r="A1094" s="489" t="s">
        <v>7</v>
      </c>
      <c r="B1094" s="489" t="s">
        <v>119</v>
      </c>
      <c r="C1094" s="489" t="s">
        <v>120</v>
      </c>
      <c r="D1094" s="489" t="s">
        <v>121</v>
      </c>
      <c r="E1094" s="489" t="s">
        <v>94</v>
      </c>
      <c r="F1094" s="489" t="s">
        <v>95</v>
      </c>
      <c r="G1094" s="137" t="s">
        <v>96</v>
      </c>
      <c r="H1094" s="137" t="s">
        <v>96</v>
      </c>
      <c r="I1094" s="117"/>
      <c r="J1094" s="76"/>
      <c r="K1094" s="76"/>
      <c r="L1094" s="125"/>
      <c r="M1094" s="125"/>
    </row>
    <row r="1095" spans="1:13" ht="18" customHeight="1" thickBot="1" x14ac:dyDescent="0.3">
      <c r="A1095" s="507"/>
      <c r="B1095" s="507"/>
      <c r="C1095" s="507"/>
      <c r="D1095" s="507"/>
      <c r="E1095" s="507"/>
      <c r="F1095" s="507"/>
      <c r="G1095" s="138" t="s">
        <v>97</v>
      </c>
      <c r="H1095" s="138" t="s">
        <v>100</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47</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156</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50" t="s">
        <v>44</v>
      </c>
      <c r="B1120" s="351">
        <f ca="1">imzatarihi</f>
        <v>46027</v>
      </c>
      <c r="C1120" s="353" t="s">
        <v>45</v>
      </c>
      <c r="D1120" s="349" t="str">
        <f>IF(kurulusyetkilisi&gt;0,kurulusyetkilisi,"")</f>
        <v/>
      </c>
      <c r="H1120" s="82"/>
      <c r="I1120" s="119"/>
      <c r="J1120" s="75"/>
      <c r="K1120" s="75"/>
    </row>
    <row r="1121" spans="1:13" ht="18.75" x14ac:dyDescent="0.3">
      <c r="B1121" s="352"/>
      <c r="C1121" s="353" t="s">
        <v>46</v>
      </c>
      <c r="F1121" s="350"/>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503" t="s">
        <v>122</v>
      </c>
      <c r="B1123" s="503"/>
      <c r="C1123" s="503"/>
      <c r="D1123" s="503"/>
      <c r="E1123" s="503"/>
      <c r="F1123" s="503"/>
      <c r="G1123" s="503"/>
      <c r="H1123" s="503"/>
      <c r="I1123" s="116"/>
      <c r="J1123" s="75"/>
      <c r="K1123" s="75"/>
    </row>
    <row r="1124" spans="1:13" x14ac:dyDescent="0.25">
      <c r="A1124" s="491" t="str">
        <f>IF(YilDonem&lt;&gt;"",CONCATENATE(YilDonem," dönemine aittir."),"")</f>
        <v/>
      </c>
      <c r="B1124" s="491"/>
      <c r="C1124" s="491"/>
      <c r="D1124" s="491"/>
      <c r="E1124" s="491"/>
      <c r="F1124" s="491"/>
      <c r="G1124" s="491"/>
      <c r="H1124" s="491"/>
      <c r="I1124" s="116"/>
      <c r="J1124" s="75"/>
      <c r="K1124" s="75"/>
    </row>
    <row r="1125" spans="1:13" ht="15.95" customHeight="1" thickBot="1" x14ac:dyDescent="0.3">
      <c r="A1125" s="521" t="s">
        <v>149</v>
      </c>
      <c r="B1125" s="521"/>
      <c r="C1125" s="521"/>
      <c r="D1125" s="521"/>
      <c r="E1125" s="521"/>
      <c r="F1125" s="521"/>
      <c r="G1125" s="521"/>
      <c r="H1125" s="521"/>
      <c r="I1125" s="116"/>
      <c r="J1125" s="75"/>
      <c r="K1125" s="75"/>
    </row>
    <row r="1126" spans="1:13" ht="31.7" customHeight="1" thickBot="1" x14ac:dyDescent="0.3">
      <c r="A1126" s="522" t="s">
        <v>1</v>
      </c>
      <c r="B1126" s="523"/>
      <c r="C1126" s="495" t="str">
        <f>IF(ProjeNo&gt;0,ProjeNo,"")</f>
        <v/>
      </c>
      <c r="D1126" s="496"/>
      <c r="E1126" s="496"/>
      <c r="F1126" s="496"/>
      <c r="G1126" s="496"/>
      <c r="H1126" s="497"/>
      <c r="I1126" s="116"/>
      <c r="J1126" s="75"/>
      <c r="K1126" s="75"/>
    </row>
    <row r="1127" spans="1:13" ht="45" customHeight="1" thickBot="1" x14ac:dyDescent="0.3">
      <c r="A1127" s="524" t="s">
        <v>11</v>
      </c>
      <c r="B1127" s="525"/>
      <c r="C1127" s="500" t="str">
        <f>IF(ProjeAdi&gt;0,ProjeAdi,"")</f>
        <v/>
      </c>
      <c r="D1127" s="501"/>
      <c r="E1127" s="501"/>
      <c r="F1127" s="501"/>
      <c r="G1127" s="501"/>
      <c r="H1127" s="502"/>
      <c r="I1127" s="116"/>
      <c r="J1127" s="75"/>
      <c r="K1127" s="75"/>
      <c r="L1127" s="126"/>
      <c r="M1127" s="126"/>
    </row>
    <row r="1128" spans="1:13" s="46" customFormat="1" ht="37.15" customHeight="1" thickBot="1" x14ac:dyDescent="0.3">
      <c r="A1128" s="489" t="s">
        <v>7</v>
      </c>
      <c r="B1128" s="489" t="s">
        <v>119</v>
      </c>
      <c r="C1128" s="489" t="s">
        <v>120</v>
      </c>
      <c r="D1128" s="489" t="s">
        <v>121</v>
      </c>
      <c r="E1128" s="489" t="s">
        <v>94</v>
      </c>
      <c r="F1128" s="489" t="s">
        <v>95</v>
      </c>
      <c r="G1128" s="137" t="s">
        <v>96</v>
      </c>
      <c r="H1128" s="137" t="s">
        <v>96</v>
      </c>
      <c r="I1128" s="117"/>
      <c r="J1128" s="76"/>
      <c r="K1128" s="76"/>
      <c r="L1128" s="125"/>
      <c r="M1128" s="125"/>
    </row>
    <row r="1129" spans="1:13" ht="18" customHeight="1" thickBot="1" x14ac:dyDescent="0.3">
      <c r="A1129" s="507"/>
      <c r="B1129" s="507"/>
      <c r="C1129" s="507"/>
      <c r="D1129" s="507"/>
      <c r="E1129" s="507"/>
      <c r="F1129" s="507"/>
      <c r="G1129" s="138" t="s">
        <v>97</v>
      </c>
      <c r="H1129" s="138" t="s">
        <v>100</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47</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156</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50" t="s">
        <v>44</v>
      </c>
      <c r="B1154" s="351">
        <f ca="1">imzatarihi</f>
        <v>46027</v>
      </c>
      <c r="C1154" s="353" t="s">
        <v>45</v>
      </c>
      <c r="D1154" s="349" t="str">
        <f>IF(kurulusyetkilisi&gt;0,kurulusyetkilisi,"")</f>
        <v/>
      </c>
      <c r="H1154" s="82"/>
      <c r="I1154" s="119"/>
      <c r="J1154" s="75"/>
      <c r="K1154" s="75"/>
    </row>
    <row r="1155" spans="1:13" ht="18.75" x14ac:dyDescent="0.3">
      <c r="B1155" s="352"/>
      <c r="C1155" s="353" t="s">
        <v>46</v>
      </c>
      <c r="F1155" s="350"/>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503" t="s">
        <v>122</v>
      </c>
      <c r="B1157" s="503"/>
      <c r="C1157" s="503"/>
      <c r="D1157" s="503"/>
      <c r="E1157" s="503"/>
      <c r="F1157" s="503"/>
      <c r="G1157" s="503"/>
      <c r="H1157" s="503"/>
      <c r="I1157" s="116"/>
      <c r="J1157" s="75"/>
      <c r="K1157" s="75"/>
    </row>
    <row r="1158" spans="1:13" x14ac:dyDescent="0.25">
      <c r="A1158" s="491" t="str">
        <f>IF(YilDonem&lt;&gt;"",CONCATENATE(YilDonem," dönemine aittir."),"")</f>
        <v/>
      </c>
      <c r="B1158" s="491"/>
      <c r="C1158" s="491"/>
      <c r="D1158" s="491"/>
      <c r="E1158" s="491"/>
      <c r="F1158" s="491"/>
      <c r="G1158" s="491"/>
      <c r="H1158" s="491"/>
      <c r="I1158" s="116"/>
      <c r="J1158" s="75"/>
      <c r="K1158" s="75"/>
    </row>
    <row r="1159" spans="1:13" ht="15.95" customHeight="1" thickBot="1" x14ac:dyDescent="0.3">
      <c r="A1159" s="521" t="s">
        <v>149</v>
      </c>
      <c r="B1159" s="521"/>
      <c r="C1159" s="521"/>
      <c r="D1159" s="521"/>
      <c r="E1159" s="521"/>
      <c r="F1159" s="521"/>
      <c r="G1159" s="521"/>
      <c r="H1159" s="521"/>
      <c r="I1159" s="116"/>
      <c r="J1159" s="75"/>
      <c r="K1159" s="75"/>
    </row>
    <row r="1160" spans="1:13" ht="31.7" customHeight="1" thickBot="1" x14ac:dyDescent="0.3">
      <c r="A1160" s="522" t="s">
        <v>1</v>
      </c>
      <c r="B1160" s="523"/>
      <c r="C1160" s="495" t="str">
        <f>IF(ProjeNo&gt;0,ProjeNo,"")</f>
        <v/>
      </c>
      <c r="D1160" s="496"/>
      <c r="E1160" s="496"/>
      <c r="F1160" s="496"/>
      <c r="G1160" s="496"/>
      <c r="H1160" s="497"/>
      <c r="I1160" s="116"/>
      <c r="J1160" s="75"/>
      <c r="K1160" s="75"/>
    </row>
    <row r="1161" spans="1:13" ht="45" customHeight="1" thickBot="1" x14ac:dyDescent="0.3">
      <c r="A1161" s="524" t="s">
        <v>11</v>
      </c>
      <c r="B1161" s="525"/>
      <c r="C1161" s="500" t="str">
        <f>IF(ProjeAdi&gt;0,ProjeAdi,"")</f>
        <v/>
      </c>
      <c r="D1161" s="501"/>
      <c r="E1161" s="501"/>
      <c r="F1161" s="501"/>
      <c r="G1161" s="501"/>
      <c r="H1161" s="502"/>
      <c r="I1161" s="116"/>
      <c r="J1161" s="75"/>
      <c r="K1161" s="75"/>
    </row>
    <row r="1162" spans="1:13" s="46" customFormat="1" ht="37.15" customHeight="1" thickBot="1" x14ac:dyDescent="0.3">
      <c r="A1162" s="489" t="s">
        <v>7</v>
      </c>
      <c r="B1162" s="489" t="s">
        <v>119</v>
      </c>
      <c r="C1162" s="489" t="s">
        <v>120</v>
      </c>
      <c r="D1162" s="489" t="s">
        <v>121</v>
      </c>
      <c r="E1162" s="489" t="s">
        <v>94</v>
      </c>
      <c r="F1162" s="489" t="s">
        <v>95</v>
      </c>
      <c r="G1162" s="137" t="s">
        <v>96</v>
      </c>
      <c r="H1162" s="137" t="s">
        <v>96</v>
      </c>
      <c r="I1162" s="117"/>
      <c r="J1162" s="76"/>
      <c r="K1162" s="76"/>
      <c r="L1162" s="126"/>
      <c r="M1162" s="126"/>
    </row>
    <row r="1163" spans="1:13" ht="18" customHeight="1" thickBot="1" x14ac:dyDescent="0.3">
      <c r="A1163" s="507"/>
      <c r="B1163" s="507"/>
      <c r="C1163" s="507"/>
      <c r="D1163" s="507"/>
      <c r="E1163" s="507"/>
      <c r="F1163" s="507"/>
      <c r="G1163" s="138" t="s">
        <v>97</v>
      </c>
      <c r="H1163" s="138" t="s">
        <v>100</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47</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156</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50" t="s">
        <v>44</v>
      </c>
      <c r="B1188" s="351">
        <f ca="1">imzatarihi</f>
        <v>46027</v>
      </c>
      <c r="C1188" s="353" t="s">
        <v>45</v>
      </c>
      <c r="D1188" s="349" t="str">
        <f>IF(kurulusyetkilisi&gt;0,kurulusyetkilisi,"")</f>
        <v/>
      </c>
      <c r="H1188" s="82"/>
      <c r="I1188" s="119"/>
      <c r="J1188" s="75"/>
      <c r="K1188" s="75"/>
    </row>
    <row r="1189" spans="1:13" ht="18.75" x14ac:dyDescent="0.3">
      <c r="B1189" s="352"/>
      <c r="C1189" s="353" t="s">
        <v>46</v>
      </c>
      <c r="F1189" s="350"/>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503" t="s">
        <v>122</v>
      </c>
      <c r="B1191" s="503"/>
      <c r="C1191" s="503"/>
      <c r="D1191" s="503"/>
      <c r="E1191" s="503"/>
      <c r="F1191" s="503"/>
      <c r="G1191" s="503"/>
      <c r="H1191" s="503"/>
      <c r="I1191" s="116"/>
      <c r="J1191" s="75"/>
      <c r="K1191" s="75"/>
    </row>
    <row r="1192" spans="1:13" x14ac:dyDescent="0.25">
      <c r="A1192" s="491" t="str">
        <f>IF(YilDonem&lt;&gt;"",CONCATENATE(YilDonem," dönemine aittir."),"")</f>
        <v/>
      </c>
      <c r="B1192" s="491"/>
      <c r="C1192" s="491"/>
      <c r="D1192" s="491"/>
      <c r="E1192" s="491"/>
      <c r="F1192" s="491"/>
      <c r="G1192" s="491"/>
      <c r="H1192" s="491"/>
      <c r="I1192" s="116"/>
      <c r="J1192" s="75"/>
      <c r="K1192" s="75"/>
    </row>
    <row r="1193" spans="1:13" ht="15.95" customHeight="1" thickBot="1" x14ac:dyDescent="0.3">
      <c r="A1193" s="521" t="s">
        <v>149</v>
      </c>
      <c r="B1193" s="521"/>
      <c r="C1193" s="521"/>
      <c r="D1193" s="521"/>
      <c r="E1193" s="521"/>
      <c r="F1193" s="521"/>
      <c r="G1193" s="521"/>
      <c r="H1193" s="521"/>
      <c r="I1193" s="116"/>
      <c r="J1193" s="75"/>
      <c r="K1193" s="75"/>
    </row>
    <row r="1194" spans="1:13" ht="31.7" customHeight="1" thickBot="1" x14ac:dyDescent="0.3">
      <c r="A1194" s="522" t="s">
        <v>1</v>
      </c>
      <c r="B1194" s="523"/>
      <c r="C1194" s="495" t="str">
        <f>IF(ProjeNo&gt;0,ProjeNo,"")</f>
        <v/>
      </c>
      <c r="D1194" s="496"/>
      <c r="E1194" s="496"/>
      <c r="F1194" s="496"/>
      <c r="G1194" s="496"/>
      <c r="H1194" s="497"/>
      <c r="I1194" s="116"/>
      <c r="J1194" s="75"/>
      <c r="K1194" s="75"/>
    </row>
    <row r="1195" spans="1:13" ht="45" customHeight="1" thickBot="1" x14ac:dyDescent="0.3">
      <c r="A1195" s="524" t="s">
        <v>11</v>
      </c>
      <c r="B1195" s="525"/>
      <c r="C1195" s="500" t="str">
        <f>IF(ProjeAdi&gt;0,ProjeAdi,"")</f>
        <v/>
      </c>
      <c r="D1195" s="501"/>
      <c r="E1195" s="501"/>
      <c r="F1195" s="501"/>
      <c r="G1195" s="501"/>
      <c r="H1195" s="502"/>
      <c r="I1195" s="116"/>
      <c r="J1195" s="75"/>
      <c r="K1195" s="75"/>
    </row>
    <row r="1196" spans="1:13" s="46" customFormat="1" ht="37.15" customHeight="1" thickBot="1" x14ac:dyDescent="0.3">
      <c r="A1196" s="489" t="s">
        <v>7</v>
      </c>
      <c r="B1196" s="489" t="s">
        <v>119</v>
      </c>
      <c r="C1196" s="489" t="s">
        <v>120</v>
      </c>
      <c r="D1196" s="489" t="s">
        <v>121</v>
      </c>
      <c r="E1196" s="489" t="s">
        <v>94</v>
      </c>
      <c r="F1196" s="489" t="s">
        <v>95</v>
      </c>
      <c r="G1196" s="137" t="s">
        <v>96</v>
      </c>
      <c r="H1196" s="137" t="s">
        <v>96</v>
      </c>
      <c r="I1196" s="117"/>
      <c r="J1196" s="76"/>
      <c r="K1196" s="76"/>
      <c r="L1196" s="125"/>
      <c r="M1196" s="125"/>
    </row>
    <row r="1197" spans="1:13" ht="18" customHeight="1" thickBot="1" x14ac:dyDescent="0.3">
      <c r="A1197" s="507"/>
      <c r="B1197" s="507"/>
      <c r="C1197" s="507"/>
      <c r="D1197" s="507"/>
      <c r="E1197" s="507"/>
      <c r="F1197" s="507"/>
      <c r="G1197" s="138" t="s">
        <v>97</v>
      </c>
      <c r="H1197" s="138" t="s">
        <v>100</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47</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156</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50" t="s">
        <v>44</v>
      </c>
      <c r="B1222" s="351">
        <f ca="1">imzatarihi</f>
        <v>46027</v>
      </c>
      <c r="C1222" s="353" t="s">
        <v>45</v>
      </c>
      <c r="D1222" s="349" t="str">
        <f>IF(kurulusyetkilisi&gt;0,kurulusyetkilisi,"")</f>
        <v/>
      </c>
      <c r="H1222" s="82"/>
      <c r="I1222" s="119"/>
      <c r="J1222" s="75"/>
      <c r="K1222" s="75"/>
    </row>
    <row r="1223" spans="1:13" ht="18.75" x14ac:dyDescent="0.3">
      <c r="B1223" s="352"/>
      <c r="C1223" s="353" t="s">
        <v>46</v>
      </c>
      <c r="F1223" s="350"/>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503" t="s">
        <v>122</v>
      </c>
      <c r="B1225" s="503"/>
      <c r="C1225" s="503"/>
      <c r="D1225" s="503"/>
      <c r="E1225" s="503"/>
      <c r="F1225" s="503"/>
      <c r="G1225" s="503"/>
      <c r="H1225" s="503"/>
      <c r="I1225" s="116"/>
      <c r="J1225" s="75"/>
      <c r="K1225" s="75"/>
    </row>
    <row r="1226" spans="1:13" x14ac:dyDescent="0.25">
      <c r="A1226" s="491" t="str">
        <f>IF(YilDonem&lt;&gt;"",CONCATENATE(YilDonem," dönemine aittir."),"")</f>
        <v/>
      </c>
      <c r="B1226" s="491"/>
      <c r="C1226" s="491"/>
      <c r="D1226" s="491"/>
      <c r="E1226" s="491"/>
      <c r="F1226" s="491"/>
      <c r="G1226" s="491"/>
      <c r="H1226" s="491"/>
      <c r="I1226" s="116"/>
      <c r="J1226" s="75"/>
      <c r="K1226" s="75"/>
    </row>
    <row r="1227" spans="1:13" ht="15.95" customHeight="1" thickBot="1" x14ac:dyDescent="0.3">
      <c r="A1227" s="521" t="s">
        <v>149</v>
      </c>
      <c r="B1227" s="521"/>
      <c r="C1227" s="521"/>
      <c r="D1227" s="521"/>
      <c r="E1227" s="521"/>
      <c r="F1227" s="521"/>
      <c r="G1227" s="521"/>
      <c r="H1227" s="521"/>
      <c r="I1227" s="116"/>
      <c r="J1227" s="75"/>
      <c r="K1227" s="75"/>
    </row>
    <row r="1228" spans="1:13" ht="31.7" customHeight="1" thickBot="1" x14ac:dyDescent="0.3">
      <c r="A1228" s="522" t="s">
        <v>1</v>
      </c>
      <c r="B1228" s="523"/>
      <c r="C1228" s="495" t="str">
        <f>IF(ProjeNo&gt;0,ProjeNo,"")</f>
        <v/>
      </c>
      <c r="D1228" s="496"/>
      <c r="E1228" s="496"/>
      <c r="F1228" s="496"/>
      <c r="G1228" s="496"/>
      <c r="H1228" s="497"/>
      <c r="I1228" s="116"/>
      <c r="J1228" s="75"/>
      <c r="K1228" s="75"/>
    </row>
    <row r="1229" spans="1:13" ht="45" customHeight="1" thickBot="1" x14ac:dyDescent="0.3">
      <c r="A1229" s="524" t="s">
        <v>11</v>
      </c>
      <c r="B1229" s="525"/>
      <c r="C1229" s="500" t="str">
        <f>IF(ProjeAdi&gt;0,ProjeAdi,"")</f>
        <v/>
      </c>
      <c r="D1229" s="501"/>
      <c r="E1229" s="501"/>
      <c r="F1229" s="501"/>
      <c r="G1229" s="501"/>
      <c r="H1229" s="502"/>
      <c r="I1229" s="116"/>
      <c r="J1229" s="75"/>
      <c r="K1229" s="75"/>
    </row>
    <row r="1230" spans="1:13" s="46" customFormat="1" ht="37.15" customHeight="1" thickBot="1" x14ac:dyDescent="0.3">
      <c r="A1230" s="489" t="s">
        <v>7</v>
      </c>
      <c r="B1230" s="489" t="s">
        <v>119</v>
      </c>
      <c r="C1230" s="489" t="s">
        <v>120</v>
      </c>
      <c r="D1230" s="489" t="s">
        <v>121</v>
      </c>
      <c r="E1230" s="489" t="s">
        <v>94</v>
      </c>
      <c r="F1230" s="489" t="s">
        <v>95</v>
      </c>
      <c r="G1230" s="137" t="s">
        <v>96</v>
      </c>
      <c r="H1230" s="137" t="s">
        <v>96</v>
      </c>
      <c r="I1230" s="117"/>
      <c r="J1230" s="76"/>
      <c r="K1230" s="76"/>
      <c r="L1230" s="125"/>
      <c r="M1230" s="125"/>
    </row>
    <row r="1231" spans="1:13" ht="18" customHeight="1" thickBot="1" x14ac:dyDescent="0.3">
      <c r="A1231" s="507"/>
      <c r="B1231" s="507"/>
      <c r="C1231" s="507"/>
      <c r="D1231" s="507"/>
      <c r="E1231" s="507"/>
      <c r="F1231" s="507"/>
      <c r="G1231" s="138" t="s">
        <v>97</v>
      </c>
      <c r="H1231" s="138" t="s">
        <v>100</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47</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156</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50" t="s">
        <v>44</v>
      </c>
      <c r="B1256" s="351">
        <f ca="1">imzatarihi</f>
        <v>46027</v>
      </c>
      <c r="C1256" s="353" t="s">
        <v>45</v>
      </c>
      <c r="D1256" s="349" t="str">
        <f>IF(kurulusyetkilisi&gt;0,kurulusyetkilisi,"")</f>
        <v/>
      </c>
      <c r="H1256" s="82"/>
      <c r="I1256" s="119"/>
      <c r="J1256" s="75"/>
      <c r="K1256" s="75"/>
    </row>
    <row r="1257" spans="1:13" ht="18.75" x14ac:dyDescent="0.3">
      <c r="B1257" s="352"/>
      <c r="C1257" s="353" t="s">
        <v>46</v>
      </c>
      <c r="F1257" s="350"/>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503" t="s">
        <v>122</v>
      </c>
      <c r="B1259" s="503"/>
      <c r="C1259" s="503"/>
      <c r="D1259" s="503"/>
      <c r="E1259" s="503"/>
      <c r="F1259" s="503"/>
      <c r="G1259" s="503"/>
      <c r="H1259" s="503"/>
      <c r="I1259" s="116"/>
      <c r="J1259" s="75"/>
      <c r="K1259" s="75"/>
    </row>
    <row r="1260" spans="1:13" x14ac:dyDescent="0.25">
      <c r="A1260" s="491" t="str">
        <f>IF(YilDonem&lt;&gt;"",CONCATENATE(YilDonem," dönemine aittir."),"")</f>
        <v/>
      </c>
      <c r="B1260" s="491"/>
      <c r="C1260" s="491"/>
      <c r="D1260" s="491"/>
      <c r="E1260" s="491"/>
      <c r="F1260" s="491"/>
      <c r="G1260" s="491"/>
      <c r="H1260" s="491"/>
      <c r="I1260" s="116"/>
      <c r="J1260" s="75"/>
      <c r="K1260" s="75"/>
    </row>
    <row r="1261" spans="1:13" ht="15.95" customHeight="1" thickBot="1" x14ac:dyDescent="0.3">
      <c r="A1261" s="521" t="s">
        <v>149</v>
      </c>
      <c r="B1261" s="521"/>
      <c r="C1261" s="521"/>
      <c r="D1261" s="521"/>
      <c r="E1261" s="521"/>
      <c r="F1261" s="521"/>
      <c r="G1261" s="521"/>
      <c r="H1261" s="521"/>
      <c r="I1261" s="116"/>
      <c r="J1261" s="75"/>
      <c r="K1261" s="75"/>
    </row>
    <row r="1262" spans="1:13" ht="31.7" customHeight="1" thickBot="1" x14ac:dyDescent="0.3">
      <c r="A1262" s="522" t="s">
        <v>1</v>
      </c>
      <c r="B1262" s="523"/>
      <c r="C1262" s="495" t="str">
        <f>IF(ProjeNo&gt;0,ProjeNo,"")</f>
        <v/>
      </c>
      <c r="D1262" s="496"/>
      <c r="E1262" s="496"/>
      <c r="F1262" s="496"/>
      <c r="G1262" s="496"/>
      <c r="H1262" s="497"/>
      <c r="I1262" s="116"/>
      <c r="J1262" s="75"/>
      <c r="K1262" s="75"/>
    </row>
    <row r="1263" spans="1:13" ht="45" customHeight="1" thickBot="1" x14ac:dyDescent="0.3">
      <c r="A1263" s="524" t="s">
        <v>11</v>
      </c>
      <c r="B1263" s="525"/>
      <c r="C1263" s="500" t="str">
        <f>IF(ProjeAdi&gt;0,ProjeAdi,"")</f>
        <v/>
      </c>
      <c r="D1263" s="501"/>
      <c r="E1263" s="501"/>
      <c r="F1263" s="501"/>
      <c r="G1263" s="501"/>
      <c r="H1263" s="502"/>
      <c r="I1263" s="116"/>
      <c r="J1263" s="75"/>
      <c r="K1263" s="75"/>
    </row>
    <row r="1264" spans="1:13" s="46" customFormat="1" ht="37.15" customHeight="1" thickBot="1" x14ac:dyDescent="0.3">
      <c r="A1264" s="489" t="s">
        <v>7</v>
      </c>
      <c r="B1264" s="489" t="s">
        <v>119</v>
      </c>
      <c r="C1264" s="489" t="s">
        <v>120</v>
      </c>
      <c r="D1264" s="489" t="s">
        <v>121</v>
      </c>
      <c r="E1264" s="489" t="s">
        <v>94</v>
      </c>
      <c r="F1264" s="489" t="s">
        <v>95</v>
      </c>
      <c r="G1264" s="137" t="s">
        <v>96</v>
      </c>
      <c r="H1264" s="137" t="s">
        <v>96</v>
      </c>
      <c r="I1264" s="117"/>
      <c r="J1264" s="76"/>
      <c r="K1264" s="76"/>
      <c r="L1264" s="125"/>
      <c r="M1264" s="125"/>
    </row>
    <row r="1265" spans="1:13" ht="18" customHeight="1" thickBot="1" x14ac:dyDescent="0.3">
      <c r="A1265" s="507"/>
      <c r="B1265" s="507"/>
      <c r="C1265" s="507"/>
      <c r="D1265" s="507"/>
      <c r="E1265" s="507"/>
      <c r="F1265" s="507"/>
      <c r="G1265" s="138" t="s">
        <v>97</v>
      </c>
      <c r="H1265" s="138" t="s">
        <v>100</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47</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156</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50" t="s">
        <v>44</v>
      </c>
      <c r="B1290" s="351">
        <f ca="1">imzatarihi</f>
        <v>46027</v>
      </c>
      <c r="C1290" s="353" t="s">
        <v>45</v>
      </c>
      <c r="D1290" s="349" t="str">
        <f>IF(kurulusyetkilisi&gt;0,kurulusyetkilisi,"")</f>
        <v/>
      </c>
      <c r="H1290" s="82"/>
      <c r="I1290" s="119"/>
      <c r="J1290" s="75"/>
      <c r="K1290" s="75"/>
    </row>
    <row r="1291" spans="1:12" ht="18.75" x14ac:dyDescent="0.3">
      <c r="B1291" s="352"/>
      <c r="C1291" s="353" t="s">
        <v>46</v>
      </c>
      <c r="F1291" s="350"/>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503" t="s">
        <v>122</v>
      </c>
      <c r="B1293" s="503"/>
      <c r="C1293" s="503"/>
      <c r="D1293" s="503"/>
      <c r="E1293" s="503"/>
      <c r="F1293" s="503"/>
      <c r="G1293" s="503"/>
      <c r="H1293" s="503"/>
      <c r="I1293" s="116"/>
      <c r="J1293" s="75"/>
      <c r="K1293" s="75"/>
    </row>
    <row r="1294" spans="1:12" x14ac:dyDescent="0.25">
      <c r="A1294" s="491" t="str">
        <f>IF(YilDonem&lt;&gt;"",CONCATENATE(YilDonem," dönemine aittir."),"")</f>
        <v/>
      </c>
      <c r="B1294" s="491"/>
      <c r="C1294" s="491"/>
      <c r="D1294" s="491"/>
      <c r="E1294" s="491"/>
      <c r="F1294" s="491"/>
      <c r="G1294" s="491"/>
      <c r="H1294" s="491"/>
      <c r="I1294" s="116"/>
      <c r="J1294" s="75"/>
      <c r="K1294" s="75"/>
    </row>
    <row r="1295" spans="1:12" ht="15.95" customHeight="1" thickBot="1" x14ac:dyDescent="0.3">
      <c r="A1295" s="521" t="s">
        <v>149</v>
      </c>
      <c r="B1295" s="521"/>
      <c r="C1295" s="521"/>
      <c r="D1295" s="521"/>
      <c r="E1295" s="521"/>
      <c r="F1295" s="521"/>
      <c r="G1295" s="521"/>
      <c r="H1295" s="521"/>
      <c r="I1295" s="116"/>
      <c r="J1295" s="75"/>
      <c r="K1295" s="75"/>
    </row>
    <row r="1296" spans="1:12" ht="31.7" customHeight="1" thickBot="1" x14ac:dyDescent="0.3">
      <c r="A1296" s="522" t="s">
        <v>1</v>
      </c>
      <c r="B1296" s="523"/>
      <c r="C1296" s="495" t="str">
        <f>IF(ProjeNo&gt;0,ProjeNo,"")</f>
        <v/>
      </c>
      <c r="D1296" s="496"/>
      <c r="E1296" s="496"/>
      <c r="F1296" s="496"/>
      <c r="G1296" s="496"/>
      <c r="H1296" s="497"/>
      <c r="I1296" s="116"/>
      <c r="J1296" s="75"/>
      <c r="K1296" s="75"/>
    </row>
    <row r="1297" spans="1:13" ht="45" customHeight="1" thickBot="1" x14ac:dyDescent="0.3">
      <c r="A1297" s="524" t="s">
        <v>11</v>
      </c>
      <c r="B1297" s="525"/>
      <c r="C1297" s="500" t="str">
        <f>IF(ProjeAdi&gt;0,ProjeAdi,"")</f>
        <v/>
      </c>
      <c r="D1297" s="501"/>
      <c r="E1297" s="501"/>
      <c r="F1297" s="501"/>
      <c r="G1297" s="501"/>
      <c r="H1297" s="502"/>
      <c r="I1297" s="116"/>
      <c r="J1297" s="75"/>
      <c r="K1297" s="75"/>
    </row>
    <row r="1298" spans="1:13" s="46" customFormat="1" ht="37.15" customHeight="1" thickBot="1" x14ac:dyDescent="0.3">
      <c r="A1298" s="489" t="s">
        <v>7</v>
      </c>
      <c r="B1298" s="489" t="s">
        <v>119</v>
      </c>
      <c r="C1298" s="489" t="s">
        <v>120</v>
      </c>
      <c r="D1298" s="489" t="s">
        <v>121</v>
      </c>
      <c r="E1298" s="489" t="s">
        <v>94</v>
      </c>
      <c r="F1298" s="489" t="s">
        <v>95</v>
      </c>
      <c r="G1298" s="137" t="s">
        <v>96</v>
      </c>
      <c r="H1298" s="137" t="s">
        <v>96</v>
      </c>
      <c r="I1298" s="117"/>
      <c r="J1298" s="76"/>
      <c r="K1298" s="76"/>
      <c r="L1298" s="125"/>
      <c r="M1298" s="125"/>
    </row>
    <row r="1299" spans="1:13" ht="18" customHeight="1" thickBot="1" x14ac:dyDescent="0.3">
      <c r="A1299" s="507"/>
      <c r="B1299" s="507"/>
      <c r="C1299" s="507"/>
      <c r="D1299" s="507"/>
      <c r="E1299" s="507"/>
      <c r="F1299" s="507"/>
      <c r="G1299" s="138" t="s">
        <v>97</v>
      </c>
      <c r="H1299" s="138" t="s">
        <v>100</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47</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156</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50" t="s">
        <v>44</v>
      </c>
      <c r="B1324" s="351">
        <f ca="1">imzatarihi</f>
        <v>46027</v>
      </c>
      <c r="C1324" s="353" t="s">
        <v>45</v>
      </c>
      <c r="D1324" s="349" t="str">
        <f>IF(kurulusyetkilisi&gt;0,kurulusyetkilisi,"")</f>
        <v/>
      </c>
      <c r="H1324" s="82"/>
      <c r="I1324" s="119"/>
      <c r="J1324" s="75"/>
      <c r="K1324" s="75"/>
      <c r="L1324" s="124"/>
    </row>
    <row r="1325" spans="1:12" ht="18.75" x14ac:dyDescent="0.3">
      <c r="B1325" s="352"/>
      <c r="C1325" s="353" t="s">
        <v>46</v>
      </c>
      <c r="F1325" s="350"/>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503" t="s">
        <v>122</v>
      </c>
      <c r="B1327" s="503"/>
      <c r="C1327" s="503"/>
      <c r="D1327" s="503"/>
      <c r="E1327" s="503"/>
      <c r="F1327" s="503"/>
      <c r="G1327" s="503"/>
      <c r="H1327" s="503"/>
      <c r="I1327" s="116"/>
      <c r="J1327" s="75"/>
      <c r="K1327" s="75"/>
    </row>
    <row r="1328" spans="1:12" x14ac:dyDescent="0.25">
      <c r="A1328" s="491" t="str">
        <f>IF(YilDonem&lt;&gt;"",CONCATENATE(YilDonem," dönemine aittir."),"")</f>
        <v/>
      </c>
      <c r="B1328" s="491"/>
      <c r="C1328" s="491"/>
      <c r="D1328" s="491"/>
      <c r="E1328" s="491"/>
      <c r="F1328" s="491"/>
      <c r="G1328" s="491"/>
      <c r="H1328" s="491"/>
      <c r="I1328" s="116"/>
      <c r="J1328" s="75"/>
      <c r="K1328" s="75"/>
    </row>
    <row r="1329" spans="1:13" ht="15.95" customHeight="1" thickBot="1" x14ac:dyDescent="0.3">
      <c r="A1329" s="521" t="s">
        <v>149</v>
      </c>
      <c r="B1329" s="521"/>
      <c r="C1329" s="521"/>
      <c r="D1329" s="521"/>
      <c r="E1329" s="521"/>
      <c r="F1329" s="521"/>
      <c r="G1329" s="521"/>
      <c r="H1329" s="521"/>
      <c r="I1329" s="116"/>
      <c r="J1329" s="75"/>
      <c r="K1329" s="75"/>
    </row>
    <row r="1330" spans="1:13" ht="31.7" customHeight="1" thickBot="1" x14ac:dyDescent="0.3">
      <c r="A1330" s="522" t="s">
        <v>1</v>
      </c>
      <c r="B1330" s="523"/>
      <c r="C1330" s="495" t="str">
        <f>IF(ProjeNo&gt;0,ProjeNo,"")</f>
        <v/>
      </c>
      <c r="D1330" s="496"/>
      <c r="E1330" s="496"/>
      <c r="F1330" s="496"/>
      <c r="G1330" s="496"/>
      <c r="H1330" s="497"/>
      <c r="I1330" s="116"/>
      <c r="J1330" s="75"/>
      <c r="K1330" s="75"/>
    </row>
    <row r="1331" spans="1:13" ht="45" customHeight="1" thickBot="1" x14ac:dyDescent="0.3">
      <c r="A1331" s="524" t="s">
        <v>11</v>
      </c>
      <c r="B1331" s="525"/>
      <c r="C1331" s="500" t="str">
        <f>IF(ProjeAdi&gt;0,ProjeAdi,"")</f>
        <v/>
      </c>
      <c r="D1331" s="501"/>
      <c r="E1331" s="501"/>
      <c r="F1331" s="501"/>
      <c r="G1331" s="501"/>
      <c r="H1331" s="502"/>
      <c r="I1331" s="116"/>
      <c r="J1331" s="75"/>
      <c r="K1331" s="75"/>
    </row>
    <row r="1332" spans="1:13" s="46" customFormat="1" ht="37.15" customHeight="1" thickBot="1" x14ac:dyDescent="0.3">
      <c r="A1332" s="489" t="s">
        <v>7</v>
      </c>
      <c r="B1332" s="489" t="s">
        <v>119</v>
      </c>
      <c r="C1332" s="489" t="s">
        <v>120</v>
      </c>
      <c r="D1332" s="489" t="s">
        <v>121</v>
      </c>
      <c r="E1332" s="489" t="s">
        <v>94</v>
      </c>
      <c r="F1332" s="489" t="s">
        <v>95</v>
      </c>
      <c r="G1332" s="137" t="s">
        <v>96</v>
      </c>
      <c r="H1332" s="137" t="s">
        <v>96</v>
      </c>
      <c r="I1332" s="117"/>
      <c r="J1332" s="76"/>
      <c r="K1332" s="76"/>
      <c r="L1332" s="125"/>
      <c r="M1332" s="125"/>
    </row>
    <row r="1333" spans="1:13" ht="18" customHeight="1" thickBot="1" x14ac:dyDescent="0.3">
      <c r="A1333" s="507"/>
      <c r="B1333" s="507"/>
      <c r="C1333" s="507"/>
      <c r="D1333" s="507"/>
      <c r="E1333" s="507"/>
      <c r="F1333" s="507"/>
      <c r="G1333" s="138" t="s">
        <v>97</v>
      </c>
      <c r="H1333" s="138" t="s">
        <v>100</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47</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156</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50" t="s">
        <v>44</v>
      </c>
      <c r="B1358" s="351">
        <f ca="1">imzatarihi</f>
        <v>46027</v>
      </c>
      <c r="C1358" s="353" t="s">
        <v>45</v>
      </c>
      <c r="D1358" s="349" t="str">
        <f>IF(kurulusyetkilisi&gt;0,kurulusyetkilisi,"")</f>
        <v/>
      </c>
      <c r="H1358" s="82"/>
      <c r="I1358" s="119"/>
      <c r="J1358" s="75"/>
      <c r="K1358" s="75"/>
    </row>
    <row r="1359" spans="1:12" ht="18.75" x14ac:dyDescent="0.3">
      <c r="B1359" s="352"/>
      <c r="C1359" s="353" t="s">
        <v>46</v>
      </c>
      <c r="F1359" s="350"/>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503" t="s">
        <v>122</v>
      </c>
      <c r="B1361" s="503"/>
      <c r="C1361" s="503"/>
      <c r="D1361" s="503"/>
      <c r="E1361" s="503"/>
      <c r="F1361" s="503"/>
      <c r="G1361" s="503"/>
      <c r="H1361" s="503"/>
      <c r="I1361" s="116"/>
      <c r="J1361" s="75"/>
      <c r="K1361" s="75"/>
    </row>
    <row r="1362" spans="1:13" x14ac:dyDescent="0.25">
      <c r="A1362" s="491" t="str">
        <f>IF(YilDonem&lt;&gt;"",CONCATENATE(YilDonem," dönemine aittir."),"")</f>
        <v/>
      </c>
      <c r="B1362" s="491"/>
      <c r="C1362" s="491"/>
      <c r="D1362" s="491"/>
      <c r="E1362" s="491"/>
      <c r="F1362" s="491"/>
      <c r="G1362" s="491"/>
      <c r="H1362" s="491"/>
      <c r="I1362" s="116"/>
      <c r="J1362" s="75"/>
      <c r="K1362" s="75"/>
    </row>
    <row r="1363" spans="1:13" ht="15.95" customHeight="1" thickBot="1" x14ac:dyDescent="0.3">
      <c r="A1363" s="521" t="s">
        <v>149</v>
      </c>
      <c r="B1363" s="521"/>
      <c r="C1363" s="521"/>
      <c r="D1363" s="521"/>
      <c r="E1363" s="521"/>
      <c r="F1363" s="521"/>
      <c r="G1363" s="521"/>
      <c r="H1363" s="521"/>
      <c r="I1363" s="116"/>
      <c r="J1363" s="75"/>
      <c r="K1363" s="75"/>
    </row>
    <row r="1364" spans="1:13" ht="31.7" customHeight="1" thickBot="1" x14ac:dyDescent="0.3">
      <c r="A1364" s="522" t="s">
        <v>1</v>
      </c>
      <c r="B1364" s="523"/>
      <c r="C1364" s="495" t="str">
        <f>IF(ProjeNo&gt;0,ProjeNo,"")</f>
        <v/>
      </c>
      <c r="D1364" s="496"/>
      <c r="E1364" s="496"/>
      <c r="F1364" s="496"/>
      <c r="G1364" s="496"/>
      <c r="H1364" s="497"/>
      <c r="I1364" s="116"/>
      <c r="J1364" s="75"/>
      <c r="K1364" s="75"/>
    </row>
    <row r="1365" spans="1:13" ht="45" customHeight="1" thickBot="1" x14ac:dyDescent="0.3">
      <c r="A1365" s="524" t="s">
        <v>11</v>
      </c>
      <c r="B1365" s="525"/>
      <c r="C1365" s="500" t="str">
        <f>IF(ProjeAdi&gt;0,ProjeAdi,"")</f>
        <v/>
      </c>
      <c r="D1365" s="501"/>
      <c r="E1365" s="501"/>
      <c r="F1365" s="501"/>
      <c r="G1365" s="501"/>
      <c r="H1365" s="502"/>
      <c r="I1365" s="116"/>
      <c r="J1365" s="75"/>
      <c r="K1365" s="75"/>
    </row>
    <row r="1366" spans="1:13" s="46" customFormat="1" ht="37.15" customHeight="1" thickBot="1" x14ac:dyDescent="0.3">
      <c r="A1366" s="489" t="s">
        <v>7</v>
      </c>
      <c r="B1366" s="489" t="s">
        <v>119</v>
      </c>
      <c r="C1366" s="489" t="s">
        <v>120</v>
      </c>
      <c r="D1366" s="489" t="s">
        <v>121</v>
      </c>
      <c r="E1366" s="489" t="s">
        <v>94</v>
      </c>
      <c r="F1366" s="489" t="s">
        <v>95</v>
      </c>
      <c r="G1366" s="137" t="s">
        <v>96</v>
      </c>
      <c r="H1366" s="137" t="s">
        <v>96</v>
      </c>
      <c r="I1366" s="117"/>
      <c r="J1366" s="76"/>
      <c r="K1366" s="76"/>
      <c r="L1366" s="125"/>
      <c r="M1366" s="125"/>
    </row>
    <row r="1367" spans="1:13" ht="18" customHeight="1" thickBot="1" x14ac:dyDescent="0.3">
      <c r="A1367" s="507"/>
      <c r="B1367" s="507"/>
      <c r="C1367" s="507"/>
      <c r="D1367" s="507"/>
      <c r="E1367" s="507"/>
      <c r="F1367" s="507"/>
      <c r="G1367" s="138" t="s">
        <v>97</v>
      </c>
      <c r="H1367" s="138" t="s">
        <v>100</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47</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156</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50" t="s">
        <v>44</v>
      </c>
      <c r="B1392" s="351">
        <f ca="1">imzatarihi</f>
        <v>46027</v>
      </c>
      <c r="C1392" s="353" t="s">
        <v>45</v>
      </c>
      <c r="D1392" s="349" t="str">
        <f>IF(kurulusyetkilisi&gt;0,kurulusyetkilisi,"")</f>
        <v/>
      </c>
      <c r="H1392" s="82"/>
      <c r="I1392" s="119"/>
      <c r="J1392" s="75"/>
      <c r="K1392" s="75"/>
    </row>
    <row r="1393" spans="1:13" ht="18.75" x14ac:dyDescent="0.3">
      <c r="B1393" s="352"/>
      <c r="C1393" s="353" t="s">
        <v>46</v>
      </c>
      <c r="F1393" s="350"/>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503" t="s">
        <v>122</v>
      </c>
      <c r="B1395" s="503"/>
      <c r="C1395" s="503"/>
      <c r="D1395" s="503"/>
      <c r="E1395" s="503"/>
      <c r="F1395" s="503"/>
      <c r="G1395" s="503"/>
      <c r="H1395" s="503"/>
      <c r="I1395" s="116"/>
      <c r="J1395" s="75"/>
      <c r="K1395" s="75"/>
    </row>
    <row r="1396" spans="1:13" x14ac:dyDescent="0.25">
      <c r="A1396" s="491" t="str">
        <f>IF(YilDonem&lt;&gt;"",CONCATENATE(YilDonem," dönemine aittir."),"")</f>
        <v/>
      </c>
      <c r="B1396" s="491"/>
      <c r="C1396" s="491"/>
      <c r="D1396" s="491"/>
      <c r="E1396" s="491"/>
      <c r="F1396" s="491"/>
      <c r="G1396" s="491"/>
      <c r="H1396" s="491"/>
      <c r="I1396" s="116"/>
      <c r="J1396" s="75"/>
      <c r="K1396" s="75"/>
    </row>
    <row r="1397" spans="1:13" ht="15.95" customHeight="1" thickBot="1" x14ac:dyDescent="0.3">
      <c r="A1397" s="521" t="s">
        <v>149</v>
      </c>
      <c r="B1397" s="521"/>
      <c r="C1397" s="521"/>
      <c r="D1397" s="521"/>
      <c r="E1397" s="521"/>
      <c r="F1397" s="521"/>
      <c r="G1397" s="521"/>
      <c r="H1397" s="521"/>
      <c r="I1397" s="116"/>
      <c r="J1397" s="75"/>
      <c r="K1397" s="75"/>
    </row>
    <row r="1398" spans="1:13" ht="31.7" customHeight="1" thickBot="1" x14ac:dyDescent="0.3">
      <c r="A1398" s="522" t="s">
        <v>1</v>
      </c>
      <c r="B1398" s="523"/>
      <c r="C1398" s="495" t="str">
        <f>IF(ProjeNo&gt;0,ProjeNo,"")</f>
        <v/>
      </c>
      <c r="D1398" s="496"/>
      <c r="E1398" s="496"/>
      <c r="F1398" s="496"/>
      <c r="G1398" s="496"/>
      <c r="H1398" s="497"/>
      <c r="I1398" s="116"/>
      <c r="J1398" s="75"/>
      <c r="K1398" s="75"/>
    </row>
    <row r="1399" spans="1:13" ht="45" customHeight="1" thickBot="1" x14ac:dyDescent="0.3">
      <c r="A1399" s="524" t="s">
        <v>11</v>
      </c>
      <c r="B1399" s="525"/>
      <c r="C1399" s="500" t="str">
        <f>IF(ProjeAdi&gt;0,ProjeAdi,"")</f>
        <v/>
      </c>
      <c r="D1399" s="501"/>
      <c r="E1399" s="501"/>
      <c r="F1399" s="501"/>
      <c r="G1399" s="501"/>
      <c r="H1399" s="502"/>
      <c r="I1399" s="116"/>
      <c r="J1399" s="75"/>
      <c r="K1399" s="75"/>
    </row>
    <row r="1400" spans="1:13" s="46" customFormat="1" ht="37.15" customHeight="1" thickBot="1" x14ac:dyDescent="0.3">
      <c r="A1400" s="489" t="s">
        <v>7</v>
      </c>
      <c r="B1400" s="489" t="s">
        <v>119</v>
      </c>
      <c r="C1400" s="489" t="s">
        <v>120</v>
      </c>
      <c r="D1400" s="489" t="s">
        <v>121</v>
      </c>
      <c r="E1400" s="489" t="s">
        <v>94</v>
      </c>
      <c r="F1400" s="489" t="s">
        <v>95</v>
      </c>
      <c r="G1400" s="137" t="s">
        <v>96</v>
      </c>
      <c r="H1400" s="137" t="s">
        <v>96</v>
      </c>
      <c r="I1400" s="117"/>
      <c r="J1400" s="76"/>
      <c r="K1400" s="76"/>
      <c r="L1400" s="125"/>
      <c r="M1400" s="125"/>
    </row>
    <row r="1401" spans="1:13" ht="18" customHeight="1" thickBot="1" x14ac:dyDescent="0.3">
      <c r="A1401" s="507"/>
      <c r="B1401" s="507"/>
      <c r="C1401" s="507"/>
      <c r="D1401" s="507"/>
      <c r="E1401" s="507"/>
      <c r="F1401" s="507"/>
      <c r="G1401" s="138" t="s">
        <v>97</v>
      </c>
      <c r="H1401" s="138" t="s">
        <v>100</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47</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156</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50" t="s">
        <v>44</v>
      </c>
      <c r="B1426" s="351">
        <f ca="1">imzatarihi</f>
        <v>46027</v>
      </c>
      <c r="C1426" s="353" t="s">
        <v>45</v>
      </c>
      <c r="D1426" s="349" t="str">
        <f>IF(kurulusyetkilisi&gt;0,kurulusyetkilisi,"")</f>
        <v/>
      </c>
      <c r="H1426" s="82"/>
      <c r="I1426" s="119"/>
      <c r="J1426" s="75"/>
      <c r="K1426" s="75"/>
    </row>
    <row r="1427" spans="1:13" ht="18.75" x14ac:dyDescent="0.3">
      <c r="B1427" s="352"/>
      <c r="C1427" s="353" t="s">
        <v>46</v>
      </c>
      <c r="F1427" s="350"/>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503" t="s">
        <v>122</v>
      </c>
      <c r="B1429" s="503"/>
      <c r="C1429" s="503"/>
      <c r="D1429" s="503"/>
      <c r="E1429" s="503"/>
      <c r="F1429" s="503"/>
      <c r="G1429" s="503"/>
      <c r="H1429" s="503"/>
      <c r="I1429" s="116"/>
      <c r="J1429" s="75"/>
      <c r="K1429" s="75"/>
    </row>
    <row r="1430" spans="1:13" x14ac:dyDescent="0.25">
      <c r="A1430" s="491" t="str">
        <f>IF(YilDonem&lt;&gt;"",CONCATENATE(YilDonem," dönemine aittir."),"")</f>
        <v/>
      </c>
      <c r="B1430" s="491"/>
      <c r="C1430" s="491"/>
      <c r="D1430" s="491"/>
      <c r="E1430" s="491"/>
      <c r="F1430" s="491"/>
      <c r="G1430" s="491"/>
      <c r="H1430" s="491"/>
      <c r="I1430" s="116"/>
      <c r="J1430" s="75"/>
      <c r="K1430" s="75"/>
    </row>
    <row r="1431" spans="1:13" ht="15.95" customHeight="1" thickBot="1" x14ac:dyDescent="0.3">
      <c r="A1431" s="521" t="s">
        <v>149</v>
      </c>
      <c r="B1431" s="521"/>
      <c r="C1431" s="521"/>
      <c r="D1431" s="521"/>
      <c r="E1431" s="521"/>
      <c r="F1431" s="521"/>
      <c r="G1431" s="521"/>
      <c r="H1431" s="521"/>
      <c r="I1431" s="116"/>
      <c r="J1431" s="75"/>
      <c r="K1431" s="75"/>
    </row>
    <row r="1432" spans="1:13" ht="31.7" customHeight="1" thickBot="1" x14ac:dyDescent="0.3">
      <c r="A1432" s="522" t="s">
        <v>1</v>
      </c>
      <c r="B1432" s="523"/>
      <c r="C1432" s="495" t="str">
        <f>IF(ProjeNo&gt;0,ProjeNo,"")</f>
        <v/>
      </c>
      <c r="D1432" s="496"/>
      <c r="E1432" s="496"/>
      <c r="F1432" s="496"/>
      <c r="G1432" s="496"/>
      <c r="H1432" s="497"/>
      <c r="I1432" s="116"/>
      <c r="J1432" s="75"/>
      <c r="K1432" s="75"/>
    </row>
    <row r="1433" spans="1:13" ht="45" customHeight="1" thickBot="1" x14ac:dyDescent="0.3">
      <c r="A1433" s="524" t="s">
        <v>11</v>
      </c>
      <c r="B1433" s="525"/>
      <c r="C1433" s="500" t="str">
        <f>IF(ProjeAdi&gt;0,ProjeAdi,"")</f>
        <v/>
      </c>
      <c r="D1433" s="501"/>
      <c r="E1433" s="501"/>
      <c r="F1433" s="501"/>
      <c r="G1433" s="501"/>
      <c r="H1433" s="502"/>
      <c r="I1433" s="116"/>
      <c r="J1433" s="75"/>
      <c r="K1433" s="75"/>
    </row>
    <row r="1434" spans="1:13" s="46" customFormat="1" ht="37.15" customHeight="1" thickBot="1" x14ac:dyDescent="0.3">
      <c r="A1434" s="489" t="s">
        <v>7</v>
      </c>
      <c r="B1434" s="489" t="s">
        <v>119</v>
      </c>
      <c r="C1434" s="489" t="s">
        <v>120</v>
      </c>
      <c r="D1434" s="489" t="s">
        <v>121</v>
      </c>
      <c r="E1434" s="489" t="s">
        <v>94</v>
      </c>
      <c r="F1434" s="489" t="s">
        <v>95</v>
      </c>
      <c r="G1434" s="137" t="s">
        <v>96</v>
      </c>
      <c r="H1434" s="137" t="s">
        <v>96</v>
      </c>
      <c r="I1434" s="117"/>
      <c r="J1434" s="76"/>
      <c r="K1434" s="76"/>
      <c r="L1434" s="125"/>
      <c r="M1434" s="125"/>
    </row>
    <row r="1435" spans="1:13" ht="18" customHeight="1" thickBot="1" x14ac:dyDescent="0.3">
      <c r="A1435" s="507"/>
      <c r="B1435" s="507"/>
      <c r="C1435" s="507"/>
      <c r="D1435" s="507"/>
      <c r="E1435" s="507"/>
      <c r="F1435" s="507"/>
      <c r="G1435" s="138" t="s">
        <v>97</v>
      </c>
      <c r="H1435" s="138" t="s">
        <v>100</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47</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156</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50" t="s">
        <v>44</v>
      </c>
      <c r="B1460" s="351">
        <f ca="1">imzatarihi</f>
        <v>46027</v>
      </c>
      <c r="C1460" s="353" t="s">
        <v>45</v>
      </c>
      <c r="D1460" s="349" t="str">
        <f>IF(kurulusyetkilisi&gt;0,kurulusyetkilisi,"")</f>
        <v/>
      </c>
      <c r="H1460" s="82"/>
      <c r="I1460" s="119"/>
      <c r="J1460" s="75"/>
      <c r="K1460" s="75"/>
    </row>
    <row r="1461" spans="1:13" ht="18.75" x14ac:dyDescent="0.3">
      <c r="B1461" s="352"/>
      <c r="C1461" s="353" t="s">
        <v>46</v>
      </c>
      <c r="F1461" s="350"/>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503" t="s">
        <v>122</v>
      </c>
      <c r="B1463" s="503"/>
      <c r="C1463" s="503"/>
      <c r="D1463" s="503"/>
      <c r="E1463" s="503"/>
      <c r="F1463" s="503"/>
      <c r="G1463" s="503"/>
      <c r="H1463" s="503"/>
      <c r="I1463" s="116"/>
      <c r="J1463" s="75"/>
      <c r="K1463" s="75"/>
    </row>
    <row r="1464" spans="1:13" x14ac:dyDescent="0.25">
      <c r="A1464" s="491" t="str">
        <f>IF(YilDonem&lt;&gt;"",CONCATENATE(YilDonem," dönemine aittir."),"")</f>
        <v/>
      </c>
      <c r="B1464" s="491"/>
      <c r="C1464" s="491"/>
      <c r="D1464" s="491"/>
      <c r="E1464" s="491"/>
      <c r="F1464" s="491"/>
      <c r="G1464" s="491"/>
      <c r="H1464" s="491"/>
      <c r="I1464" s="116"/>
      <c r="J1464" s="75"/>
      <c r="K1464" s="75"/>
    </row>
    <row r="1465" spans="1:13" ht="15.95" customHeight="1" thickBot="1" x14ac:dyDescent="0.3">
      <c r="A1465" s="521" t="s">
        <v>149</v>
      </c>
      <c r="B1465" s="521"/>
      <c r="C1465" s="521"/>
      <c r="D1465" s="521"/>
      <c r="E1465" s="521"/>
      <c r="F1465" s="521"/>
      <c r="G1465" s="521"/>
      <c r="H1465" s="521"/>
      <c r="I1465" s="116"/>
      <c r="J1465" s="75"/>
      <c r="K1465" s="75"/>
    </row>
    <row r="1466" spans="1:13" ht="31.7" customHeight="1" thickBot="1" x14ac:dyDescent="0.3">
      <c r="A1466" s="522" t="s">
        <v>1</v>
      </c>
      <c r="B1466" s="523"/>
      <c r="C1466" s="495" t="str">
        <f>IF(ProjeNo&gt;0,ProjeNo,"")</f>
        <v/>
      </c>
      <c r="D1466" s="496"/>
      <c r="E1466" s="496"/>
      <c r="F1466" s="496"/>
      <c r="G1466" s="496"/>
      <c r="H1466" s="497"/>
      <c r="I1466" s="116"/>
      <c r="J1466" s="75"/>
      <c r="K1466" s="75"/>
    </row>
    <row r="1467" spans="1:13" ht="45" customHeight="1" thickBot="1" x14ac:dyDescent="0.3">
      <c r="A1467" s="524" t="s">
        <v>11</v>
      </c>
      <c r="B1467" s="525"/>
      <c r="C1467" s="500" t="str">
        <f>IF(ProjeAdi&gt;0,ProjeAdi,"")</f>
        <v/>
      </c>
      <c r="D1467" s="501"/>
      <c r="E1467" s="501"/>
      <c r="F1467" s="501"/>
      <c r="G1467" s="501"/>
      <c r="H1467" s="502"/>
      <c r="I1467" s="116"/>
      <c r="J1467" s="75"/>
      <c r="K1467" s="75"/>
    </row>
    <row r="1468" spans="1:13" s="46" customFormat="1" ht="37.15" customHeight="1" thickBot="1" x14ac:dyDescent="0.3">
      <c r="A1468" s="489" t="s">
        <v>7</v>
      </c>
      <c r="B1468" s="489" t="s">
        <v>119</v>
      </c>
      <c r="C1468" s="489" t="s">
        <v>120</v>
      </c>
      <c r="D1468" s="489" t="s">
        <v>121</v>
      </c>
      <c r="E1468" s="489" t="s">
        <v>94</v>
      </c>
      <c r="F1468" s="489" t="s">
        <v>95</v>
      </c>
      <c r="G1468" s="137" t="s">
        <v>96</v>
      </c>
      <c r="H1468" s="137" t="s">
        <v>96</v>
      </c>
      <c r="I1468" s="117"/>
      <c r="J1468" s="76"/>
      <c r="K1468" s="76"/>
      <c r="L1468" s="125"/>
      <c r="M1468" s="125"/>
    </row>
    <row r="1469" spans="1:13" ht="18" customHeight="1" thickBot="1" x14ac:dyDescent="0.3">
      <c r="A1469" s="507"/>
      <c r="B1469" s="507"/>
      <c r="C1469" s="507"/>
      <c r="D1469" s="507"/>
      <c r="E1469" s="507"/>
      <c r="F1469" s="507"/>
      <c r="G1469" s="138" t="s">
        <v>97</v>
      </c>
      <c r="H1469" s="138" t="s">
        <v>100</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47</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156</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50" t="s">
        <v>44</v>
      </c>
      <c r="B1494" s="351">
        <f ca="1">imzatarihi</f>
        <v>46027</v>
      </c>
      <c r="C1494" s="353" t="s">
        <v>45</v>
      </c>
      <c r="D1494" s="349" t="str">
        <f>IF(kurulusyetkilisi&gt;0,kurulusyetkilisi,"")</f>
        <v/>
      </c>
      <c r="H1494" s="82"/>
      <c r="I1494" s="119"/>
      <c r="J1494" s="75"/>
      <c r="K1494" s="75"/>
    </row>
    <row r="1495" spans="1:13" ht="18.75" x14ac:dyDescent="0.3">
      <c r="B1495" s="352"/>
      <c r="C1495" s="353" t="s">
        <v>46</v>
      </c>
      <c r="F1495" s="350"/>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503" t="s">
        <v>122</v>
      </c>
      <c r="B1497" s="503"/>
      <c r="C1497" s="503"/>
      <c r="D1497" s="503"/>
      <c r="E1497" s="503"/>
      <c r="F1497" s="503"/>
      <c r="G1497" s="503"/>
      <c r="H1497" s="503"/>
      <c r="I1497" s="116"/>
      <c r="J1497" s="75"/>
      <c r="K1497" s="75"/>
    </row>
    <row r="1498" spans="1:13" x14ac:dyDescent="0.25">
      <c r="A1498" s="491" t="str">
        <f>IF(YilDonem&lt;&gt;"",CONCATENATE(YilDonem," dönemine aittir."),"")</f>
        <v/>
      </c>
      <c r="B1498" s="491"/>
      <c r="C1498" s="491"/>
      <c r="D1498" s="491"/>
      <c r="E1498" s="491"/>
      <c r="F1498" s="491"/>
      <c r="G1498" s="491"/>
      <c r="H1498" s="491"/>
      <c r="I1498" s="116"/>
      <c r="J1498" s="75"/>
      <c r="K1498" s="75"/>
    </row>
    <row r="1499" spans="1:13" ht="15.95" customHeight="1" thickBot="1" x14ac:dyDescent="0.3">
      <c r="A1499" s="521" t="s">
        <v>149</v>
      </c>
      <c r="B1499" s="521"/>
      <c r="C1499" s="521"/>
      <c r="D1499" s="521"/>
      <c r="E1499" s="521"/>
      <c r="F1499" s="521"/>
      <c r="G1499" s="521"/>
      <c r="H1499" s="521"/>
      <c r="I1499" s="116"/>
      <c r="J1499" s="75"/>
      <c r="K1499" s="75"/>
    </row>
    <row r="1500" spans="1:13" ht="31.7" customHeight="1" thickBot="1" x14ac:dyDescent="0.3">
      <c r="A1500" s="522" t="s">
        <v>1</v>
      </c>
      <c r="B1500" s="523"/>
      <c r="C1500" s="495" t="str">
        <f>IF(ProjeNo&gt;0,ProjeNo,"")</f>
        <v/>
      </c>
      <c r="D1500" s="496"/>
      <c r="E1500" s="496"/>
      <c r="F1500" s="496"/>
      <c r="G1500" s="496"/>
      <c r="H1500" s="497"/>
      <c r="I1500" s="116"/>
      <c r="J1500" s="75"/>
      <c r="K1500" s="75"/>
    </row>
    <row r="1501" spans="1:13" ht="45" customHeight="1" thickBot="1" x14ac:dyDescent="0.3">
      <c r="A1501" s="524" t="s">
        <v>11</v>
      </c>
      <c r="B1501" s="525"/>
      <c r="C1501" s="500" t="str">
        <f>IF(ProjeAdi&gt;0,ProjeAdi,"")</f>
        <v/>
      </c>
      <c r="D1501" s="501"/>
      <c r="E1501" s="501"/>
      <c r="F1501" s="501"/>
      <c r="G1501" s="501"/>
      <c r="H1501" s="502"/>
      <c r="I1501" s="116"/>
      <c r="J1501" s="75"/>
      <c r="K1501" s="75"/>
    </row>
    <row r="1502" spans="1:13" s="46" customFormat="1" ht="37.15" customHeight="1" thickBot="1" x14ac:dyDescent="0.3">
      <c r="A1502" s="489" t="s">
        <v>7</v>
      </c>
      <c r="B1502" s="489" t="s">
        <v>119</v>
      </c>
      <c r="C1502" s="489" t="s">
        <v>120</v>
      </c>
      <c r="D1502" s="489" t="s">
        <v>121</v>
      </c>
      <c r="E1502" s="489" t="s">
        <v>94</v>
      </c>
      <c r="F1502" s="489" t="s">
        <v>95</v>
      </c>
      <c r="G1502" s="137" t="s">
        <v>96</v>
      </c>
      <c r="H1502" s="137" t="s">
        <v>96</v>
      </c>
      <c r="I1502" s="117"/>
      <c r="J1502" s="76"/>
      <c r="K1502" s="76"/>
      <c r="L1502" s="125"/>
      <c r="M1502" s="125"/>
    </row>
    <row r="1503" spans="1:13" ht="18" customHeight="1" thickBot="1" x14ac:dyDescent="0.3">
      <c r="A1503" s="507"/>
      <c r="B1503" s="507"/>
      <c r="C1503" s="507"/>
      <c r="D1503" s="507"/>
      <c r="E1503" s="507"/>
      <c r="F1503" s="507"/>
      <c r="G1503" s="138" t="s">
        <v>97</v>
      </c>
      <c r="H1503" s="138" t="s">
        <v>100</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47</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156</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50" t="s">
        <v>44</v>
      </c>
      <c r="B1528" s="351">
        <f ca="1">imzatarihi</f>
        <v>46027</v>
      </c>
      <c r="C1528" s="353" t="s">
        <v>45</v>
      </c>
      <c r="D1528" s="349" t="str">
        <f>IF(kurulusyetkilisi&gt;0,kurulusyetkilisi,"")</f>
        <v/>
      </c>
      <c r="H1528" s="82"/>
      <c r="I1528" s="119"/>
      <c r="J1528" s="75"/>
      <c r="K1528" s="75"/>
    </row>
    <row r="1529" spans="1:13" ht="18.75" x14ac:dyDescent="0.3">
      <c r="B1529" s="352"/>
      <c r="C1529" s="353" t="s">
        <v>46</v>
      </c>
      <c r="F1529" s="350"/>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503" t="s">
        <v>122</v>
      </c>
      <c r="B1531" s="503"/>
      <c r="C1531" s="503"/>
      <c r="D1531" s="503"/>
      <c r="E1531" s="503"/>
      <c r="F1531" s="503"/>
      <c r="G1531" s="503"/>
      <c r="H1531" s="503"/>
      <c r="I1531" s="116"/>
      <c r="J1531" s="75"/>
      <c r="K1531" s="75"/>
    </row>
    <row r="1532" spans="1:13" x14ac:dyDescent="0.25">
      <c r="A1532" s="491" t="str">
        <f>IF(YilDonem&lt;&gt;"",CONCATENATE(YilDonem," dönemine aittir."),"")</f>
        <v/>
      </c>
      <c r="B1532" s="491"/>
      <c r="C1532" s="491"/>
      <c r="D1532" s="491"/>
      <c r="E1532" s="491"/>
      <c r="F1532" s="491"/>
      <c r="G1532" s="491"/>
      <c r="H1532" s="491"/>
      <c r="I1532" s="116"/>
      <c r="J1532" s="75"/>
      <c r="K1532" s="75"/>
    </row>
    <row r="1533" spans="1:13" ht="15.95" customHeight="1" thickBot="1" x14ac:dyDescent="0.3">
      <c r="A1533" s="521" t="s">
        <v>149</v>
      </c>
      <c r="B1533" s="521"/>
      <c r="C1533" s="521"/>
      <c r="D1533" s="521"/>
      <c r="E1533" s="521"/>
      <c r="F1533" s="521"/>
      <c r="G1533" s="521"/>
      <c r="H1533" s="521"/>
      <c r="I1533" s="116"/>
      <c r="J1533" s="75"/>
      <c r="K1533" s="75"/>
    </row>
    <row r="1534" spans="1:13" ht="31.7" customHeight="1" thickBot="1" x14ac:dyDescent="0.3">
      <c r="A1534" s="522" t="s">
        <v>1</v>
      </c>
      <c r="B1534" s="523"/>
      <c r="C1534" s="495" t="str">
        <f>IF(ProjeNo&gt;0,ProjeNo,"")</f>
        <v/>
      </c>
      <c r="D1534" s="496"/>
      <c r="E1534" s="496"/>
      <c r="F1534" s="496"/>
      <c r="G1534" s="496"/>
      <c r="H1534" s="497"/>
      <c r="I1534" s="116"/>
      <c r="J1534" s="75"/>
      <c r="K1534" s="75"/>
    </row>
    <row r="1535" spans="1:13" ht="45" customHeight="1" thickBot="1" x14ac:dyDescent="0.3">
      <c r="A1535" s="524" t="s">
        <v>11</v>
      </c>
      <c r="B1535" s="525"/>
      <c r="C1535" s="500" t="str">
        <f>IF(ProjeAdi&gt;0,ProjeAdi,"")</f>
        <v/>
      </c>
      <c r="D1535" s="501"/>
      <c r="E1535" s="501"/>
      <c r="F1535" s="501"/>
      <c r="G1535" s="501"/>
      <c r="H1535" s="502"/>
      <c r="I1535" s="116"/>
      <c r="J1535" s="75"/>
      <c r="K1535" s="75"/>
    </row>
    <row r="1536" spans="1:13" s="46" customFormat="1" ht="37.15" customHeight="1" thickBot="1" x14ac:dyDescent="0.3">
      <c r="A1536" s="489" t="s">
        <v>7</v>
      </c>
      <c r="B1536" s="489" t="s">
        <v>119</v>
      </c>
      <c r="C1536" s="489" t="s">
        <v>120</v>
      </c>
      <c r="D1536" s="489" t="s">
        <v>121</v>
      </c>
      <c r="E1536" s="489" t="s">
        <v>94</v>
      </c>
      <c r="F1536" s="489" t="s">
        <v>95</v>
      </c>
      <c r="G1536" s="137" t="s">
        <v>96</v>
      </c>
      <c r="H1536" s="137" t="s">
        <v>96</v>
      </c>
      <c r="I1536" s="117"/>
      <c r="J1536" s="76"/>
      <c r="K1536" s="76"/>
      <c r="L1536" s="125"/>
      <c r="M1536" s="125"/>
    </row>
    <row r="1537" spans="1:11" ht="18" customHeight="1" thickBot="1" x14ac:dyDescent="0.3">
      <c r="A1537" s="507"/>
      <c r="B1537" s="507"/>
      <c r="C1537" s="507"/>
      <c r="D1537" s="507"/>
      <c r="E1537" s="507"/>
      <c r="F1537" s="507"/>
      <c r="G1537" s="138" t="s">
        <v>97</v>
      </c>
      <c r="H1537" s="138" t="s">
        <v>100</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47</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156</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50" t="s">
        <v>44</v>
      </c>
      <c r="B1562" s="351">
        <f ca="1">imzatarihi</f>
        <v>46027</v>
      </c>
      <c r="C1562" s="353" t="s">
        <v>45</v>
      </c>
      <c r="D1562" s="349" t="str">
        <f>IF(kurulusyetkilisi&gt;0,kurulusyetkilisi,"")</f>
        <v/>
      </c>
      <c r="H1562" s="82"/>
      <c r="I1562" s="119"/>
      <c r="J1562" s="75"/>
      <c r="K1562" s="75"/>
    </row>
    <row r="1563" spans="1:12" ht="18.75" x14ac:dyDescent="0.3">
      <c r="B1563" s="352"/>
      <c r="C1563" s="353" t="s">
        <v>46</v>
      </c>
      <c r="F1563" s="350"/>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503" t="s">
        <v>122</v>
      </c>
      <c r="B1565" s="503"/>
      <c r="C1565" s="503"/>
      <c r="D1565" s="503"/>
      <c r="E1565" s="503"/>
      <c r="F1565" s="503"/>
      <c r="G1565" s="503"/>
      <c r="H1565" s="503"/>
      <c r="I1565" s="116"/>
      <c r="J1565" s="75"/>
      <c r="K1565" s="75"/>
    </row>
    <row r="1566" spans="1:12" x14ac:dyDescent="0.25">
      <c r="A1566" s="491" t="str">
        <f>IF(YilDonem&lt;&gt;"",CONCATENATE(YilDonem," dönemine aittir."),"")</f>
        <v/>
      </c>
      <c r="B1566" s="491"/>
      <c r="C1566" s="491"/>
      <c r="D1566" s="491"/>
      <c r="E1566" s="491"/>
      <c r="F1566" s="491"/>
      <c r="G1566" s="491"/>
      <c r="H1566" s="491"/>
      <c r="I1566" s="116"/>
      <c r="J1566" s="75"/>
      <c r="K1566" s="75"/>
    </row>
    <row r="1567" spans="1:12" ht="15.95" customHeight="1" thickBot="1" x14ac:dyDescent="0.3">
      <c r="A1567" s="521" t="s">
        <v>149</v>
      </c>
      <c r="B1567" s="521"/>
      <c r="C1567" s="521"/>
      <c r="D1567" s="521"/>
      <c r="E1567" s="521"/>
      <c r="F1567" s="521"/>
      <c r="G1567" s="521"/>
      <c r="H1567" s="521"/>
      <c r="I1567" s="116"/>
      <c r="J1567" s="75"/>
      <c r="K1567" s="75"/>
    </row>
    <row r="1568" spans="1:12" ht="31.7" customHeight="1" thickBot="1" x14ac:dyDescent="0.3">
      <c r="A1568" s="522" t="s">
        <v>1</v>
      </c>
      <c r="B1568" s="523"/>
      <c r="C1568" s="495" t="str">
        <f>IF(ProjeNo&gt;0,ProjeNo,"")</f>
        <v/>
      </c>
      <c r="D1568" s="496"/>
      <c r="E1568" s="496"/>
      <c r="F1568" s="496"/>
      <c r="G1568" s="496"/>
      <c r="H1568" s="497"/>
      <c r="I1568" s="116"/>
      <c r="J1568" s="75"/>
      <c r="K1568" s="75"/>
    </row>
    <row r="1569" spans="1:13" ht="45" customHeight="1" thickBot="1" x14ac:dyDescent="0.3">
      <c r="A1569" s="524" t="s">
        <v>11</v>
      </c>
      <c r="B1569" s="525"/>
      <c r="C1569" s="500" t="str">
        <f>IF(ProjeAdi&gt;0,ProjeAdi,"")</f>
        <v/>
      </c>
      <c r="D1569" s="501"/>
      <c r="E1569" s="501"/>
      <c r="F1569" s="501"/>
      <c r="G1569" s="501"/>
      <c r="H1569" s="502"/>
      <c r="I1569" s="116"/>
      <c r="J1569" s="75"/>
      <c r="K1569" s="75"/>
    </row>
    <row r="1570" spans="1:13" s="46" customFormat="1" ht="37.15" customHeight="1" thickBot="1" x14ac:dyDescent="0.3">
      <c r="A1570" s="489" t="s">
        <v>7</v>
      </c>
      <c r="B1570" s="489" t="s">
        <v>119</v>
      </c>
      <c r="C1570" s="489" t="s">
        <v>120</v>
      </c>
      <c r="D1570" s="489" t="s">
        <v>121</v>
      </c>
      <c r="E1570" s="489" t="s">
        <v>94</v>
      </c>
      <c r="F1570" s="489" t="s">
        <v>95</v>
      </c>
      <c r="G1570" s="137" t="s">
        <v>96</v>
      </c>
      <c r="H1570" s="137" t="s">
        <v>96</v>
      </c>
      <c r="I1570" s="117"/>
      <c r="J1570" s="76"/>
      <c r="K1570" s="76"/>
      <c r="L1570" s="125"/>
      <c r="M1570" s="125"/>
    </row>
    <row r="1571" spans="1:13" ht="18" customHeight="1" thickBot="1" x14ac:dyDescent="0.3">
      <c r="A1571" s="507"/>
      <c r="B1571" s="507"/>
      <c r="C1571" s="507"/>
      <c r="D1571" s="507"/>
      <c r="E1571" s="507"/>
      <c r="F1571" s="507"/>
      <c r="G1571" s="138" t="s">
        <v>97</v>
      </c>
      <c r="H1571" s="138" t="s">
        <v>100</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47</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156</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50" t="s">
        <v>44</v>
      </c>
      <c r="B1596" s="351">
        <f ca="1">imzatarihi</f>
        <v>46027</v>
      </c>
      <c r="C1596" s="353" t="s">
        <v>45</v>
      </c>
      <c r="D1596" s="349" t="str">
        <f>IF(kurulusyetkilisi&gt;0,kurulusyetkilisi,"")</f>
        <v/>
      </c>
      <c r="H1596" s="82"/>
      <c r="I1596" s="119"/>
      <c r="J1596" s="75"/>
      <c r="K1596" s="75"/>
    </row>
    <row r="1597" spans="1:12" ht="18.75" x14ac:dyDescent="0.3">
      <c r="B1597" s="352"/>
      <c r="C1597" s="353" t="s">
        <v>46</v>
      </c>
      <c r="F1597" s="350"/>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503" t="s">
        <v>122</v>
      </c>
      <c r="B1599" s="503"/>
      <c r="C1599" s="503"/>
      <c r="D1599" s="503"/>
      <c r="E1599" s="503"/>
      <c r="F1599" s="503"/>
      <c r="G1599" s="503"/>
      <c r="H1599" s="503"/>
      <c r="I1599" s="116"/>
      <c r="J1599" s="75"/>
      <c r="K1599" s="75"/>
    </row>
    <row r="1600" spans="1:12" x14ac:dyDescent="0.25">
      <c r="A1600" s="491" t="str">
        <f>IF(YilDonem&lt;&gt;"",CONCATENATE(YilDonem," dönemine aittir."),"")</f>
        <v/>
      </c>
      <c r="B1600" s="491"/>
      <c r="C1600" s="491"/>
      <c r="D1600" s="491"/>
      <c r="E1600" s="491"/>
      <c r="F1600" s="491"/>
      <c r="G1600" s="491"/>
      <c r="H1600" s="491"/>
      <c r="I1600" s="116"/>
      <c r="J1600" s="75"/>
      <c r="K1600" s="75"/>
    </row>
    <row r="1601" spans="1:13" ht="15.95" customHeight="1" thickBot="1" x14ac:dyDescent="0.3">
      <c r="A1601" s="521" t="s">
        <v>149</v>
      </c>
      <c r="B1601" s="521"/>
      <c r="C1601" s="521"/>
      <c r="D1601" s="521"/>
      <c r="E1601" s="521"/>
      <c r="F1601" s="521"/>
      <c r="G1601" s="521"/>
      <c r="H1601" s="521"/>
      <c r="I1601" s="116"/>
      <c r="J1601" s="75"/>
      <c r="K1601" s="75"/>
    </row>
    <row r="1602" spans="1:13" ht="31.7" customHeight="1" thickBot="1" x14ac:dyDescent="0.3">
      <c r="A1602" s="522" t="s">
        <v>1</v>
      </c>
      <c r="B1602" s="523"/>
      <c r="C1602" s="495" t="str">
        <f>IF(ProjeNo&gt;0,ProjeNo,"")</f>
        <v/>
      </c>
      <c r="D1602" s="496"/>
      <c r="E1602" s="496"/>
      <c r="F1602" s="496"/>
      <c r="G1602" s="496"/>
      <c r="H1602" s="497"/>
      <c r="I1602" s="116"/>
      <c r="J1602" s="75"/>
      <c r="K1602" s="75"/>
    </row>
    <row r="1603" spans="1:13" ht="45" customHeight="1" thickBot="1" x14ac:dyDescent="0.3">
      <c r="A1603" s="524" t="s">
        <v>11</v>
      </c>
      <c r="B1603" s="525"/>
      <c r="C1603" s="500" t="str">
        <f>IF(ProjeAdi&gt;0,ProjeAdi,"")</f>
        <v/>
      </c>
      <c r="D1603" s="501"/>
      <c r="E1603" s="501"/>
      <c r="F1603" s="501"/>
      <c r="G1603" s="501"/>
      <c r="H1603" s="502"/>
      <c r="I1603" s="116"/>
      <c r="J1603" s="75"/>
      <c r="K1603" s="75"/>
    </row>
    <row r="1604" spans="1:13" s="46" customFormat="1" ht="37.15" customHeight="1" thickBot="1" x14ac:dyDescent="0.3">
      <c r="A1604" s="489" t="s">
        <v>7</v>
      </c>
      <c r="B1604" s="489" t="s">
        <v>119</v>
      </c>
      <c r="C1604" s="489" t="s">
        <v>120</v>
      </c>
      <c r="D1604" s="489" t="s">
        <v>121</v>
      </c>
      <c r="E1604" s="489" t="s">
        <v>94</v>
      </c>
      <c r="F1604" s="489" t="s">
        <v>95</v>
      </c>
      <c r="G1604" s="137" t="s">
        <v>96</v>
      </c>
      <c r="H1604" s="137" t="s">
        <v>96</v>
      </c>
      <c r="I1604" s="117"/>
      <c r="J1604" s="76"/>
      <c r="K1604" s="76"/>
      <c r="L1604" s="125"/>
      <c r="M1604" s="125"/>
    </row>
    <row r="1605" spans="1:13" ht="18" customHeight="1" thickBot="1" x14ac:dyDescent="0.3">
      <c r="A1605" s="507"/>
      <c r="B1605" s="507"/>
      <c r="C1605" s="507"/>
      <c r="D1605" s="507"/>
      <c r="E1605" s="507"/>
      <c r="F1605" s="507"/>
      <c r="G1605" s="138" t="s">
        <v>97</v>
      </c>
      <c r="H1605" s="138" t="s">
        <v>100</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47</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156</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50" t="s">
        <v>44</v>
      </c>
      <c r="B1630" s="351">
        <f ca="1">imzatarihi</f>
        <v>46027</v>
      </c>
      <c r="C1630" s="353" t="s">
        <v>45</v>
      </c>
      <c r="D1630" s="349" t="str">
        <f>IF(kurulusyetkilisi&gt;0,kurulusyetkilisi,"")</f>
        <v/>
      </c>
      <c r="H1630" s="82"/>
      <c r="I1630" s="119"/>
      <c r="J1630" s="75"/>
      <c r="K1630" s="75"/>
    </row>
    <row r="1631" spans="1:12" ht="18.75" x14ac:dyDescent="0.3">
      <c r="B1631" s="352"/>
      <c r="C1631" s="353" t="s">
        <v>46</v>
      </c>
      <c r="F1631" s="350"/>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503" t="s">
        <v>122</v>
      </c>
      <c r="B1633" s="503"/>
      <c r="C1633" s="503"/>
      <c r="D1633" s="503"/>
      <c r="E1633" s="503"/>
      <c r="F1633" s="503"/>
      <c r="G1633" s="503"/>
      <c r="H1633" s="503"/>
      <c r="I1633" s="116"/>
      <c r="J1633" s="75"/>
      <c r="K1633" s="75"/>
    </row>
    <row r="1634" spans="1:13" x14ac:dyDescent="0.25">
      <c r="A1634" s="491" t="str">
        <f>IF(YilDonem&lt;&gt;"",CONCATENATE(YilDonem," dönemine aittir."),"")</f>
        <v/>
      </c>
      <c r="B1634" s="491"/>
      <c r="C1634" s="491"/>
      <c r="D1634" s="491"/>
      <c r="E1634" s="491"/>
      <c r="F1634" s="491"/>
      <c r="G1634" s="491"/>
      <c r="H1634" s="491"/>
      <c r="I1634" s="116"/>
      <c r="J1634" s="75"/>
      <c r="K1634" s="75"/>
    </row>
    <row r="1635" spans="1:13" ht="15.95" customHeight="1" thickBot="1" x14ac:dyDescent="0.3">
      <c r="A1635" s="521" t="s">
        <v>149</v>
      </c>
      <c r="B1635" s="521"/>
      <c r="C1635" s="521"/>
      <c r="D1635" s="521"/>
      <c r="E1635" s="521"/>
      <c r="F1635" s="521"/>
      <c r="G1635" s="521"/>
      <c r="H1635" s="521"/>
      <c r="I1635" s="116"/>
      <c r="J1635" s="75"/>
      <c r="K1635" s="75"/>
    </row>
    <row r="1636" spans="1:13" ht="31.7" customHeight="1" thickBot="1" x14ac:dyDescent="0.3">
      <c r="A1636" s="522" t="s">
        <v>1</v>
      </c>
      <c r="B1636" s="523"/>
      <c r="C1636" s="495" t="str">
        <f>IF(ProjeNo&gt;0,ProjeNo,"")</f>
        <v/>
      </c>
      <c r="D1636" s="496"/>
      <c r="E1636" s="496"/>
      <c r="F1636" s="496"/>
      <c r="G1636" s="496"/>
      <c r="H1636" s="497"/>
      <c r="I1636" s="116"/>
      <c r="J1636" s="75"/>
      <c r="K1636" s="75"/>
    </row>
    <row r="1637" spans="1:13" ht="45" customHeight="1" thickBot="1" x14ac:dyDescent="0.3">
      <c r="A1637" s="524" t="s">
        <v>11</v>
      </c>
      <c r="B1637" s="525"/>
      <c r="C1637" s="500" t="str">
        <f>IF(ProjeAdi&gt;0,ProjeAdi,"")</f>
        <v/>
      </c>
      <c r="D1637" s="501"/>
      <c r="E1637" s="501"/>
      <c r="F1637" s="501"/>
      <c r="G1637" s="501"/>
      <c r="H1637" s="502"/>
      <c r="I1637" s="116"/>
      <c r="J1637" s="75"/>
      <c r="K1637" s="75"/>
    </row>
    <row r="1638" spans="1:13" s="46" customFormat="1" ht="37.15" customHeight="1" thickBot="1" x14ac:dyDescent="0.3">
      <c r="A1638" s="489" t="s">
        <v>7</v>
      </c>
      <c r="B1638" s="489" t="s">
        <v>119</v>
      </c>
      <c r="C1638" s="489" t="s">
        <v>120</v>
      </c>
      <c r="D1638" s="489" t="s">
        <v>121</v>
      </c>
      <c r="E1638" s="489" t="s">
        <v>94</v>
      </c>
      <c r="F1638" s="489" t="s">
        <v>95</v>
      </c>
      <c r="G1638" s="137" t="s">
        <v>96</v>
      </c>
      <c r="H1638" s="137" t="s">
        <v>96</v>
      </c>
      <c r="I1638" s="117"/>
      <c r="J1638" s="76"/>
      <c r="K1638" s="76"/>
      <c r="L1638" s="125"/>
      <c r="M1638" s="125"/>
    </row>
    <row r="1639" spans="1:13" ht="18" customHeight="1" thickBot="1" x14ac:dyDescent="0.3">
      <c r="A1639" s="507"/>
      <c r="B1639" s="507"/>
      <c r="C1639" s="507"/>
      <c r="D1639" s="507"/>
      <c r="E1639" s="507"/>
      <c r="F1639" s="507"/>
      <c r="G1639" s="138" t="s">
        <v>97</v>
      </c>
      <c r="H1639" s="138" t="s">
        <v>100</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47</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156</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50" t="s">
        <v>44</v>
      </c>
      <c r="B1664" s="351">
        <f ca="1">imzatarihi</f>
        <v>46027</v>
      </c>
      <c r="C1664" s="353" t="s">
        <v>45</v>
      </c>
      <c r="D1664" s="349" t="str">
        <f>IF(kurulusyetkilisi&gt;0,kurulusyetkilisi,"")</f>
        <v/>
      </c>
      <c r="H1664" s="82"/>
      <c r="I1664" s="119"/>
      <c r="J1664" s="75"/>
      <c r="K1664" s="75"/>
    </row>
    <row r="1665" spans="1:13" ht="18.75" x14ac:dyDescent="0.3">
      <c r="B1665" s="352"/>
      <c r="C1665" s="353" t="s">
        <v>46</v>
      </c>
      <c r="F1665" s="350"/>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503" t="s">
        <v>122</v>
      </c>
      <c r="B1667" s="503"/>
      <c r="C1667" s="503"/>
      <c r="D1667" s="503"/>
      <c r="E1667" s="503"/>
      <c r="F1667" s="503"/>
      <c r="G1667" s="503"/>
      <c r="H1667" s="503"/>
      <c r="I1667" s="116"/>
      <c r="J1667" s="75"/>
      <c r="K1667" s="75"/>
    </row>
    <row r="1668" spans="1:13" x14ac:dyDescent="0.25">
      <c r="A1668" s="491" t="str">
        <f>IF(YilDonem&lt;&gt;"",CONCATENATE(YilDonem," dönemine aittir."),"")</f>
        <v/>
      </c>
      <c r="B1668" s="491"/>
      <c r="C1668" s="491"/>
      <c r="D1668" s="491"/>
      <c r="E1668" s="491"/>
      <c r="F1668" s="491"/>
      <c r="G1668" s="491"/>
      <c r="H1668" s="491"/>
      <c r="I1668" s="116"/>
      <c r="J1668" s="75"/>
      <c r="K1668" s="75"/>
    </row>
    <row r="1669" spans="1:13" ht="15.95" customHeight="1" thickBot="1" x14ac:dyDescent="0.3">
      <c r="A1669" s="521" t="s">
        <v>149</v>
      </c>
      <c r="B1669" s="521"/>
      <c r="C1669" s="521"/>
      <c r="D1669" s="521"/>
      <c r="E1669" s="521"/>
      <c r="F1669" s="521"/>
      <c r="G1669" s="521"/>
      <c r="H1669" s="521"/>
      <c r="I1669" s="116"/>
      <c r="J1669" s="75"/>
      <c r="K1669" s="75"/>
    </row>
    <row r="1670" spans="1:13" ht="31.7" customHeight="1" thickBot="1" x14ac:dyDescent="0.3">
      <c r="A1670" s="522" t="s">
        <v>1</v>
      </c>
      <c r="B1670" s="523"/>
      <c r="C1670" s="495" t="str">
        <f>IF(ProjeNo&gt;0,ProjeNo,"")</f>
        <v/>
      </c>
      <c r="D1670" s="496"/>
      <c r="E1670" s="496"/>
      <c r="F1670" s="496"/>
      <c r="G1670" s="496"/>
      <c r="H1670" s="497"/>
      <c r="I1670" s="116"/>
      <c r="J1670" s="75"/>
      <c r="K1670" s="75"/>
    </row>
    <row r="1671" spans="1:13" ht="45" customHeight="1" thickBot="1" x14ac:dyDescent="0.3">
      <c r="A1671" s="524" t="s">
        <v>11</v>
      </c>
      <c r="B1671" s="525"/>
      <c r="C1671" s="500" t="str">
        <f>IF(ProjeAdi&gt;0,ProjeAdi,"")</f>
        <v/>
      </c>
      <c r="D1671" s="501"/>
      <c r="E1671" s="501"/>
      <c r="F1671" s="501"/>
      <c r="G1671" s="501"/>
      <c r="H1671" s="502"/>
      <c r="I1671" s="116"/>
      <c r="J1671" s="75"/>
      <c r="K1671" s="75"/>
    </row>
    <row r="1672" spans="1:13" s="46" customFormat="1" ht="37.15" customHeight="1" thickBot="1" x14ac:dyDescent="0.3">
      <c r="A1672" s="489" t="s">
        <v>7</v>
      </c>
      <c r="B1672" s="489" t="s">
        <v>119</v>
      </c>
      <c r="C1672" s="489" t="s">
        <v>120</v>
      </c>
      <c r="D1672" s="489" t="s">
        <v>121</v>
      </c>
      <c r="E1672" s="489" t="s">
        <v>94</v>
      </c>
      <c r="F1672" s="489" t="s">
        <v>95</v>
      </c>
      <c r="G1672" s="137" t="s">
        <v>96</v>
      </c>
      <c r="H1672" s="137" t="s">
        <v>96</v>
      </c>
      <c r="I1672" s="117"/>
      <c r="J1672" s="76"/>
      <c r="K1672" s="76"/>
      <c r="L1672" s="125"/>
      <c r="M1672" s="125"/>
    </row>
    <row r="1673" spans="1:13" ht="18" customHeight="1" thickBot="1" x14ac:dyDescent="0.3">
      <c r="A1673" s="507"/>
      <c r="B1673" s="507"/>
      <c r="C1673" s="507"/>
      <c r="D1673" s="507"/>
      <c r="E1673" s="507"/>
      <c r="F1673" s="507"/>
      <c r="G1673" s="138" t="s">
        <v>97</v>
      </c>
      <c r="H1673" s="138" t="s">
        <v>100</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47</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156</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50" t="s">
        <v>44</v>
      </c>
      <c r="B1698" s="351">
        <f ca="1">imzatarihi</f>
        <v>46027</v>
      </c>
      <c r="C1698" s="353" t="s">
        <v>45</v>
      </c>
      <c r="D1698" s="349" t="str">
        <f>IF(kurulusyetkilisi&gt;0,kurulusyetkilisi,"")</f>
        <v/>
      </c>
      <c r="H1698" s="82"/>
      <c r="I1698" s="119"/>
      <c r="J1698" s="75"/>
      <c r="K1698" s="75"/>
    </row>
    <row r="1699" spans="1:11" ht="18.75" x14ac:dyDescent="0.3">
      <c r="B1699" s="352"/>
      <c r="C1699" s="353" t="s">
        <v>46</v>
      </c>
      <c r="F1699" s="350"/>
      <c r="H1699" s="82"/>
      <c r="I1699" s="119"/>
      <c r="J1699" s="75"/>
      <c r="K1699" s="75"/>
    </row>
  </sheetData>
  <sheetProtection algorithmName="SHA-512" hashValue="Immx/o1+47AOZjdsbEtB+/sIuz8qgkj37N9qJuNzahUgp34pPHnQchD/QV7ohQLdONnVUoXbEhavH1487X5vaw==" saltValue="eUAoqtqFm0X2PXK0LiFO8Q==" spinCount="100000" sheet="1" objects="1" scenarios="1"/>
  <mergeCells count="65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3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N1329"/>
  <sheetViews>
    <sheetView zoomScale="80" zoomScaleNormal="80" workbookViewId="0">
      <selection activeCell="B9" sqref="B9"/>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503" t="s">
        <v>124</v>
      </c>
      <c r="B1" s="503"/>
      <c r="C1" s="503"/>
      <c r="D1" s="503"/>
      <c r="E1" s="503"/>
      <c r="F1" s="503"/>
      <c r="G1" s="503"/>
      <c r="H1" s="503"/>
      <c r="I1" s="14"/>
      <c r="K1" s="193" t="str">
        <f>CONCATENATE("A1:H",MAX(J:J))</f>
        <v>A1:H35</v>
      </c>
      <c r="N1" s="46"/>
    </row>
    <row r="2" spans="1:14" x14ac:dyDescent="0.25">
      <c r="A2" s="491" t="str">
        <f>IF(YilDonem&lt;&gt;"",CONCATENATE(YilDonem," dönemine aittir."),"")</f>
        <v/>
      </c>
      <c r="B2" s="491"/>
      <c r="C2" s="491"/>
      <c r="D2" s="491"/>
      <c r="E2" s="491"/>
      <c r="F2" s="491"/>
      <c r="G2" s="491"/>
      <c r="H2" s="491"/>
      <c r="I2" s="14"/>
    </row>
    <row r="3" spans="1:14" ht="15.95" customHeight="1" thickBot="1" x14ac:dyDescent="0.3">
      <c r="A3" s="521" t="s">
        <v>150</v>
      </c>
      <c r="B3" s="521"/>
      <c r="C3" s="521"/>
      <c r="D3" s="521"/>
      <c r="E3" s="521"/>
      <c r="F3" s="521"/>
      <c r="G3" s="521"/>
      <c r="H3" s="521"/>
      <c r="I3" s="14"/>
    </row>
    <row r="4" spans="1:14" ht="31.7" customHeight="1" thickBot="1" x14ac:dyDescent="0.3">
      <c r="A4" s="522" t="s">
        <v>1</v>
      </c>
      <c r="B4" s="523"/>
      <c r="C4" s="495" t="str">
        <f>IF(ProjeNo&gt;0,ProjeNo,"")</f>
        <v/>
      </c>
      <c r="D4" s="496"/>
      <c r="E4" s="496"/>
      <c r="F4" s="496"/>
      <c r="G4" s="496"/>
      <c r="H4" s="497"/>
      <c r="I4" s="14"/>
    </row>
    <row r="5" spans="1:14" ht="45" customHeight="1" thickBot="1" x14ac:dyDescent="0.3">
      <c r="A5" s="524" t="s">
        <v>11</v>
      </c>
      <c r="B5" s="525"/>
      <c r="C5" s="500" t="str">
        <f>IF(ProjeAdi&gt;0,ProjeAdi,"")</f>
        <v/>
      </c>
      <c r="D5" s="501"/>
      <c r="E5" s="501"/>
      <c r="F5" s="501"/>
      <c r="G5" s="501"/>
      <c r="H5" s="502"/>
      <c r="I5" s="14"/>
    </row>
    <row r="6" spans="1:14" ht="34.5" customHeight="1" thickBot="1" x14ac:dyDescent="0.3">
      <c r="A6" s="527" t="s">
        <v>163</v>
      </c>
      <c r="B6" s="528"/>
      <c r="C6" s="529"/>
      <c r="D6" s="530"/>
      <c r="E6" s="530"/>
      <c r="F6" s="530"/>
      <c r="G6" s="530"/>
      <c r="H6" s="531"/>
      <c r="I6" s="330" t="str">
        <f>IF(C6="","Stok değerleme yöntemi yazılmadan toplam hesaplanmayacaktır.","")</f>
        <v>Stok değerleme yöntemi yazılmadan toplam hesaplanmayacaktır.</v>
      </c>
    </row>
    <row r="7" spans="1:14" s="83" customFormat="1" ht="37.15" customHeight="1" x14ac:dyDescent="0.25">
      <c r="A7" s="489" t="s">
        <v>7</v>
      </c>
      <c r="B7" s="489" t="s">
        <v>119</v>
      </c>
      <c r="C7" s="489" t="s">
        <v>120</v>
      </c>
      <c r="D7" s="489" t="s">
        <v>125</v>
      </c>
      <c r="E7" s="489" t="s">
        <v>126</v>
      </c>
      <c r="F7" s="489" t="s">
        <v>167</v>
      </c>
      <c r="G7" s="532" t="s">
        <v>47</v>
      </c>
      <c r="H7" s="532" t="s">
        <v>127</v>
      </c>
      <c r="I7" s="111"/>
      <c r="J7" s="126"/>
      <c r="K7" s="126"/>
    </row>
    <row r="8" spans="1:14" ht="18" customHeight="1" thickBot="1" x14ac:dyDescent="0.3">
      <c r="A8" s="507"/>
      <c r="B8" s="507"/>
      <c r="C8" s="507"/>
      <c r="D8" s="507"/>
      <c r="E8" s="507"/>
      <c r="F8" s="507"/>
      <c r="G8" s="533"/>
      <c r="H8" s="533"/>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148</v>
      </c>
      <c r="G29" s="281">
        <f>IF(stok&lt;&gt;"",SUM(G9:G28),0)</f>
        <v>0</v>
      </c>
      <c r="H29" s="321"/>
      <c r="J29" s="193">
        <f>IF(G29&gt;0,ROW(A35),35)</f>
        <v>35</v>
      </c>
    </row>
    <row r="31" spans="1:10" ht="30.2" customHeight="1" x14ac:dyDescent="0.25">
      <c r="A31" s="526" t="s">
        <v>159</v>
      </c>
      <c r="B31" s="526"/>
      <c r="C31" s="526"/>
      <c r="D31" s="526"/>
      <c r="E31" s="526"/>
      <c r="F31" s="526"/>
      <c r="G31" s="526"/>
      <c r="H31" s="526"/>
    </row>
    <row r="33" spans="1:11" ht="18.75" x14ac:dyDescent="0.3">
      <c r="A33" s="350" t="s">
        <v>44</v>
      </c>
      <c r="B33" s="351">
        <f ca="1">imzatarihi</f>
        <v>46027</v>
      </c>
      <c r="C33" s="353" t="s">
        <v>45</v>
      </c>
      <c r="D33" s="349" t="str">
        <f>IF(kurulusyetkilisi&gt;0,kurulusyetkilisi,"")</f>
        <v/>
      </c>
      <c r="E33" s="43"/>
      <c r="F33" s="43"/>
      <c r="G33" s="43"/>
    </row>
    <row r="34" spans="1:11" ht="18.75" x14ac:dyDescent="0.3">
      <c r="A34" s="43"/>
      <c r="B34" s="352"/>
      <c r="C34" s="353" t="s">
        <v>46</v>
      </c>
      <c r="D34" s="43"/>
      <c r="E34" s="43"/>
      <c r="F34" s="350"/>
      <c r="G34" s="43"/>
    </row>
    <row r="36" spans="1:11" x14ac:dyDescent="0.25">
      <c r="A36" s="503" t="s">
        <v>124</v>
      </c>
      <c r="B36" s="503"/>
      <c r="C36" s="503"/>
      <c r="D36" s="503"/>
      <c r="E36" s="503"/>
      <c r="F36" s="503"/>
      <c r="G36" s="503"/>
      <c r="H36" s="503"/>
      <c r="I36" s="14"/>
    </row>
    <row r="37" spans="1:11" x14ac:dyDescent="0.25">
      <c r="A37" s="491" t="str">
        <f>IF(YilDonem&lt;&gt;"",CONCATENATE(YilDonem," dönemine aittir."),"")</f>
        <v/>
      </c>
      <c r="B37" s="491"/>
      <c r="C37" s="491"/>
      <c r="D37" s="491"/>
      <c r="E37" s="491"/>
      <c r="F37" s="491"/>
      <c r="G37" s="491"/>
      <c r="H37" s="491"/>
      <c r="I37" s="14"/>
    </row>
    <row r="38" spans="1:11" ht="15.95" customHeight="1" thickBot="1" x14ac:dyDescent="0.3">
      <c r="A38" s="521" t="s">
        <v>150</v>
      </c>
      <c r="B38" s="521"/>
      <c r="C38" s="521"/>
      <c r="D38" s="521"/>
      <c r="E38" s="521"/>
      <c r="F38" s="521"/>
      <c r="G38" s="521"/>
      <c r="H38" s="521"/>
      <c r="I38" s="14"/>
    </row>
    <row r="39" spans="1:11" ht="31.7" customHeight="1" thickBot="1" x14ac:dyDescent="0.3">
      <c r="A39" s="522" t="s">
        <v>1</v>
      </c>
      <c r="B39" s="523"/>
      <c r="C39" s="495" t="str">
        <f>IF(ProjeNo&gt;0,ProjeNo,"")</f>
        <v/>
      </c>
      <c r="D39" s="496"/>
      <c r="E39" s="496"/>
      <c r="F39" s="496"/>
      <c r="G39" s="496"/>
      <c r="H39" s="497"/>
      <c r="I39" s="14"/>
    </row>
    <row r="40" spans="1:11" ht="45" customHeight="1" thickBot="1" x14ac:dyDescent="0.3">
      <c r="A40" s="524" t="s">
        <v>11</v>
      </c>
      <c r="B40" s="525"/>
      <c r="C40" s="500" t="str">
        <f>IF(ProjeAdi&gt;0,ProjeAdi,"")</f>
        <v/>
      </c>
      <c r="D40" s="501"/>
      <c r="E40" s="501"/>
      <c r="F40" s="501"/>
      <c r="G40" s="501"/>
      <c r="H40" s="502"/>
      <c r="I40" s="14"/>
    </row>
    <row r="41" spans="1:11" ht="30.2" customHeight="1" thickBot="1" x14ac:dyDescent="0.3">
      <c r="A41" s="527" t="s">
        <v>163</v>
      </c>
      <c r="B41" s="528"/>
      <c r="C41" s="500" t="str">
        <f>IF($C$6&lt;&gt;"",$C$6,"")</f>
        <v/>
      </c>
      <c r="D41" s="501"/>
      <c r="E41" s="501"/>
      <c r="F41" s="501"/>
      <c r="G41" s="501"/>
      <c r="H41" s="502"/>
      <c r="I41" s="14"/>
    </row>
    <row r="42" spans="1:11" s="83" customFormat="1" ht="37.15" customHeight="1" x14ac:dyDescent="0.25">
      <c r="A42" s="489" t="s">
        <v>7</v>
      </c>
      <c r="B42" s="489" t="s">
        <v>119</v>
      </c>
      <c r="C42" s="489" t="s">
        <v>120</v>
      </c>
      <c r="D42" s="489" t="s">
        <v>125</v>
      </c>
      <c r="E42" s="489" t="s">
        <v>126</v>
      </c>
      <c r="F42" s="489" t="s">
        <v>167</v>
      </c>
      <c r="G42" s="532" t="s">
        <v>47</v>
      </c>
      <c r="H42" s="532" t="s">
        <v>127</v>
      </c>
      <c r="I42" s="111"/>
      <c r="J42" s="126"/>
      <c r="K42" s="126"/>
    </row>
    <row r="43" spans="1:11" ht="18" customHeight="1" thickBot="1" x14ac:dyDescent="0.3">
      <c r="A43" s="507"/>
      <c r="B43" s="507"/>
      <c r="C43" s="507"/>
      <c r="D43" s="507"/>
      <c r="E43" s="507"/>
      <c r="F43" s="507"/>
      <c r="G43" s="533"/>
      <c r="H43" s="533"/>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148</v>
      </c>
      <c r="G64" s="281">
        <f>IF(stok&lt;&gt;"",SUM(G44:G63)+G29,0)</f>
        <v>0</v>
      </c>
      <c r="H64" s="321"/>
      <c r="J64" s="193">
        <f>IF(G64&gt;G29,ROW(A70),0)</f>
        <v>0</v>
      </c>
    </row>
    <row r="66" spans="1:11" ht="30.2" customHeight="1" x14ac:dyDescent="0.25">
      <c r="A66" s="526" t="s">
        <v>159</v>
      </c>
      <c r="B66" s="526"/>
      <c r="C66" s="526"/>
      <c r="D66" s="526"/>
      <c r="E66" s="526"/>
      <c r="F66" s="526"/>
      <c r="G66" s="526"/>
      <c r="H66" s="526"/>
    </row>
    <row r="68" spans="1:11" ht="18.75" x14ac:dyDescent="0.3">
      <c r="A68" s="350" t="s">
        <v>44</v>
      </c>
      <c r="B68" s="351">
        <f ca="1">imzatarihi</f>
        <v>46027</v>
      </c>
      <c r="C68" s="353" t="s">
        <v>45</v>
      </c>
      <c r="D68" s="349" t="str">
        <f>IF(kurulusyetkilisi&gt;0,kurulusyetkilisi,"")</f>
        <v/>
      </c>
      <c r="E68" s="43"/>
      <c r="F68" s="43"/>
      <c r="G68" s="43"/>
    </row>
    <row r="69" spans="1:11" ht="18.75" x14ac:dyDescent="0.3">
      <c r="A69" s="43"/>
      <c r="B69" s="352"/>
      <c r="C69" s="353" t="s">
        <v>46</v>
      </c>
      <c r="D69" s="43"/>
      <c r="E69" s="43"/>
      <c r="F69" s="350"/>
      <c r="G69" s="43"/>
    </row>
    <row r="71" spans="1:11" x14ac:dyDescent="0.25">
      <c r="A71" s="503" t="s">
        <v>124</v>
      </c>
      <c r="B71" s="503"/>
      <c r="C71" s="503"/>
      <c r="D71" s="503"/>
      <c r="E71" s="503"/>
      <c r="F71" s="503"/>
      <c r="G71" s="503"/>
      <c r="H71" s="503"/>
      <c r="I71" s="14"/>
    </row>
    <row r="72" spans="1:11" x14ac:dyDescent="0.25">
      <c r="A72" s="491" t="str">
        <f>IF(YilDonem&lt;&gt;"",CONCATENATE(YilDonem," dönemine aittir."),"")</f>
        <v/>
      </c>
      <c r="B72" s="491"/>
      <c r="C72" s="491"/>
      <c r="D72" s="491"/>
      <c r="E72" s="491"/>
      <c r="F72" s="491"/>
      <c r="G72" s="491"/>
      <c r="H72" s="491"/>
      <c r="I72" s="14"/>
    </row>
    <row r="73" spans="1:11" ht="15.95" customHeight="1" thickBot="1" x14ac:dyDescent="0.3">
      <c r="A73" s="521" t="s">
        <v>150</v>
      </c>
      <c r="B73" s="521"/>
      <c r="C73" s="521"/>
      <c r="D73" s="521"/>
      <c r="E73" s="521"/>
      <c r="F73" s="521"/>
      <c r="G73" s="521"/>
      <c r="H73" s="521"/>
      <c r="I73" s="14"/>
    </row>
    <row r="74" spans="1:11" ht="31.7" customHeight="1" thickBot="1" x14ac:dyDescent="0.3">
      <c r="A74" s="522" t="s">
        <v>1</v>
      </c>
      <c r="B74" s="523"/>
      <c r="C74" s="495" t="str">
        <f>IF(ProjeNo&gt;0,ProjeNo,"")</f>
        <v/>
      </c>
      <c r="D74" s="496"/>
      <c r="E74" s="496"/>
      <c r="F74" s="496"/>
      <c r="G74" s="496"/>
      <c r="H74" s="497"/>
      <c r="I74" s="14"/>
    </row>
    <row r="75" spans="1:11" ht="45" customHeight="1" thickBot="1" x14ac:dyDescent="0.3">
      <c r="A75" s="524" t="s">
        <v>11</v>
      </c>
      <c r="B75" s="525"/>
      <c r="C75" s="500" t="str">
        <f>IF(ProjeAdi&gt;0,ProjeAdi,"")</f>
        <v/>
      </c>
      <c r="D75" s="501"/>
      <c r="E75" s="501"/>
      <c r="F75" s="501"/>
      <c r="G75" s="501"/>
      <c r="H75" s="502"/>
      <c r="I75" s="14"/>
    </row>
    <row r="76" spans="1:11" ht="30.2" customHeight="1" thickBot="1" x14ac:dyDescent="0.3">
      <c r="A76" s="527" t="s">
        <v>163</v>
      </c>
      <c r="B76" s="528"/>
      <c r="C76" s="500" t="str">
        <f>IF($C$6&lt;&gt;"",$C$6,"")</f>
        <v/>
      </c>
      <c r="D76" s="501"/>
      <c r="E76" s="501"/>
      <c r="F76" s="501"/>
      <c r="G76" s="501"/>
      <c r="H76" s="502"/>
      <c r="I76" s="14"/>
    </row>
    <row r="77" spans="1:11" s="83" customFormat="1" ht="37.15" customHeight="1" x14ac:dyDescent="0.25">
      <c r="A77" s="489" t="s">
        <v>7</v>
      </c>
      <c r="B77" s="489" t="s">
        <v>119</v>
      </c>
      <c r="C77" s="489" t="s">
        <v>120</v>
      </c>
      <c r="D77" s="489" t="s">
        <v>125</v>
      </c>
      <c r="E77" s="489" t="s">
        <v>126</v>
      </c>
      <c r="F77" s="489" t="s">
        <v>167</v>
      </c>
      <c r="G77" s="532" t="s">
        <v>47</v>
      </c>
      <c r="H77" s="532" t="s">
        <v>127</v>
      </c>
      <c r="I77" s="111"/>
      <c r="J77" s="126"/>
      <c r="K77" s="126"/>
    </row>
    <row r="78" spans="1:11" ht="18" customHeight="1" thickBot="1" x14ac:dyDescent="0.3">
      <c r="A78" s="507"/>
      <c r="B78" s="507"/>
      <c r="C78" s="507"/>
      <c r="D78" s="507"/>
      <c r="E78" s="507"/>
      <c r="F78" s="507"/>
      <c r="G78" s="533"/>
      <c r="H78" s="533"/>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148</v>
      </c>
      <c r="G99" s="281">
        <f>IF(stok&lt;&gt;"",SUM(G79:G98)+G64,0)</f>
        <v>0</v>
      </c>
      <c r="H99" s="321"/>
      <c r="J99" s="193">
        <f>IF(G99&gt;G64,ROW(A105),0)</f>
        <v>0</v>
      </c>
    </row>
    <row r="101" spans="1:11" ht="30.2" customHeight="1" x14ac:dyDescent="0.25">
      <c r="A101" s="526" t="s">
        <v>159</v>
      </c>
      <c r="B101" s="526"/>
      <c r="C101" s="526"/>
      <c r="D101" s="526"/>
      <c r="E101" s="526"/>
      <c r="F101" s="526"/>
      <c r="G101" s="526"/>
      <c r="H101" s="526"/>
    </row>
    <row r="103" spans="1:11" ht="18.75" x14ac:dyDescent="0.3">
      <c r="A103" s="350" t="s">
        <v>44</v>
      </c>
      <c r="B103" s="351">
        <f ca="1">imzatarihi</f>
        <v>46027</v>
      </c>
      <c r="C103" s="353" t="s">
        <v>45</v>
      </c>
      <c r="D103" s="349" t="str">
        <f>IF(kurulusyetkilisi&gt;0,kurulusyetkilisi,"")</f>
        <v/>
      </c>
      <c r="E103" s="43"/>
      <c r="F103" s="43"/>
      <c r="G103" s="43"/>
    </row>
    <row r="104" spans="1:11" ht="18.75" x14ac:dyDescent="0.3">
      <c r="A104" s="43"/>
      <c r="B104" s="352"/>
      <c r="C104" s="353" t="s">
        <v>46</v>
      </c>
      <c r="D104" s="43"/>
      <c r="E104" s="43"/>
      <c r="F104" s="350"/>
      <c r="G104" s="43"/>
    </row>
    <row r="106" spans="1:11" x14ac:dyDescent="0.25">
      <c r="A106" s="503" t="s">
        <v>124</v>
      </c>
      <c r="B106" s="503"/>
      <c r="C106" s="503"/>
      <c r="D106" s="503"/>
      <c r="E106" s="503"/>
      <c r="F106" s="503"/>
      <c r="G106" s="503"/>
      <c r="H106" s="503"/>
      <c r="I106" s="14"/>
    </row>
    <row r="107" spans="1:11" x14ac:dyDescent="0.25">
      <c r="A107" s="491" t="str">
        <f>IF(YilDonem&lt;&gt;"",CONCATENATE(YilDonem," dönemine aittir."),"")</f>
        <v/>
      </c>
      <c r="B107" s="491"/>
      <c r="C107" s="491"/>
      <c r="D107" s="491"/>
      <c r="E107" s="491"/>
      <c r="F107" s="491"/>
      <c r="G107" s="491"/>
      <c r="H107" s="491"/>
      <c r="I107" s="14"/>
    </row>
    <row r="108" spans="1:11" ht="15.95" customHeight="1" thickBot="1" x14ac:dyDescent="0.3">
      <c r="A108" s="521" t="s">
        <v>150</v>
      </c>
      <c r="B108" s="521"/>
      <c r="C108" s="521"/>
      <c r="D108" s="521"/>
      <c r="E108" s="521"/>
      <c r="F108" s="521"/>
      <c r="G108" s="521"/>
      <c r="H108" s="521"/>
      <c r="I108" s="14"/>
    </row>
    <row r="109" spans="1:11" ht="31.7" customHeight="1" thickBot="1" x14ac:dyDescent="0.3">
      <c r="A109" s="522" t="s">
        <v>1</v>
      </c>
      <c r="B109" s="523"/>
      <c r="C109" s="495" t="str">
        <f>IF(ProjeNo&gt;0,ProjeNo,"")</f>
        <v/>
      </c>
      <c r="D109" s="496"/>
      <c r="E109" s="496"/>
      <c r="F109" s="496"/>
      <c r="G109" s="496"/>
      <c r="H109" s="497"/>
      <c r="I109" s="14"/>
    </row>
    <row r="110" spans="1:11" ht="45" customHeight="1" thickBot="1" x14ac:dyDescent="0.3">
      <c r="A110" s="524" t="s">
        <v>11</v>
      </c>
      <c r="B110" s="525"/>
      <c r="C110" s="500" t="str">
        <f>IF(ProjeAdi&gt;0,ProjeAdi,"")</f>
        <v/>
      </c>
      <c r="D110" s="501"/>
      <c r="E110" s="501"/>
      <c r="F110" s="501"/>
      <c r="G110" s="501"/>
      <c r="H110" s="502"/>
      <c r="I110" s="14"/>
    </row>
    <row r="111" spans="1:11" ht="30.2" customHeight="1" thickBot="1" x14ac:dyDescent="0.3">
      <c r="A111" s="527" t="s">
        <v>163</v>
      </c>
      <c r="B111" s="528"/>
      <c r="C111" s="500" t="str">
        <f>IF($C$6&lt;&gt;"",$C$6,"")</f>
        <v/>
      </c>
      <c r="D111" s="501"/>
      <c r="E111" s="501"/>
      <c r="F111" s="501"/>
      <c r="G111" s="501"/>
      <c r="H111" s="502"/>
      <c r="I111" s="14"/>
    </row>
    <row r="112" spans="1:11" s="83" customFormat="1" ht="37.15" customHeight="1" x14ac:dyDescent="0.25">
      <c r="A112" s="489" t="s">
        <v>7</v>
      </c>
      <c r="B112" s="489" t="s">
        <v>119</v>
      </c>
      <c r="C112" s="489" t="s">
        <v>120</v>
      </c>
      <c r="D112" s="489" t="s">
        <v>125</v>
      </c>
      <c r="E112" s="489" t="s">
        <v>126</v>
      </c>
      <c r="F112" s="489" t="s">
        <v>167</v>
      </c>
      <c r="G112" s="532" t="s">
        <v>47</v>
      </c>
      <c r="H112" s="532" t="s">
        <v>127</v>
      </c>
      <c r="I112" s="111"/>
      <c r="J112" s="126"/>
      <c r="K112" s="126"/>
    </row>
    <row r="113" spans="1:9" ht="18" customHeight="1" thickBot="1" x14ac:dyDescent="0.3">
      <c r="A113" s="507"/>
      <c r="B113" s="507"/>
      <c r="C113" s="507"/>
      <c r="D113" s="507"/>
      <c r="E113" s="507"/>
      <c r="F113" s="507"/>
      <c r="G113" s="533"/>
      <c r="H113" s="533"/>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148</v>
      </c>
      <c r="G134" s="281">
        <f>IF(stok&lt;&gt;"",SUM(G114:G133)+G99,0)</f>
        <v>0</v>
      </c>
      <c r="H134" s="321"/>
      <c r="J134" s="193">
        <f>IF(G134&gt;G99,ROW(A140),0)</f>
        <v>0</v>
      </c>
    </row>
    <row r="136" spans="1:10" ht="30.2" customHeight="1" x14ac:dyDescent="0.25">
      <c r="A136" s="526" t="s">
        <v>159</v>
      </c>
      <c r="B136" s="526"/>
      <c r="C136" s="526"/>
      <c r="D136" s="526"/>
      <c r="E136" s="526"/>
      <c r="F136" s="526"/>
      <c r="G136" s="526"/>
      <c r="H136" s="526"/>
    </row>
    <row r="138" spans="1:10" ht="18.75" x14ac:dyDescent="0.3">
      <c r="A138" s="350" t="s">
        <v>44</v>
      </c>
      <c r="B138" s="351">
        <f ca="1">imzatarihi</f>
        <v>46027</v>
      </c>
      <c r="C138" s="353" t="s">
        <v>45</v>
      </c>
      <c r="D138" s="349" t="str">
        <f>IF(kurulusyetkilisi&gt;0,kurulusyetkilisi,"")</f>
        <v/>
      </c>
      <c r="E138" s="43"/>
      <c r="F138" s="43"/>
      <c r="G138" s="43"/>
    </row>
    <row r="139" spans="1:10" ht="18.75" x14ac:dyDescent="0.3">
      <c r="A139" s="43"/>
      <c r="B139" s="352"/>
      <c r="C139" s="353" t="s">
        <v>46</v>
      </c>
      <c r="D139" s="43"/>
      <c r="E139" s="43"/>
      <c r="F139" s="350"/>
      <c r="G139" s="43"/>
    </row>
    <row r="141" spans="1:10" x14ac:dyDescent="0.25">
      <c r="A141" s="503" t="s">
        <v>124</v>
      </c>
      <c r="B141" s="503"/>
      <c r="C141" s="503"/>
      <c r="D141" s="503"/>
      <c r="E141" s="503"/>
      <c r="F141" s="503"/>
      <c r="G141" s="503"/>
      <c r="H141" s="503"/>
      <c r="I141" s="14"/>
    </row>
    <row r="142" spans="1:10" x14ac:dyDescent="0.25">
      <c r="A142" s="491" t="str">
        <f>IF(YilDonem&lt;&gt;"",CONCATENATE(YilDonem," dönemine aittir."),"")</f>
        <v/>
      </c>
      <c r="B142" s="491"/>
      <c r="C142" s="491"/>
      <c r="D142" s="491"/>
      <c r="E142" s="491"/>
      <c r="F142" s="491"/>
      <c r="G142" s="491"/>
      <c r="H142" s="491"/>
      <c r="I142" s="14"/>
    </row>
    <row r="143" spans="1:10" ht="15.95" customHeight="1" thickBot="1" x14ac:dyDescent="0.3">
      <c r="A143" s="521" t="s">
        <v>150</v>
      </c>
      <c r="B143" s="521"/>
      <c r="C143" s="521"/>
      <c r="D143" s="521"/>
      <c r="E143" s="521"/>
      <c r="F143" s="521"/>
      <c r="G143" s="521"/>
      <c r="H143" s="521"/>
      <c r="I143" s="14"/>
    </row>
    <row r="144" spans="1:10" ht="31.7" customHeight="1" thickBot="1" x14ac:dyDescent="0.3">
      <c r="A144" s="522" t="s">
        <v>1</v>
      </c>
      <c r="B144" s="523"/>
      <c r="C144" s="495" t="str">
        <f>IF(ProjeNo&gt;0,ProjeNo,"")</f>
        <v/>
      </c>
      <c r="D144" s="496"/>
      <c r="E144" s="496"/>
      <c r="F144" s="496"/>
      <c r="G144" s="496"/>
      <c r="H144" s="497"/>
      <c r="I144" s="14"/>
    </row>
    <row r="145" spans="1:11" ht="45" customHeight="1" thickBot="1" x14ac:dyDescent="0.3">
      <c r="A145" s="524" t="s">
        <v>11</v>
      </c>
      <c r="B145" s="525"/>
      <c r="C145" s="500" t="str">
        <f>IF(ProjeAdi&gt;0,ProjeAdi,"")</f>
        <v/>
      </c>
      <c r="D145" s="501"/>
      <c r="E145" s="501"/>
      <c r="F145" s="501"/>
      <c r="G145" s="501"/>
      <c r="H145" s="502"/>
      <c r="I145" s="14"/>
    </row>
    <row r="146" spans="1:11" ht="30.2" customHeight="1" thickBot="1" x14ac:dyDescent="0.3">
      <c r="A146" s="527" t="s">
        <v>163</v>
      </c>
      <c r="B146" s="528"/>
      <c r="C146" s="500" t="str">
        <f>IF($C$6&lt;&gt;"",$C$6,"")</f>
        <v/>
      </c>
      <c r="D146" s="501"/>
      <c r="E146" s="501"/>
      <c r="F146" s="501"/>
      <c r="G146" s="501"/>
      <c r="H146" s="502"/>
      <c r="I146" s="14"/>
    </row>
    <row r="147" spans="1:11" s="83" customFormat="1" ht="37.15" customHeight="1" x14ac:dyDescent="0.25">
      <c r="A147" s="489" t="s">
        <v>7</v>
      </c>
      <c r="B147" s="489" t="s">
        <v>119</v>
      </c>
      <c r="C147" s="489" t="s">
        <v>120</v>
      </c>
      <c r="D147" s="489" t="s">
        <v>125</v>
      </c>
      <c r="E147" s="489" t="s">
        <v>126</v>
      </c>
      <c r="F147" s="489" t="s">
        <v>167</v>
      </c>
      <c r="G147" s="532" t="s">
        <v>47</v>
      </c>
      <c r="H147" s="532" t="s">
        <v>127</v>
      </c>
      <c r="I147" s="111"/>
      <c r="J147" s="126"/>
      <c r="K147" s="126"/>
    </row>
    <row r="148" spans="1:11" ht="18" customHeight="1" thickBot="1" x14ac:dyDescent="0.3">
      <c r="A148" s="507"/>
      <c r="B148" s="507"/>
      <c r="C148" s="507"/>
      <c r="D148" s="507"/>
      <c r="E148" s="507"/>
      <c r="F148" s="507"/>
      <c r="G148" s="533"/>
      <c r="H148" s="533"/>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148</v>
      </c>
      <c r="G169" s="281">
        <f>IF(stok&lt;&gt;"",SUM(G149:G168)+G134,0)</f>
        <v>0</v>
      </c>
      <c r="H169" s="321"/>
      <c r="J169" s="193">
        <f>IF(G169&gt;G134,ROW(A175),0)</f>
        <v>0</v>
      </c>
    </row>
    <row r="171" spans="1:10" ht="30.2" customHeight="1" x14ac:dyDescent="0.25">
      <c r="A171" s="526" t="s">
        <v>159</v>
      </c>
      <c r="B171" s="526"/>
      <c r="C171" s="526"/>
      <c r="D171" s="526"/>
      <c r="E171" s="526"/>
      <c r="F171" s="526"/>
      <c r="G171" s="526"/>
      <c r="H171" s="526"/>
    </row>
    <row r="173" spans="1:10" ht="18.75" x14ac:dyDescent="0.3">
      <c r="A173" s="350" t="s">
        <v>44</v>
      </c>
      <c r="B173" s="351">
        <f ca="1">imzatarihi</f>
        <v>46027</v>
      </c>
      <c r="C173" s="353" t="s">
        <v>45</v>
      </c>
      <c r="D173" s="349" t="str">
        <f>IF(kurulusyetkilisi&gt;0,kurulusyetkilisi,"")</f>
        <v/>
      </c>
      <c r="E173" s="43"/>
      <c r="F173" s="43"/>
      <c r="G173" s="43"/>
    </row>
    <row r="174" spans="1:10" ht="18.75" x14ac:dyDescent="0.3">
      <c r="A174" s="43"/>
      <c r="B174" s="352"/>
      <c r="C174" s="353" t="s">
        <v>46</v>
      </c>
      <c r="D174" s="43"/>
      <c r="E174" s="43"/>
      <c r="F174" s="350"/>
      <c r="G174" s="43"/>
    </row>
    <row r="176" spans="1:10" x14ac:dyDescent="0.25">
      <c r="A176" s="503" t="s">
        <v>124</v>
      </c>
      <c r="B176" s="503"/>
      <c r="C176" s="503"/>
      <c r="D176" s="503"/>
      <c r="E176" s="503"/>
      <c r="F176" s="503"/>
      <c r="G176" s="503"/>
      <c r="H176" s="503"/>
      <c r="I176" s="14"/>
    </row>
    <row r="177" spans="1:11" x14ac:dyDescent="0.25">
      <c r="A177" s="491" t="str">
        <f>IF(YilDonem&lt;&gt;"",CONCATENATE(YilDonem," dönemine aittir."),"")</f>
        <v/>
      </c>
      <c r="B177" s="491"/>
      <c r="C177" s="491"/>
      <c r="D177" s="491"/>
      <c r="E177" s="491"/>
      <c r="F177" s="491"/>
      <c r="G177" s="491"/>
      <c r="H177" s="491"/>
      <c r="I177" s="14"/>
    </row>
    <row r="178" spans="1:11" ht="15.95" customHeight="1" thickBot="1" x14ac:dyDescent="0.3">
      <c r="A178" s="521" t="s">
        <v>150</v>
      </c>
      <c r="B178" s="521"/>
      <c r="C178" s="521"/>
      <c r="D178" s="521"/>
      <c r="E178" s="521"/>
      <c r="F178" s="521"/>
      <c r="G178" s="521"/>
      <c r="H178" s="521"/>
      <c r="I178" s="14"/>
    </row>
    <row r="179" spans="1:11" ht="31.7" customHeight="1" thickBot="1" x14ac:dyDescent="0.3">
      <c r="A179" s="522" t="s">
        <v>1</v>
      </c>
      <c r="B179" s="523"/>
      <c r="C179" s="495" t="str">
        <f>IF(ProjeNo&gt;0,ProjeNo,"")</f>
        <v/>
      </c>
      <c r="D179" s="496"/>
      <c r="E179" s="496"/>
      <c r="F179" s="496"/>
      <c r="G179" s="496"/>
      <c r="H179" s="497"/>
      <c r="I179" s="14"/>
    </row>
    <row r="180" spans="1:11" ht="45" customHeight="1" thickBot="1" x14ac:dyDescent="0.3">
      <c r="A180" s="524" t="s">
        <v>11</v>
      </c>
      <c r="B180" s="525"/>
      <c r="C180" s="500" t="str">
        <f>IF(ProjeAdi&gt;0,ProjeAdi,"")</f>
        <v/>
      </c>
      <c r="D180" s="501"/>
      <c r="E180" s="501"/>
      <c r="F180" s="501"/>
      <c r="G180" s="501"/>
      <c r="H180" s="502"/>
      <c r="I180" s="14"/>
    </row>
    <row r="181" spans="1:11" ht="30.2" customHeight="1" thickBot="1" x14ac:dyDescent="0.3">
      <c r="A181" s="527" t="s">
        <v>163</v>
      </c>
      <c r="B181" s="528"/>
      <c r="C181" s="500" t="str">
        <f>IF($C$6&lt;&gt;"",$C$6,"")</f>
        <v/>
      </c>
      <c r="D181" s="501"/>
      <c r="E181" s="501"/>
      <c r="F181" s="501"/>
      <c r="G181" s="501"/>
      <c r="H181" s="502"/>
      <c r="I181" s="14"/>
    </row>
    <row r="182" spans="1:11" s="83" customFormat="1" ht="37.15" customHeight="1" x14ac:dyDescent="0.25">
      <c r="A182" s="489" t="s">
        <v>7</v>
      </c>
      <c r="B182" s="489" t="s">
        <v>119</v>
      </c>
      <c r="C182" s="489" t="s">
        <v>120</v>
      </c>
      <c r="D182" s="489" t="s">
        <v>125</v>
      </c>
      <c r="E182" s="489" t="s">
        <v>126</v>
      </c>
      <c r="F182" s="489" t="s">
        <v>167</v>
      </c>
      <c r="G182" s="532" t="s">
        <v>47</v>
      </c>
      <c r="H182" s="532" t="s">
        <v>127</v>
      </c>
      <c r="I182" s="111"/>
      <c r="J182" s="126"/>
      <c r="K182" s="126"/>
    </row>
    <row r="183" spans="1:11" ht="18" customHeight="1" thickBot="1" x14ac:dyDescent="0.3">
      <c r="A183" s="507"/>
      <c r="B183" s="507"/>
      <c r="C183" s="507"/>
      <c r="D183" s="507"/>
      <c r="E183" s="507"/>
      <c r="F183" s="507"/>
      <c r="G183" s="533"/>
      <c r="H183" s="533"/>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148</v>
      </c>
      <c r="G204" s="281">
        <f>IF(stok&lt;&gt;"",SUM(G184:G203)+G169,0)</f>
        <v>0</v>
      </c>
      <c r="H204" s="321"/>
      <c r="J204" s="193">
        <f>IF(G204&gt;G169,ROW(A210),0)</f>
        <v>0</v>
      </c>
    </row>
    <row r="206" spans="1:10" ht="30.2" customHeight="1" x14ac:dyDescent="0.25">
      <c r="A206" s="526" t="s">
        <v>159</v>
      </c>
      <c r="B206" s="526"/>
      <c r="C206" s="526"/>
      <c r="D206" s="526"/>
      <c r="E206" s="526"/>
      <c r="F206" s="526"/>
      <c r="G206" s="526"/>
      <c r="H206" s="526"/>
    </row>
    <row r="208" spans="1:10" ht="18.75" x14ac:dyDescent="0.3">
      <c r="A208" s="350" t="s">
        <v>44</v>
      </c>
      <c r="B208" s="351">
        <f ca="1">imzatarihi</f>
        <v>46027</v>
      </c>
      <c r="C208" s="353" t="s">
        <v>45</v>
      </c>
      <c r="D208" s="349" t="str">
        <f>IF(kurulusyetkilisi&gt;0,kurulusyetkilisi,"")</f>
        <v/>
      </c>
      <c r="E208" s="43"/>
      <c r="F208" s="43"/>
      <c r="G208" s="43"/>
    </row>
    <row r="209" spans="1:11" ht="18.75" x14ac:dyDescent="0.3">
      <c r="A209" s="43"/>
      <c r="B209" s="352"/>
      <c r="C209" s="353" t="s">
        <v>46</v>
      </c>
      <c r="D209" s="43"/>
      <c r="E209" s="43"/>
      <c r="F209" s="350"/>
      <c r="G209" s="43"/>
    </row>
    <row r="211" spans="1:11" x14ac:dyDescent="0.25">
      <c r="A211" s="503" t="s">
        <v>124</v>
      </c>
      <c r="B211" s="503"/>
      <c r="C211" s="503"/>
      <c r="D211" s="503"/>
      <c r="E211" s="503"/>
      <c r="F211" s="503"/>
      <c r="G211" s="503"/>
      <c r="H211" s="503"/>
      <c r="I211" s="14"/>
    </row>
    <row r="212" spans="1:11" x14ac:dyDescent="0.25">
      <c r="A212" s="491" t="str">
        <f>IF(YilDonem&lt;&gt;"",CONCATENATE(YilDonem," dönemine aittir."),"")</f>
        <v/>
      </c>
      <c r="B212" s="491"/>
      <c r="C212" s="491"/>
      <c r="D212" s="491"/>
      <c r="E212" s="491"/>
      <c r="F212" s="491"/>
      <c r="G212" s="491"/>
      <c r="H212" s="491"/>
      <c r="I212" s="14"/>
    </row>
    <row r="213" spans="1:11" ht="15.95" customHeight="1" thickBot="1" x14ac:dyDescent="0.3">
      <c r="A213" s="521" t="s">
        <v>150</v>
      </c>
      <c r="B213" s="521"/>
      <c r="C213" s="521"/>
      <c r="D213" s="521"/>
      <c r="E213" s="521"/>
      <c r="F213" s="521"/>
      <c r="G213" s="521"/>
      <c r="H213" s="521"/>
      <c r="I213" s="14"/>
    </row>
    <row r="214" spans="1:11" ht="31.7" customHeight="1" thickBot="1" x14ac:dyDescent="0.3">
      <c r="A214" s="522" t="s">
        <v>1</v>
      </c>
      <c r="B214" s="523"/>
      <c r="C214" s="495" t="str">
        <f>IF(ProjeNo&gt;0,ProjeNo,"")</f>
        <v/>
      </c>
      <c r="D214" s="496"/>
      <c r="E214" s="496"/>
      <c r="F214" s="496"/>
      <c r="G214" s="496"/>
      <c r="H214" s="497"/>
      <c r="I214" s="14"/>
    </row>
    <row r="215" spans="1:11" ht="45" customHeight="1" thickBot="1" x14ac:dyDescent="0.3">
      <c r="A215" s="524" t="s">
        <v>11</v>
      </c>
      <c r="B215" s="525"/>
      <c r="C215" s="500" t="str">
        <f>IF(ProjeAdi&gt;0,ProjeAdi,"")</f>
        <v/>
      </c>
      <c r="D215" s="501"/>
      <c r="E215" s="501"/>
      <c r="F215" s="501"/>
      <c r="G215" s="501"/>
      <c r="H215" s="502"/>
      <c r="I215" s="14"/>
    </row>
    <row r="216" spans="1:11" ht="30.2" customHeight="1" thickBot="1" x14ac:dyDescent="0.3">
      <c r="A216" s="527" t="s">
        <v>163</v>
      </c>
      <c r="B216" s="528"/>
      <c r="C216" s="500" t="str">
        <f>IF($C$6&lt;&gt;"",$C$6,"")</f>
        <v/>
      </c>
      <c r="D216" s="501"/>
      <c r="E216" s="501"/>
      <c r="F216" s="501"/>
      <c r="G216" s="501"/>
      <c r="H216" s="502"/>
      <c r="I216" s="14"/>
    </row>
    <row r="217" spans="1:11" s="83" customFormat="1" ht="37.15" customHeight="1" x14ac:dyDescent="0.25">
      <c r="A217" s="489" t="s">
        <v>7</v>
      </c>
      <c r="B217" s="489" t="s">
        <v>119</v>
      </c>
      <c r="C217" s="489" t="s">
        <v>120</v>
      </c>
      <c r="D217" s="489" t="s">
        <v>125</v>
      </c>
      <c r="E217" s="489" t="s">
        <v>126</v>
      </c>
      <c r="F217" s="489" t="s">
        <v>167</v>
      </c>
      <c r="G217" s="532" t="s">
        <v>47</v>
      </c>
      <c r="H217" s="532" t="s">
        <v>127</v>
      </c>
      <c r="I217" s="111"/>
      <c r="J217" s="126"/>
      <c r="K217" s="126"/>
    </row>
    <row r="218" spans="1:11" ht="18" customHeight="1" thickBot="1" x14ac:dyDescent="0.3">
      <c r="A218" s="507"/>
      <c r="B218" s="507"/>
      <c r="C218" s="507"/>
      <c r="D218" s="507"/>
      <c r="E218" s="507"/>
      <c r="F218" s="507"/>
      <c r="G218" s="533"/>
      <c r="H218" s="533"/>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148</v>
      </c>
      <c r="G239" s="281">
        <f>IF(stok&lt;&gt;"",SUM(G219:G238)+G204,0)</f>
        <v>0</v>
      </c>
      <c r="H239" s="321"/>
      <c r="J239" s="193">
        <f>IF(G239&gt;G204,ROW(A245),0)</f>
        <v>0</v>
      </c>
    </row>
    <row r="241" spans="1:11" ht="30.2" customHeight="1" x14ac:dyDescent="0.25">
      <c r="A241" s="526" t="s">
        <v>159</v>
      </c>
      <c r="B241" s="526"/>
      <c r="C241" s="526"/>
      <c r="D241" s="526"/>
      <c r="E241" s="526"/>
      <c r="F241" s="526"/>
      <c r="G241" s="526"/>
      <c r="H241" s="526"/>
    </row>
    <row r="243" spans="1:11" ht="18.75" x14ac:dyDescent="0.3">
      <c r="A243" s="350" t="s">
        <v>44</v>
      </c>
      <c r="B243" s="351">
        <f ca="1">imzatarihi</f>
        <v>46027</v>
      </c>
      <c r="C243" s="353" t="s">
        <v>45</v>
      </c>
      <c r="D243" s="349" t="str">
        <f>IF(kurulusyetkilisi&gt;0,kurulusyetkilisi,"")</f>
        <v/>
      </c>
      <c r="E243" s="43"/>
      <c r="F243" s="43"/>
      <c r="G243" s="43"/>
    </row>
    <row r="244" spans="1:11" ht="18.75" x14ac:dyDescent="0.3">
      <c r="A244" s="43"/>
      <c r="B244" s="352"/>
      <c r="C244" s="353" t="s">
        <v>46</v>
      </c>
      <c r="D244" s="43"/>
      <c r="E244" s="43"/>
      <c r="F244" s="350"/>
      <c r="G244" s="43"/>
    </row>
    <row r="246" spans="1:11" x14ac:dyDescent="0.25">
      <c r="A246" s="503" t="s">
        <v>124</v>
      </c>
      <c r="B246" s="503"/>
      <c r="C246" s="503"/>
      <c r="D246" s="503"/>
      <c r="E246" s="503"/>
      <c r="F246" s="503"/>
      <c r="G246" s="503"/>
      <c r="H246" s="503"/>
      <c r="I246" s="14"/>
    </row>
    <row r="247" spans="1:11" x14ac:dyDescent="0.25">
      <c r="A247" s="491" t="str">
        <f>IF(YilDonem&lt;&gt;"",CONCATENATE(YilDonem," dönemine aittir."),"")</f>
        <v/>
      </c>
      <c r="B247" s="491"/>
      <c r="C247" s="491"/>
      <c r="D247" s="491"/>
      <c r="E247" s="491"/>
      <c r="F247" s="491"/>
      <c r="G247" s="491"/>
      <c r="H247" s="491"/>
      <c r="I247" s="14"/>
    </row>
    <row r="248" spans="1:11" ht="15.95" customHeight="1" thickBot="1" x14ac:dyDescent="0.3">
      <c r="A248" s="521" t="s">
        <v>150</v>
      </c>
      <c r="B248" s="521"/>
      <c r="C248" s="521"/>
      <c r="D248" s="521"/>
      <c r="E248" s="521"/>
      <c r="F248" s="521"/>
      <c r="G248" s="521"/>
      <c r="H248" s="521"/>
      <c r="I248" s="14"/>
    </row>
    <row r="249" spans="1:11" ht="31.7" customHeight="1" thickBot="1" x14ac:dyDescent="0.3">
      <c r="A249" s="522" t="s">
        <v>1</v>
      </c>
      <c r="B249" s="523"/>
      <c r="C249" s="495" t="str">
        <f>IF(ProjeNo&gt;0,ProjeNo,"")</f>
        <v/>
      </c>
      <c r="D249" s="496"/>
      <c r="E249" s="496"/>
      <c r="F249" s="496"/>
      <c r="G249" s="496"/>
      <c r="H249" s="497"/>
      <c r="I249" s="14"/>
    </row>
    <row r="250" spans="1:11" ht="45" customHeight="1" thickBot="1" x14ac:dyDescent="0.3">
      <c r="A250" s="524" t="s">
        <v>11</v>
      </c>
      <c r="B250" s="525"/>
      <c r="C250" s="500" t="str">
        <f>IF(ProjeAdi&gt;0,ProjeAdi,"")</f>
        <v/>
      </c>
      <c r="D250" s="501"/>
      <c r="E250" s="501"/>
      <c r="F250" s="501"/>
      <c r="G250" s="501"/>
      <c r="H250" s="502"/>
      <c r="I250" s="14"/>
    </row>
    <row r="251" spans="1:11" ht="30.2" customHeight="1" thickBot="1" x14ac:dyDescent="0.3">
      <c r="A251" s="527" t="s">
        <v>163</v>
      </c>
      <c r="B251" s="528"/>
      <c r="C251" s="500" t="str">
        <f>IF($C$6&lt;&gt;"",$C$6,"")</f>
        <v/>
      </c>
      <c r="D251" s="501"/>
      <c r="E251" s="501"/>
      <c r="F251" s="501"/>
      <c r="G251" s="501"/>
      <c r="H251" s="502"/>
      <c r="I251" s="14"/>
    </row>
    <row r="252" spans="1:11" s="83" customFormat="1" ht="37.15" customHeight="1" x14ac:dyDescent="0.25">
      <c r="A252" s="489" t="s">
        <v>7</v>
      </c>
      <c r="B252" s="489" t="s">
        <v>119</v>
      </c>
      <c r="C252" s="489" t="s">
        <v>120</v>
      </c>
      <c r="D252" s="489" t="s">
        <v>125</v>
      </c>
      <c r="E252" s="489" t="s">
        <v>126</v>
      </c>
      <c r="F252" s="489" t="s">
        <v>167</v>
      </c>
      <c r="G252" s="532" t="s">
        <v>47</v>
      </c>
      <c r="H252" s="532" t="s">
        <v>127</v>
      </c>
      <c r="I252" s="111"/>
      <c r="J252" s="126"/>
      <c r="K252" s="126"/>
    </row>
    <row r="253" spans="1:11" ht="18" customHeight="1" thickBot="1" x14ac:dyDescent="0.3">
      <c r="A253" s="507"/>
      <c r="B253" s="507"/>
      <c r="C253" s="507"/>
      <c r="D253" s="507"/>
      <c r="E253" s="507"/>
      <c r="F253" s="507"/>
      <c r="G253" s="533"/>
      <c r="H253" s="533"/>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148</v>
      </c>
      <c r="G274" s="281">
        <f>IF(stok&lt;&gt;"",SUM(G254:G273)+G239,0)</f>
        <v>0</v>
      </c>
      <c r="H274" s="321"/>
      <c r="J274" s="193">
        <f>IF(G274&gt;G239,ROW(A280),0)</f>
        <v>0</v>
      </c>
    </row>
    <row r="276" spans="1:11" ht="30.2" customHeight="1" x14ac:dyDescent="0.25">
      <c r="A276" s="526" t="s">
        <v>159</v>
      </c>
      <c r="B276" s="526"/>
      <c r="C276" s="526"/>
      <c r="D276" s="526"/>
      <c r="E276" s="526"/>
      <c r="F276" s="526"/>
      <c r="G276" s="526"/>
      <c r="H276" s="526"/>
    </row>
    <row r="278" spans="1:11" ht="18.75" x14ac:dyDescent="0.3">
      <c r="A278" s="350" t="s">
        <v>44</v>
      </c>
      <c r="B278" s="351">
        <f ca="1">imzatarihi</f>
        <v>46027</v>
      </c>
      <c r="C278" s="353" t="s">
        <v>45</v>
      </c>
      <c r="D278" s="349" t="str">
        <f>IF(kurulusyetkilisi&gt;0,kurulusyetkilisi,"")</f>
        <v/>
      </c>
      <c r="E278" s="43"/>
      <c r="F278" s="43"/>
      <c r="G278" s="43"/>
    </row>
    <row r="279" spans="1:11" ht="18.75" x14ac:dyDescent="0.3">
      <c r="A279" s="43"/>
      <c r="B279" s="352"/>
      <c r="C279" s="353" t="s">
        <v>46</v>
      </c>
      <c r="D279" s="43"/>
      <c r="E279" s="43"/>
      <c r="F279" s="350"/>
      <c r="G279" s="43"/>
    </row>
    <row r="281" spans="1:11" x14ac:dyDescent="0.25">
      <c r="A281" s="503" t="s">
        <v>124</v>
      </c>
      <c r="B281" s="503"/>
      <c r="C281" s="503"/>
      <c r="D281" s="503"/>
      <c r="E281" s="503"/>
      <c r="F281" s="503"/>
      <c r="G281" s="503"/>
      <c r="H281" s="503"/>
      <c r="I281" s="14"/>
    </row>
    <row r="282" spans="1:11" x14ac:dyDescent="0.25">
      <c r="A282" s="491" t="str">
        <f>IF(YilDonem&lt;&gt;"",CONCATENATE(YilDonem," dönemine aittir."),"")</f>
        <v/>
      </c>
      <c r="B282" s="491"/>
      <c r="C282" s="491"/>
      <c r="D282" s="491"/>
      <c r="E282" s="491"/>
      <c r="F282" s="491"/>
      <c r="G282" s="491"/>
      <c r="H282" s="491"/>
      <c r="I282" s="14"/>
    </row>
    <row r="283" spans="1:11" ht="15.95" customHeight="1" thickBot="1" x14ac:dyDescent="0.3">
      <c r="A283" s="521" t="s">
        <v>150</v>
      </c>
      <c r="B283" s="521"/>
      <c r="C283" s="521"/>
      <c r="D283" s="521"/>
      <c r="E283" s="521"/>
      <c r="F283" s="521"/>
      <c r="G283" s="521"/>
      <c r="H283" s="521"/>
      <c r="I283" s="14"/>
    </row>
    <row r="284" spans="1:11" ht="31.7" customHeight="1" thickBot="1" x14ac:dyDescent="0.3">
      <c r="A284" s="522" t="s">
        <v>1</v>
      </c>
      <c r="B284" s="523"/>
      <c r="C284" s="495" t="str">
        <f>IF(ProjeNo&gt;0,ProjeNo,"")</f>
        <v/>
      </c>
      <c r="D284" s="496"/>
      <c r="E284" s="496"/>
      <c r="F284" s="496"/>
      <c r="G284" s="496"/>
      <c r="H284" s="497"/>
      <c r="I284" s="14"/>
    </row>
    <row r="285" spans="1:11" ht="45" customHeight="1" thickBot="1" x14ac:dyDescent="0.3">
      <c r="A285" s="524" t="s">
        <v>11</v>
      </c>
      <c r="B285" s="525"/>
      <c r="C285" s="500" t="str">
        <f>IF(ProjeAdi&gt;0,ProjeAdi,"")</f>
        <v/>
      </c>
      <c r="D285" s="501"/>
      <c r="E285" s="501"/>
      <c r="F285" s="501"/>
      <c r="G285" s="501"/>
      <c r="H285" s="502"/>
      <c r="I285" s="14"/>
    </row>
    <row r="286" spans="1:11" ht="30.2" customHeight="1" thickBot="1" x14ac:dyDescent="0.3">
      <c r="A286" s="527" t="s">
        <v>163</v>
      </c>
      <c r="B286" s="528"/>
      <c r="C286" s="500" t="str">
        <f>IF($C$6&lt;&gt;"",$C$6,"")</f>
        <v/>
      </c>
      <c r="D286" s="501"/>
      <c r="E286" s="501"/>
      <c r="F286" s="501"/>
      <c r="G286" s="501"/>
      <c r="H286" s="502"/>
      <c r="I286" s="14"/>
    </row>
    <row r="287" spans="1:11" s="83" customFormat="1" ht="37.15" customHeight="1" x14ac:dyDescent="0.25">
      <c r="A287" s="489" t="s">
        <v>7</v>
      </c>
      <c r="B287" s="489" t="s">
        <v>119</v>
      </c>
      <c r="C287" s="489" t="s">
        <v>120</v>
      </c>
      <c r="D287" s="489" t="s">
        <v>125</v>
      </c>
      <c r="E287" s="489" t="s">
        <v>126</v>
      </c>
      <c r="F287" s="489" t="s">
        <v>167</v>
      </c>
      <c r="G287" s="532" t="s">
        <v>47</v>
      </c>
      <c r="H287" s="532" t="s">
        <v>127</v>
      </c>
      <c r="I287" s="111"/>
      <c r="J287" s="126"/>
      <c r="K287" s="126"/>
    </row>
    <row r="288" spans="1:11" ht="18" customHeight="1" thickBot="1" x14ac:dyDescent="0.3">
      <c r="A288" s="507"/>
      <c r="B288" s="507"/>
      <c r="C288" s="507"/>
      <c r="D288" s="507"/>
      <c r="E288" s="507"/>
      <c r="F288" s="507"/>
      <c r="G288" s="533"/>
      <c r="H288" s="533"/>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148</v>
      </c>
      <c r="G309" s="281">
        <f>IF(stok&lt;&gt;"",SUM(G289:G308)+G274,0)</f>
        <v>0</v>
      </c>
      <c r="H309" s="321"/>
      <c r="J309" s="193">
        <f>IF(G309&gt;G274,ROW(A315),0)</f>
        <v>0</v>
      </c>
    </row>
    <row r="311" spans="1:10" ht="30.2" customHeight="1" x14ac:dyDescent="0.25">
      <c r="A311" s="526" t="s">
        <v>159</v>
      </c>
      <c r="B311" s="526"/>
      <c r="C311" s="526"/>
      <c r="D311" s="526"/>
      <c r="E311" s="526"/>
      <c r="F311" s="526"/>
      <c r="G311" s="526"/>
      <c r="H311" s="526"/>
    </row>
    <row r="313" spans="1:10" ht="18.75" x14ac:dyDescent="0.3">
      <c r="A313" s="350" t="s">
        <v>44</v>
      </c>
      <c r="B313" s="351">
        <f ca="1">imzatarihi</f>
        <v>46027</v>
      </c>
      <c r="C313" s="353" t="s">
        <v>45</v>
      </c>
      <c r="D313" s="349" t="str">
        <f>IF(kurulusyetkilisi&gt;0,kurulusyetkilisi,"")</f>
        <v/>
      </c>
      <c r="E313" s="43"/>
      <c r="F313" s="43"/>
      <c r="G313" s="43"/>
    </row>
    <row r="314" spans="1:10" ht="18.75" x14ac:dyDescent="0.3">
      <c r="A314" s="43"/>
      <c r="B314" s="352"/>
      <c r="C314" s="353" t="s">
        <v>46</v>
      </c>
      <c r="D314" s="43"/>
      <c r="E314" s="43"/>
      <c r="F314" s="350"/>
      <c r="G314" s="43"/>
    </row>
    <row r="316" spans="1:10" x14ac:dyDescent="0.25">
      <c r="A316" s="503" t="s">
        <v>124</v>
      </c>
      <c r="B316" s="503"/>
      <c r="C316" s="503"/>
      <c r="D316" s="503"/>
      <c r="E316" s="503"/>
      <c r="F316" s="503"/>
      <c r="G316" s="503"/>
      <c r="H316" s="503"/>
      <c r="I316" s="14"/>
    </row>
    <row r="317" spans="1:10" x14ac:dyDescent="0.25">
      <c r="A317" s="491" t="str">
        <f>IF(YilDonem&lt;&gt;"",CONCATENATE(YilDonem," dönemine aittir."),"")</f>
        <v/>
      </c>
      <c r="B317" s="491"/>
      <c r="C317" s="491"/>
      <c r="D317" s="491"/>
      <c r="E317" s="491"/>
      <c r="F317" s="491"/>
      <c r="G317" s="491"/>
      <c r="H317" s="491"/>
      <c r="I317" s="14"/>
    </row>
    <row r="318" spans="1:10" ht="15.95" customHeight="1" thickBot="1" x14ac:dyDescent="0.3">
      <c r="A318" s="521" t="s">
        <v>150</v>
      </c>
      <c r="B318" s="521"/>
      <c r="C318" s="521"/>
      <c r="D318" s="521"/>
      <c r="E318" s="521"/>
      <c r="F318" s="521"/>
      <c r="G318" s="521"/>
      <c r="H318" s="521"/>
      <c r="I318" s="14"/>
    </row>
    <row r="319" spans="1:10" ht="31.7" customHeight="1" thickBot="1" x14ac:dyDescent="0.3">
      <c r="A319" s="522" t="s">
        <v>1</v>
      </c>
      <c r="B319" s="523"/>
      <c r="C319" s="495" t="str">
        <f>IF(ProjeNo&gt;0,ProjeNo,"")</f>
        <v/>
      </c>
      <c r="D319" s="496"/>
      <c r="E319" s="496"/>
      <c r="F319" s="496"/>
      <c r="G319" s="496"/>
      <c r="H319" s="497"/>
      <c r="I319" s="14"/>
    </row>
    <row r="320" spans="1:10" ht="45" customHeight="1" thickBot="1" x14ac:dyDescent="0.3">
      <c r="A320" s="524" t="s">
        <v>11</v>
      </c>
      <c r="B320" s="525"/>
      <c r="C320" s="500" t="str">
        <f>IF(ProjeAdi&gt;0,ProjeAdi,"")</f>
        <v/>
      </c>
      <c r="D320" s="501"/>
      <c r="E320" s="501"/>
      <c r="F320" s="501"/>
      <c r="G320" s="501"/>
      <c r="H320" s="502"/>
      <c r="I320" s="14"/>
    </row>
    <row r="321" spans="1:11" ht="30.2" customHeight="1" thickBot="1" x14ac:dyDescent="0.3">
      <c r="A321" s="527" t="s">
        <v>163</v>
      </c>
      <c r="B321" s="528"/>
      <c r="C321" s="500" t="str">
        <f>IF($C$6&lt;&gt;"",$C$6,"")</f>
        <v/>
      </c>
      <c r="D321" s="501"/>
      <c r="E321" s="501"/>
      <c r="F321" s="501"/>
      <c r="G321" s="501"/>
      <c r="H321" s="502"/>
      <c r="I321" s="14"/>
    </row>
    <row r="322" spans="1:11" s="83" customFormat="1" ht="37.15" customHeight="1" x14ac:dyDescent="0.25">
      <c r="A322" s="489" t="s">
        <v>7</v>
      </c>
      <c r="B322" s="489" t="s">
        <v>119</v>
      </c>
      <c r="C322" s="489" t="s">
        <v>120</v>
      </c>
      <c r="D322" s="489" t="s">
        <v>125</v>
      </c>
      <c r="E322" s="489" t="s">
        <v>126</v>
      </c>
      <c r="F322" s="489" t="s">
        <v>167</v>
      </c>
      <c r="G322" s="532" t="s">
        <v>47</v>
      </c>
      <c r="H322" s="532" t="s">
        <v>127</v>
      </c>
      <c r="I322" s="111"/>
      <c r="J322" s="126"/>
      <c r="K322" s="126"/>
    </row>
    <row r="323" spans="1:11" ht="18" customHeight="1" thickBot="1" x14ac:dyDescent="0.3">
      <c r="A323" s="507"/>
      <c r="B323" s="507"/>
      <c r="C323" s="507"/>
      <c r="D323" s="507"/>
      <c r="E323" s="507"/>
      <c r="F323" s="507"/>
      <c r="G323" s="533"/>
      <c r="H323" s="533"/>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148</v>
      </c>
      <c r="G344" s="281">
        <f>IF(stok&lt;&gt;"",SUM(G324:G343)+G309,0)</f>
        <v>0</v>
      </c>
      <c r="H344" s="321"/>
      <c r="J344" s="193">
        <f>IF(G344&gt;G309,ROW(A350),0)</f>
        <v>0</v>
      </c>
    </row>
    <row r="346" spans="1:10" ht="30.2" customHeight="1" x14ac:dyDescent="0.25">
      <c r="A346" s="526" t="s">
        <v>159</v>
      </c>
      <c r="B346" s="526"/>
      <c r="C346" s="526"/>
      <c r="D346" s="526"/>
      <c r="E346" s="526"/>
      <c r="F346" s="526"/>
      <c r="G346" s="526"/>
      <c r="H346" s="526"/>
    </row>
    <row r="348" spans="1:10" ht="18.75" x14ac:dyDescent="0.3">
      <c r="A348" s="350" t="s">
        <v>44</v>
      </c>
      <c r="B348" s="351">
        <f ca="1">imzatarihi</f>
        <v>46027</v>
      </c>
      <c r="C348" s="353" t="s">
        <v>45</v>
      </c>
      <c r="D348" s="349" t="str">
        <f>IF(kurulusyetkilisi&gt;0,kurulusyetkilisi,"")</f>
        <v/>
      </c>
      <c r="E348" s="43"/>
      <c r="F348" s="43"/>
      <c r="G348" s="43"/>
    </row>
    <row r="349" spans="1:10" ht="18.75" x14ac:dyDescent="0.3">
      <c r="A349" s="43"/>
      <c r="B349" s="352"/>
      <c r="C349" s="353" t="s">
        <v>46</v>
      </c>
      <c r="D349" s="43"/>
      <c r="E349" s="43"/>
      <c r="F349" s="350"/>
      <c r="G349" s="43"/>
    </row>
    <row r="351" spans="1:10" x14ac:dyDescent="0.25">
      <c r="A351" s="503" t="s">
        <v>124</v>
      </c>
      <c r="B351" s="503"/>
      <c r="C351" s="503"/>
      <c r="D351" s="503"/>
      <c r="E351" s="503"/>
      <c r="F351" s="503"/>
      <c r="G351" s="503"/>
      <c r="H351" s="503"/>
      <c r="I351" s="14"/>
    </row>
    <row r="352" spans="1:10" x14ac:dyDescent="0.25">
      <c r="A352" s="491" t="str">
        <f>IF(YilDonem&lt;&gt;"",CONCATENATE(YilDonem," dönemine aittir."),"")</f>
        <v/>
      </c>
      <c r="B352" s="491"/>
      <c r="C352" s="491"/>
      <c r="D352" s="491"/>
      <c r="E352" s="491"/>
      <c r="F352" s="491"/>
      <c r="G352" s="491"/>
      <c r="H352" s="491"/>
      <c r="I352" s="14"/>
    </row>
    <row r="353" spans="1:11" ht="15.95" customHeight="1" thickBot="1" x14ac:dyDescent="0.3">
      <c r="A353" s="521" t="s">
        <v>150</v>
      </c>
      <c r="B353" s="521"/>
      <c r="C353" s="521"/>
      <c r="D353" s="521"/>
      <c r="E353" s="521"/>
      <c r="F353" s="521"/>
      <c r="G353" s="521"/>
      <c r="H353" s="521"/>
      <c r="I353" s="14"/>
    </row>
    <row r="354" spans="1:11" ht="31.7" customHeight="1" thickBot="1" x14ac:dyDescent="0.3">
      <c r="A354" s="522" t="s">
        <v>1</v>
      </c>
      <c r="B354" s="523"/>
      <c r="C354" s="495" t="str">
        <f>IF(ProjeNo&gt;0,ProjeNo,"")</f>
        <v/>
      </c>
      <c r="D354" s="496"/>
      <c r="E354" s="496"/>
      <c r="F354" s="496"/>
      <c r="G354" s="496"/>
      <c r="H354" s="497"/>
      <c r="I354" s="14"/>
    </row>
    <row r="355" spans="1:11" ht="45" customHeight="1" thickBot="1" x14ac:dyDescent="0.3">
      <c r="A355" s="524" t="s">
        <v>11</v>
      </c>
      <c r="B355" s="525"/>
      <c r="C355" s="500" t="str">
        <f>IF(ProjeAdi&gt;0,ProjeAdi,"")</f>
        <v/>
      </c>
      <c r="D355" s="501"/>
      <c r="E355" s="501"/>
      <c r="F355" s="501"/>
      <c r="G355" s="501"/>
      <c r="H355" s="502"/>
      <c r="I355" s="14"/>
    </row>
    <row r="356" spans="1:11" ht="30.2" customHeight="1" thickBot="1" x14ac:dyDescent="0.3">
      <c r="A356" s="527" t="s">
        <v>163</v>
      </c>
      <c r="B356" s="528"/>
      <c r="C356" s="500" t="str">
        <f>IF($C$6&lt;&gt;"",$C$6,"")</f>
        <v/>
      </c>
      <c r="D356" s="501"/>
      <c r="E356" s="501"/>
      <c r="F356" s="501"/>
      <c r="G356" s="501"/>
      <c r="H356" s="502"/>
      <c r="I356" s="14"/>
    </row>
    <row r="357" spans="1:11" s="83" customFormat="1" ht="37.15" customHeight="1" x14ac:dyDescent="0.25">
      <c r="A357" s="489" t="s">
        <v>7</v>
      </c>
      <c r="B357" s="489" t="s">
        <v>119</v>
      </c>
      <c r="C357" s="489" t="s">
        <v>120</v>
      </c>
      <c r="D357" s="489" t="s">
        <v>125</v>
      </c>
      <c r="E357" s="489" t="s">
        <v>126</v>
      </c>
      <c r="F357" s="489" t="s">
        <v>167</v>
      </c>
      <c r="G357" s="532" t="s">
        <v>47</v>
      </c>
      <c r="H357" s="532" t="s">
        <v>127</v>
      </c>
      <c r="I357" s="111"/>
      <c r="J357" s="126"/>
      <c r="K357" s="126"/>
    </row>
    <row r="358" spans="1:11" ht="18" customHeight="1" thickBot="1" x14ac:dyDescent="0.3">
      <c r="A358" s="507"/>
      <c r="B358" s="507"/>
      <c r="C358" s="507"/>
      <c r="D358" s="507"/>
      <c r="E358" s="507"/>
      <c r="F358" s="507"/>
      <c r="G358" s="533"/>
      <c r="H358" s="533"/>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148</v>
      </c>
      <c r="G379" s="281">
        <f>IF(stok&lt;&gt;"",SUM(G359:G378)+G344,0)</f>
        <v>0</v>
      </c>
      <c r="H379" s="321"/>
      <c r="J379" s="193">
        <f>IF(G379&gt;G344,ROW(A385),0)</f>
        <v>0</v>
      </c>
    </row>
    <row r="381" spans="1:10" ht="30.2" customHeight="1" x14ac:dyDescent="0.25">
      <c r="A381" s="526" t="s">
        <v>159</v>
      </c>
      <c r="B381" s="526"/>
      <c r="C381" s="526"/>
      <c r="D381" s="526"/>
      <c r="E381" s="526"/>
      <c r="F381" s="526"/>
      <c r="G381" s="526"/>
      <c r="H381" s="526"/>
    </row>
    <row r="383" spans="1:10" ht="18.75" x14ac:dyDescent="0.3">
      <c r="A383" s="350" t="s">
        <v>44</v>
      </c>
      <c r="B383" s="351">
        <f ca="1">imzatarihi</f>
        <v>46027</v>
      </c>
      <c r="C383" s="353" t="s">
        <v>45</v>
      </c>
      <c r="D383" s="349" t="str">
        <f>IF(kurulusyetkilisi&gt;0,kurulusyetkilisi,"")</f>
        <v/>
      </c>
      <c r="E383" s="43"/>
      <c r="F383" s="43"/>
      <c r="G383" s="43"/>
    </row>
    <row r="384" spans="1:10" ht="18.75" x14ac:dyDescent="0.3">
      <c r="A384" s="43"/>
      <c r="B384" s="352"/>
      <c r="C384" s="353" t="s">
        <v>46</v>
      </c>
      <c r="D384" s="43"/>
      <c r="E384" s="43"/>
      <c r="F384" s="350"/>
      <c r="G384" s="43"/>
    </row>
    <row r="386" spans="1:11" x14ac:dyDescent="0.25">
      <c r="A386" s="503" t="s">
        <v>124</v>
      </c>
      <c r="B386" s="503"/>
      <c r="C386" s="503"/>
      <c r="D386" s="503"/>
      <c r="E386" s="503"/>
      <c r="F386" s="503"/>
      <c r="G386" s="503"/>
      <c r="H386" s="503"/>
      <c r="I386" s="14"/>
    </row>
    <row r="387" spans="1:11" x14ac:dyDescent="0.25">
      <c r="A387" s="491" t="str">
        <f>IF(YilDonem&lt;&gt;"",CONCATENATE(YilDonem," dönemine aittir."),"")</f>
        <v/>
      </c>
      <c r="B387" s="491"/>
      <c r="C387" s="491"/>
      <c r="D387" s="491"/>
      <c r="E387" s="491"/>
      <c r="F387" s="491"/>
      <c r="G387" s="491"/>
      <c r="H387" s="491"/>
      <c r="I387" s="14"/>
    </row>
    <row r="388" spans="1:11" ht="15.95" customHeight="1" thickBot="1" x14ac:dyDescent="0.3">
      <c r="A388" s="521" t="s">
        <v>150</v>
      </c>
      <c r="B388" s="521"/>
      <c r="C388" s="521"/>
      <c r="D388" s="521"/>
      <c r="E388" s="521"/>
      <c r="F388" s="521"/>
      <c r="G388" s="521"/>
      <c r="H388" s="521"/>
      <c r="I388" s="14"/>
    </row>
    <row r="389" spans="1:11" ht="31.7" customHeight="1" thickBot="1" x14ac:dyDescent="0.3">
      <c r="A389" s="522" t="s">
        <v>1</v>
      </c>
      <c r="B389" s="523"/>
      <c r="C389" s="495" t="str">
        <f>IF(ProjeNo&gt;0,ProjeNo,"")</f>
        <v/>
      </c>
      <c r="D389" s="496"/>
      <c r="E389" s="496"/>
      <c r="F389" s="496"/>
      <c r="G389" s="496"/>
      <c r="H389" s="497"/>
      <c r="I389" s="14"/>
    </row>
    <row r="390" spans="1:11" ht="45" customHeight="1" thickBot="1" x14ac:dyDescent="0.3">
      <c r="A390" s="524" t="s">
        <v>11</v>
      </c>
      <c r="B390" s="525"/>
      <c r="C390" s="500" t="str">
        <f>IF(ProjeAdi&gt;0,ProjeAdi,"")</f>
        <v/>
      </c>
      <c r="D390" s="501"/>
      <c r="E390" s="501"/>
      <c r="F390" s="501"/>
      <c r="G390" s="501"/>
      <c r="H390" s="502"/>
      <c r="I390" s="14"/>
    </row>
    <row r="391" spans="1:11" ht="30.2" customHeight="1" thickBot="1" x14ac:dyDescent="0.3">
      <c r="A391" s="527" t="s">
        <v>163</v>
      </c>
      <c r="B391" s="528"/>
      <c r="C391" s="500" t="str">
        <f>IF($C$6&lt;&gt;"",$C$6,"")</f>
        <v/>
      </c>
      <c r="D391" s="501"/>
      <c r="E391" s="501"/>
      <c r="F391" s="501"/>
      <c r="G391" s="501"/>
      <c r="H391" s="502"/>
      <c r="I391" s="14"/>
    </row>
    <row r="392" spans="1:11" s="83" customFormat="1" ht="37.15" customHeight="1" x14ac:dyDescent="0.25">
      <c r="A392" s="489" t="s">
        <v>7</v>
      </c>
      <c r="B392" s="489" t="s">
        <v>119</v>
      </c>
      <c r="C392" s="489" t="s">
        <v>120</v>
      </c>
      <c r="D392" s="489" t="s">
        <v>125</v>
      </c>
      <c r="E392" s="489" t="s">
        <v>126</v>
      </c>
      <c r="F392" s="489" t="s">
        <v>167</v>
      </c>
      <c r="G392" s="532" t="s">
        <v>47</v>
      </c>
      <c r="H392" s="532" t="s">
        <v>127</v>
      </c>
      <c r="I392" s="111"/>
      <c r="J392" s="126"/>
      <c r="K392" s="126"/>
    </row>
    <row r="393" spans="1:11" ht="18" customHeight="1" thickBot="1" x14ac:dyDescent="0.3">
      <c r="A393" s="507"/>
      <c r="B393" s="507"/>
      <c r="C393" s="507"/>
      <c r="D393" s="507"/>
      <c r="E393" s="507"/>
      <c r="F393" s="507"/>
      <c r="G393" s="533"/>
      <c r="H393" s="533"/>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148</v>
      </c>
      <c r="G414" s="281">
        <f>IF(stok&lt;&gt;"",SUM(G394:G413)+G379,0)</f>
        <v>0</v>
      </c>
      <c r="H414" s="321"/>
      <c r="J414" s="193">
        <f>IF(G414&gt;G379,ROW(A420),0)</f>
        <v>0</v>
      </c>
    </row>
    <row r="416" spans="1:10" ht="30.2" customHeight="1" x14ac:dyDescent="0.25">
      <c r="A416" s="526" t="s">
        <v>159</v>
      </c>
      <c r="B416" s="526"/>
      <c r="C416" s="526"/>
      <c r="D416" s="526"/>
      <c r="E416" s="526"/>
      <c r="F416" s="526"/>
      <c r="G416" s="526"/>
      <c r="H416" s="526"/>
    </row>
    <row r="418" spans="1:11" ht="18.75" x14ac:dyDescent="0.3">
      <c r="A418" s="350" t="s">
        <v>44</v>
      </c>
      <c r="B418" s="351">
        <f ca="1">imzatarihi</f>
        <v>46027</v>
      </c>
      <c r="C418" s="353" t="s">
        <v>45</v>
      </c>
      <c r="D418" s="349" t="str">
        <f>IF(kurulusyetkilisi&gt;0,kurulusyetkilisi,"")</f>
        <v/>
      </c>
      <c r="E418" s="43"/>
      <c r="F418" s="43"/>
      <c r="G418" s="43"/>
    </row>
    <row r="419" spans="1:11" ht="18.75" x14ac:dyDescent="0.3">
      <c r="A419" s="43"/>
      <c r="B419" s="352"/>
      <c r="C419" s="353" t="s">
        <v>46</v>
      </c>
      <c r="D419" s="43"/>
      <c r="E419" s="43"/>
      <c r="F419" s="350"/>
      <c r="G419" s="43"/>
    </row>
    <row r="421" spans="1:11" x14ac:dyDescent="0.25">
      <c r="A421" s="503" t="s">
        <v>124</v>
      </c>
      <c r="B421" s="503"/>
      <c r="C421" s="503"/>
      <c r="D421" s="503"/>
      <c r="E421" s="503"/>
      <c r="F421" s="503"/>
      <c r="G421" s="503"/>
      <c r="H421" s="503"/>
      <c r="I421" s="14"/>
    </row>
    <row r="422" spans="1:11" x14ac:dyDescent="0.25">
      <c r="A422" s="491" t="str">
        <f>IF(YilDonem&lt;&gt;"",CONCATENATE(YilDonem," dönemine aittir."),"")</f>
        <v/>
      </c>
      <c r="B422" s="491"/>
      <c r="C422" s="491"/>
      <c r="D422" s="491"/>
      <c r="E422" s="491"/>
      <c r="F422" s="491"/>
      <c r="G422" s="491"/>
      <c r="H422" s="491"/>
      <c r="I422" s="14"/>
    </row>
    <row r="423" spans="1:11" ht="15.95" customHeight="1" thickBot="1" x14ac:dyDescent="0.3">
      <c r="A423" s="521" t="s">
        <v>150</v>
      </c>
      <c r="B423" s="521"/>
      <c r="C423" s="521"/>
      <c r="D423" s="521"/>
      <c r="E423" s="521"/>
      <c r="F423" s="521"/>
      <c r="G423" s="521"/>
      <c r="H423" s="521"/>
      <c r="I423" s="14"/>
    </row>
    <row r="424" spans="1:11" ht="31.7" customHeight="1" thickBot="1" x14ac:dyDescent="0.3">
      <c r="A424" s="522" t="s">
        <v>1</v>
      </c>
      <c r="B424" s="523"/>
      <c r="C424" s="495" t="str">
        <f>IF(ProjeNo&gt;0,ProjeNo,"")</f>
        <v/>
      </c>
      <c r="D424" s="496"/>
      <c r="E424" s="496"/>
      <c r="F424" s="496"/>
      <c r="G424" s="496"/>
      <c r="H424" s="497"/>
      <c r="I424" s="14"/>
    </row>
    <row r="425" spans="1:11" ht="45" customHeight="1" thickBot="1" x14ac:dyDescent="0.3">
      <c r="A425" s="524" t="s">
        <v>11</v>
      </c>
      <c r="B425" s="525"/>
      <c r="C425" s="500" t="str">
        <f>IF(ProjeAdi&gt;0,ProjeAdi,"")</f>
        <v/>
      </c>
      <c r="D425" s="501"/>
      <c r="E425" s="501"/>
      <c r="F425" s="501"/>
      <c r="G425" s="501"/>
      <c r="H425" s="502"/>
      <c r="I425" s="14"/>
    </row>
    <row r="426" spans="1:11" ht="30.2" customHeight="1" thickBot="1" x14ac:dyDescent="0.3">
      <c r="A426" s="527" t="s">
        <v>163</v>
      </c>
      <c r="B426" s="528"/>
      <c r="C426" s="500" t="str">
        <f>IF($C$6&lt;&gt;"",$C$6,"")</f>
        <v/>
      </c>
      <c r="D426" s="501"/>
      <c r="E426" s="501"/>
      <c r="F426" s="501"/>
      <c r="G426" s="501"/>
      <c r="H426" s="502"/>
      <c r="I426" s="14"/>
    </row>
    <row r="427" spans="1:11" s="83" customFormat="1" ht="37.15" customHeight="1" x14ac:dyDescent="0.25">
      <c r="A427" s="489" t="s">
        <v>7</v>
      </c>
      <c r="B427" s="489" t="s">
        <v>119</v>
      </c>
      <c r="C427" s="489" t="s">
        <v>120</v>
      </c>
      <c r="D427" s="489" t="s">
        <v>125</v>
      </c>
      <c r="E427" s="489" t="s">
        <v>126</v>
      </c>
      <c r="F427" s="489" t="s">
        <v>167</v>
      </c>
      <c r="G427" s="532" t="s">
        <v>47</v>
      </c>
      <c r="H427" s="532" t="s">
        <v>127</v>
      </c>
      <c r="I427" s="111"/>
      <c r="J427" s="126"/>
      <c r="K427" s="126"/>
    </row>
    <row r="428" spans="1:11" ht="18" customHeight="1" thickBot="1" x14ac:dyDescent="0.3">
      <c r="A428" s="507"/>
      <c r="B428" s="507"/>
      <c r="C428" s="507"/>
      <c r="D428" s="507"/>
      <c r="E428" s="507"/>
      <c r="F428" s="507"/>
      <c r="G428" s="533"/>
      <c r="H428" s="533"/>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148</v>
      </c>
      <c r="G449" s="281">
        <f>IF(stok&lt;&gt;"",SUM(G429:G448)+G414,0)</f>
        <v>0</v>
      </c>
      <c r="H449" s="321"/>
      <c r="J449" s="193">
        <f>IF(G449&gt;G414,ROW(A455),0)</f>
        <v>0</v>
      </c>
    </row>
    <row r="451" spans="1:11" ht="30.2" customHeight="1" x14ac:dyDescent="0.25">
      <c r="A451" s="526" t="s">
        <v>159</v>
      </c>
      <c r="B451" s="526"/>
      <c r="C451" s="526"/>
      <c r="D451" s="526"/>
      <c r="E451" s="526"/>
      <c r="F451" s="526"/>
      <c r="G451" s="526"/>
      <c r="H451" s="526"/>
    </row>
    <row r="453" spans="1:11" ht="18.75" x14ac:dyDescent="0.3">
      <c r="A453" s="350" t="s">
        <v>44</v>
      </c>
      <c r="B453" s="351">
        <f ca="1">imzatarihi</f>
        <v>46027</v>
      </c>
      <c r="C453" s="353" t="s">
        <v>45</v>
      </c>
      <c r="D453" s="349" t="str">
        <f>IF(kurulusyetkilisi&gt;0,kurulusyetkilisi,"")</f>
        <v/>
      </c>
      <c r="E453" s="43"/>
      <c r="F453" s="43"/>
      <c r="G453" s="43"/>
    </row>
    <row r="454" spans="1:11" ht="18.75" x14ac:dyDescent="0.3">
      <c r="A454" s="43"/>
      <c r="B454" s="352"/>
      <c r="C454" s="353" t="s">
        <v>46</v>
      </c>
      <c r="D454" s="43"/>
      <c r="E454" s="43"/>
      <c r="F454" s="350"/>
      <c r="G454" s="43"/>
    </row>
    <row r="456" spans="1:11" x14ac:dyDescent="0.25">
      <c r="A456" s="503" t="s">
        <v>124</v>
      </c>
      <c r="B456" s="503"/>
      <c r="C456" s="503"/>
      <c r="D456" s="503"/>
      <c r="E456" s="503"/>
      <c r="F456" s="503"/>
      <c r="G456" s="503"/>
      <c r="H456" s="503"/>
      <c r="I456" s="14"/>
    </row>
    <row r="457" spans="1:11" x14ac:dyDescent="0.25">
      <c r="A457" s="491" t="str">
        <f>IF(YilDonem&lt;&gt;"",CONCATENATE(YilDonem," dönemine aittir."),"")</f>
        <v/>
      </c>
      <c r="B457" s="491"/>
      <c r="C457" s="491"/>
      <c r="D457" s="491"/>
      <c r="E457" s="491"/>
      <c r="F457" s="491"/>
      <c r="G457" s="491"/>
      <c r="H457" s="491"/>
      <c r="I457" s="14"/>
    </row>
    <row r="458" spans="1:11" ht="15.95" customHeight="1" thickBot="1" x14ac:dyDescent="0.3">
      <c r="A458" s="521" t="s">
        <v>150</v>
      </c>
      <c r="B458" s="521"/>
      <c r="C458" s="521"/>
      <c r="D458" s="521"/>
      <c r="E458" s="521"/>
      <c r="F458" s="521"/>
      <c r="G458" s="521"/>
      <c r="H458" s="521"/>
      <c r="I458" s="14"/>
    </row>
    <row r="459" spans="1:11" ht="31.7" customHeight="1" thickBot="1" x14ac:dyDescent="0.3">
      <c r="A459" s="522" t="s">
        <v>1</v>
      </c>
      <c r="B459" s="523"/>
      <c r="C459" s="495" t="str">
        <f>IF(ProjeNo&gt;0,ProjeNo,"")</f>
        <v/>
      </c>
      <c r="D459" s="496"/>
      <c r="E459" s="496"/>
      <c r="F459" s="496"/>
      <c r="G459" s="496"/>
      <c r="H459" s="497"/>
      <c r="I459" s="14"/>
    </row>
    <row r="460" spans="1:11" ht="45" customHeight="1" thickBot="1" x14ac:dyDescent="0.3">
      <c r="A460" s="524" t="s">
        <v>11</v>
      </c>
      <c r="B460" s="525"/>
      <c r="C460" s="500" t="str">
        <f>IF(ProjeAdi&gt;0,ProjeAdi,"")</f>
        <v/>
      </c>
      <c r="D460" s="501"/>
      <c r="E460" s="501"/>
      <c r="F460" s="501"/>
      <c r="G460" s="501"/>
      <c r="H460" s="502"/>
      <c r="I460" s="14"/>
    </row>
    <row r="461" spans="1:11" ht="30.2" customHeight="1" thickBot="1" x14ac:dyDescent="0.3">
      <c r="A461" s="527" t="s">
        <v>163</v>
      </c>
      <c r="B461" s="528"/>
      <c r="C461" s="500" t="str">
        <f>IF($C$6&lt;&gt;"",$C$6,"")</f>
        <v/>
      </c>
      <c r="D461" s="501"/>
      <c r="E461" s="501"/>
      <c r="F461" s="501"/>
      <c r="G461" s="501"/>
      <c r="H461" s="502"/>
      <c r="I461" s="14"/>
    </row>
    <row r="462" spans="1:11" s="83" customFormat="1" ht="37.15" customHeight="1" x14ac:dyDescent="0.25">
      <c r="A462" s="489" t="s">
        <v>7</v>
      </c>
      <c r="B462" s="489" t="s">
        <v>119</v>
      </c>
      <c r="C462" s="489" t="s">
        <v>120</v>
      </c>
      <c r="D462" s="489" t="s">
        <v>125</v>
      </c>
      <c r="E462" s="489" t="s">
        <v>126</v>
      </c>
      <c r="F462" s="489" t="s">
        <v>167</v>
      </c>
      <c r="G462" s="532" t="s">
        <v>47</v>
      </c>
      <c r="H462" s="532" t="s">
        <v>127</v>
      </c>
      <c r="I462" s="111"/>
      <c r="J462" s="126"/>
      <c r="K462" s="126"/>
    </row>
    <row r="463" spans="1:11" ht="18" customHeight="1" thickBot="1" x14ac:dyDescent="0.3">
      <c r="A463" s="507"/>
      <c r="B463" s="507"/>
      <c r="C463" s="507"/>
      <c r="D463" s="507"/>
      <c r="E463" s="507"/>
      <c r="F463" s="507"/>
      <c r="G463" s="533"/>
      <c r="H463" s="533"/>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148</v>
      </c>
      <c r="G484" s="281">
        <f>IF(stok&lt;&gt;"",SUM(G464:G483)+G449,0)</f>
        <v>0</v>
      </c>
      <c r="H484" s="321"/>
      <c r="J484" s="193">
        <f>IF(G484&gt;G449,ROW(A490),0)</f>
        <v>0</v>
      </c>
    </row>
    <row r="486" spans="1:10" ht="30.2" customHeight="1" x14ac:dyDescent="0.25">
      <c r="A486" s="526" t="s">
        <v>159</v>
      </c>
      <c r="B486" s="526"/>
      <c r="C486" s="526"/>
      <c r="D486" s="526"/>
      <c r="E486" s="526"/>
      <c r="F486" s="526"/>
      <c r="G486" s="526"/>
      <c r="H486" s="526"/>
    </row>
    <row r="488" spans="1:10" ht="18.75" x14ac:dyDescent="0.3">
      <c r="A488" s="350" t="s">
        <v>44</v>
      </c>
      <c r="B488" s="351">
        <f ca="1">imzatarihi</f>
        <v>46027</v>
      </c>
      <c r="C488" s="353" t="s">
        <v>45</v>
      </c>
      <c r="D488" s="349" t="str">
        <f>IF(kurulusyetkilisi&gt;0,kurulusyetkilisi,"")</f>
        <v/>
      </c>
      <c r="E488" s="43"/>
      <c r="F488" s="43"/>
      <c r="G488" s="43"/>
    </row>
    <row r="489" spans="1:10" ht="18.75" x14ac:dyDescent="0.3">
      <c r="A489" s="43"/>
      <c r="B489" s="352"/>
      <c r="C489" s="353" t="s">
        <v>46</v>
      </c>
      <c r="D489" s="43"/>
      <c r="E489" s="43"/>
      <c r="F489" s="350"/>
      <c r="G489" s="43"/>
    </row>
    <row r="491" spans="1:10" x14ac:dyDescent="0.25">
      <c r="A491" s="503" t="s">
        <v>124</v>
      </c>
      <c r="B491" s="503"/>
      <c r="C491" s="503"/>
      <c r="D491" s="503"/>
      <c r="E491" s="503"/>
      <c r="F491" s="503"/>
      <c r="G491" s="503"/>
      <c r="H491" s="503"/>
      <c r="I491" s="14"/>
    </row>
    <row r="492" spans="1:10" x14ac:dyDescent="0.25">
      <c r="A492" s="491" t="str">
        <f>IF(YilDonem&lt;&gt;"",CONCATENATE(YilDonem," dönemine aittir."),"")</f>
        <v/>
      </c>
      <c r="B492" s="491"/>
      <c r="C492" s="491"/>
      <c r="D492" s="491"/>
      <c r="E492" s="491"/>
      <c r="F492" s="491"/>
      <c r="G492" s="491"/>
      <c r="H492" s="491"/>
      <c r="I492" s="14"/>
    </row>
    <row r="493" spans="1:10" ht="15.95" customHeight="1" thickBot="1" x14ac:dyDescent="0.3">
      <c r="A493" s="521" t="s">
        <v>150</v>
      </c>
      <c r="B493" s="521"/>
      <c r="C493" s="521"/>
      <c r="D493" s="521"/>
      <c r="E493" s="521"/>
      <c r="F493" s="521"/>
      <c r="G493" s="521"/>
      <c r="H493" s="521"/>
      <c r="I493" s="14"/>
    </row>
    <row r="494" spans="1:10" ht="31.7" customHeight="1" thickBot="1" x14ac:dyDescent="0.3">
      <c r="A494" s="522" t="s">
        <v>1</v>
      </c>
      <c r="B494" s="523"/>
      <c r="C494" s="495" t="str">
        <f>IF(ProjeNo&gt;0,ProjeNo,"")</f>
        <v/>
      </c>
      <c r="D494" s="496"/>
      <c r="E494" s="496"/>
      <c r="F494" s="496"/>
      <c r="G494" s="496"/>
      <c r="H494" s="497"/>
      <c r="I494" s="14"/>
    </row>
    <row r="495" spans="1:10" ht="45" customHeight="1" thickBot="1" x14ac:dyDescent="0.3">
      <c r="A495" s="524" t="s">
        <v>11</v>
      </c>
      <c r="B495" s="525"/>
      <c r="C495" s="500" t="str">
        <f>IF(ProjeAdi&gt;0,ProjeAdi,"")</f>
        <v/>
      </c>
      <c r="D495" s="501"/>
      <c r="E495" s="501"/>
      <c r="F495" s="501"/>
      <c r="G495" s="501"/>
      <c r="H495" s="502"/>
      <c r="I495" s="14"/>
    </row>
    <row r="496" spans="1:10" ht="30.2" customHeight="1" thickBot="1" x14ac:dyDescent="0.3">
      <c r="A496" s="527" t="s">
        <v>163</v>
      </c>
      <c r="B496" s="528"/>
      <c r="C496" s="500" t="str">
        <f>IF($C$6&lt;&gt;"",$C$6,"")</f>
        <v/>
      </c>
      <c r="D496" s="501"/>
      <c r="E496" s="501"/>
      <c r="F496" s="501"/>
      <c r="G496" s="501"/>
      <c r="H496" s="502"/>
      <c r="I496" s="14"/>
    </row>
    <row r="497" spans="1:11" s="83" customFormat="1" ht="37.15" customHeight="1" x14ac:dyDescent="0.25">
      <c r="A497" s="489" t="s">
        <v>7</v>
      </c>
      <c r="B497" s="489" t="s">
        <v>119</v>
      </c>
      <c r="C497" s="489" t="s">
        <v>120</v>
      </c>
      <c r="D497" s="489" t="s">
        <v>125</v>
      </c>
      <c r="E497" s="489" t="s">
        <v>126</v>
      </c>
      <c r="F497" s="489" t="s">
        <v>167</v>
      </c>
      <c r="G497" s="532" t="s">
        <v>47</v>
      </c>
      <c r="H497" s="532" t="s">
        <v>127</v>
      </c>
      <c r="I497" s="111"/>
      <c r="J497" s="126"/>
      <c r="K497" s="126"/>
    </row>
    <row r="498" spans="1:11" ht="18" customHeight="1" thickBot="1" x14ac:dyDescent="0.3">
      <c r="A498" s="507"/>
      <c r="B498" s="507"/>
      <c r="C498" s="507"/>
      <c r="D498" s="507"/>
      <c r="E498" s="507"/>
      <c r="F498" s="507"/>
      <c r="G498" s="533"/>
      <c r="H498" s="533"/>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148</v>
      </c>
      <c r="G519" s="281">
        <f>IF(stok&lt;&gt;"",SUM(G499:G518)+G484,0)</f>
        <v>0</v>
      </c>
      <c r="H519" s="321"/>
      <c r="J519" s="193">
        <f>IF(G519&gt;G484,ROW(A525),0)</f>
        <v>0</v>
      </c>
    </row>
    <row r="521" spans="1:10" ht="30.2" customHeight="1" x14ac:dyDescent="0.25">
      <c r="A521" s="526" t="s">
        <v>159</v>
      </c>
      <c r="B521" s="526"/>
      <c r="C521" s="526"/>
      <c r="D521" s="526"/>
      <c r="E521" s="526"/>
      <c r="F521" s="526"/>
      <c r="G521" s="526"/>
      <c r="H521" s="526"/>
    </row>
    <row r="523" spans="1:10" ht="18.75" x14ac:dyDescent="0.3">
      <c r="A523" s="350" t="s">
        <v>44</v>
      </c>
      <c r="B523" s="351">
        <f ca="1">imzatarihi</f>
        <v>46027</v>
      </c>
      <c r="C523" s="353" t="s">
        <v>45</v>
      </c>
      <c r="D523" s="349" t="str">
        <f>IF(kurulusyetkilisi&gt;0,kurulusyetkilisi,"")</f>
        <v/>
      </c>
      <c r="E523" s="43"/>
      <c r="F523" s="43"/>
      <c r="G523" s="43"/>
    </row>
    <row r="524" spans="1:10" ht="18.75" x14ac:dyDescent="0.3">
      <c r="A524" s="43"/>
      <c r="B524" s="352"/>
      <c r="C524" s="353" t="s">
        <v>46</v>
      </c>
      <c r="D524" s="43"/>
      <c r="E524" s="43"/>
      <c r="F524" s="350"/>
      <c r="G524" s="43"/>
    </row>
    <row r="526" spans="1:10" x14ac:dyDescent="0.25">
      <c r="A526" s="503" t="s">
        <v>124</v>
      </c>
      <c r="B526" s="503"/>
      <c r="C526" s="503"/>
      <c r="D526" s="503"/>
      <c r="E526" s="503"/>
      <c r="F526" s="503"/>
      <c r="G526" s="503"/>
      <c r="H526" s="503"/>
      <c r="I526" s="14"/>
    </row>
    <row r="527" spans="1:10" x14ac:dyDescent="0.25">
      <c r="A527" s="491" t="str">
        <f>IF(YilDonem&lt;&gt;"",CONCATENATE(YilDonem," dönemine aittir."),"")</f>
        <v/>
      </c>
      <c r="B527" s="491"/>
      <c r="C527" s="491"/>
      <c r="D527" s="491"/>
      <c r="E527" s="491"/>
      <c r="F527" s="491"/>
      <c r="G527" s="491"/>
      <c r="H527" s="491"/>
      <c r="I527" s="14"/>
    </row>
    <row r="528" spans="1:10" ht="15.95" customHeight="1" thickBot="1" x14ac:dyDescent="0.3">
      <c r="A528" s="521" t="s">
        <v>150</v>
      </c>
      <c r="B528" s="521"/>
      <c r="C528" s="521"/>
      <c r="D528" s="521"/>
      <c r="E528" s="521"/>
      <c r="F528" s="521"/>
      <c r="G528" s="521"/>
      <c r="H528" s="521"/>
      <c r="I528" s="14"/>
    </row>
    <row r="529" spans="1:11" ht="31.7" customHeight="1" thickBot="1" x14ac:dyDescent="0.3">
      <c r="A529" s="522" t="s">
        <v>1</v>
      </c>
      <c r="B529" s="523"/>
      <c r="C529" s="495" t="str">
        <f>IF(ProjeNo&gt;0,ProjeNo,"")</f>
        <v/>
      </c>
      <c r="D529" s="496"/>
      <c r="E529" s="496"/>
      <c r="F529" s="496"/>
      <c r="G529" s="496"/>
      <c r="H529" s="497"/>
      <c r="I529" s="14"/>
    </row>
    <row r="530" spans="1:11" ht="45" customHeight="1" thickBot="1" x14ac:dyDescent="0.3">
      <c r="A530" s="524" t="s">
        <v>11</v>
      </c>
      <c r="B530" s="525"/>
      <c r="C530" s="500" t="str">
        <f>IF(ProjeAdi&gt;0,ProjeAdi,"")</f>
        <v/>
      </c>
      <c r="D530" s="501"/>
      <c r="E530" s="501"/>
      <c r="F530" s="501"/>
      <c r="G530" s="501"/>
      <c r="H530" s="502"/>
      <c r="I530" s="14"/>
    </row>
    <row r="531" spans="1:11" ht="30.2" customHeight="1" thickBot="1" x14ac:dyDescent="0.3">
      <c r="A531" s="527" t="s">
        <v>163</v>
      </c>
      <c r="B531" s="528"/>
      <c r="C531" s="500" t="str">
        <f>IF($C$6&lt;&gt;"",$C$6,"")</f>
        <v/>
      </c>
      <c r="D531" s="501"/>
      <c r="E531" s="501"/>
      <c r="F531" s="501"/>
      <c r="G531" s="501"/>
      <c r="H531" s="502"/>
      <c r="I531" s="14"/>
    </row>
    <row r="532" spans="1:11" s="83" customFormat="1" ht="37.15" customHeight="1" x14ac:dyDescent="0.25">
      <c r="A532" s="489" t="s">
        <v>7</v>
      </c>
      <c r="B532" s="489" t="s">
        <v>119</v>
      </c>
      <c r="C532" s="489" t="s">
        <v>120</v>
      </c>
      <c r="D532" s="489" t="s">
        <v>125</v>
      </c>
      <c r="E532" s="489" t="s">
        <v>126</v>
      </c>
      <c r="F532" s="489" t="s">
        <v>167</v>
      </c>
      <c r="G532" s="532" t="s">
        <v>47</v>
      </c>
      <c r="H532" s="532" t="s">
        <v>127</v>
      </c>
      <c r="I532" s="111"/>
      <c r="J532" s="126"/>
      <c r="K532" s="126"/>
    </row>
    <row r="533" spans="1:11" ht="18" customHeight="1" thickBot="1" x14ac:dyDescent="0.3">
      <c r="A533" s="507"/>
      <c r="B533" s="507"/>
      <c r="C533" s="507"/>
      <c r="D533" s="507"/>
      <c r="E533" s="507"/>
      <c r="F533" s="507"/>
      <c r="G533" s="533"/>
      <c r="H533" s="533"/>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148</v>
      </c>
      <c r="G554" s="281">
        <f>IF(stok&lt;&gt;"",SUM(G534:G553)+G519,0)</f>
        <v>0</v>
      </c>
      <c r="H554" s="321"/>
      <c r="J554" s="193">
        <f>IF(G554&gt;G519,ROW(A560),0)</f>
        <v>0</v>
      </c>
    </row>
    <row r="556" spans="1:10" ht="30.2" customHeight="1" x14ac:dyDescent="0.25">
      <c r="A556" s="526" t="s">
        <v>159</v>
      </c>
      <c r="B556" s="526"/>
      <c r="C556" s="526"/>
      <c r="D556" s="526"/>
      <c r="E556" s="526"/>
      <c r="F556" s="526"/>
      <c r="G556" s="526"/>
      <c r="H556" s="526"/>
    </row>
    <row r="558" spans="1:10" ht="18.75" x14ac:dyDescent="0.3">
      <c r="A558" s="350" t="s">
        <v>44</v>
      </c>
      <c r="B558" s="351">
        <f ca="1">imzatarihi</f>
        <v>46027</v>
      </c>
      <c r="C558" s="353" t="s">
        <v>45</v>
      </c>
      <c r="D558" s="349" t="str">
        <f>IF(kurulusyetkilisi&gt;0,kurulusyetkilisi,"")</f>
        <v/>
      </c>
      <c r="E558" s="43"/>
      <c r="F558" s="43"/>
      <c r="G558" s="43"/>
    </row>
    <row r="559" spans="1:10" ht="18.75" x14ac:dyDescent="0.3">
      <c r="A559" s="43"/>
      <c r="B559" s="352"/>
      <c r="C559" s="353" t="s">
        <v>46</v>
      </c>
      <c r="D559" s="43"/>
      <c r="E559" s="43"/>
      <c r="F559" s="350"/>
      <c r="G559" s="43"/>
    </row>
    <row r="561" spans="1:11" x14ac:dyDescent="0.25">
      <c r="A561" s="503" t="s">
        <v>124</v>
      </c>
      <c r="B561" s="503"/>
      <c r="C561" s="503"/>
      <c r="D561" s="503"/>
      <c r="E561" s="503"/>
      <c r="F561" s="503"/>
      <c r="G561" s="503"/>
      <c r="H561" s="503"/>
      <c r="I561" s="14"/>
    </row>
    <row r="562" spans="1:11" x14ac:dyDescent="0.25">
      <c r="A562" s="491" t="str">
        <f>IF(YilDonem&lt;&gt;"",CONCATENATE(YilDonem," dönemine aittir."),"")</f>
        <v/>
      </c>
      <c r="B562" s="491"/>
      <c r="C562" s="491"/>
      <c r="D562" s="491"/>
      <c r="E562" s="491"/>
      <c r="F562" s="491"/>
      <c r="G562" s="491"/>
      <c r="H562" s="491"/>
      <c r="I562" s="14"/>
    </row>
    <row r="563" spans="1:11" ht="15.95" customHeight="1" thickBot="1" x14ac:dyDescent="0.3">
      <c r="A563" s="521" t="s">
        <v>150</v>
      </c>
      <c r="B563" s="521"/>
      <c r="C563" s="521"/>
      <c r="D563" s="521"/>
      <c r="E563" s="521"/>
      <c r="F563" s="521"/>
      <c r="G563" s="521"/>
      <c r="H563" s="521"/>
      <c r="I563" s="14"/>
    </row>
    <row r="564" spans="1:11" ht="31.7" customHeight="1" thickBot="1" x14ac:dyDescent="0.3">
      <c r="A564" s="522" t="s">
        <v>1</v>
      </c>
      <c r="B564" s="523"/>
      <c r="C564" s="495" t="str">
        <f>IF(ProjeNo&gt;0,ProjeNo,"")</f>
        <v/>
      </c>
      <c r="D564" s="496"/>
      <c r="E564" s="496"/>
      <c r="F564" s="496"/>
      <c r="G564" s="496"/>
      <c r="H564" s="497"/>
      <c r="I564" s="14"/>
    </row>
    <row r="565" spans="1:11" ht="45" customHeight="1" thickBot="1" x14ac:dyDescent="0.3">
      <c r="A565" s="524" t="s">
        <v>11</v>
      </c>
      <c r="B565" s="525"/>
      <c r="C565" s="500" t="str">
        <f>IF(ProjeAdi&gt;0,ProjeAdi,"")</f>
        <v/>
      </c>
      <c r="D565" s="501"/>
      <c r="E565" s="501"/>
      <c r="F565" s="501"/>
      <c r="G565" s="501"/>
      <c r="H565" s="502"/>
      <c r="I565" s="14"/>
    </row>
    <row r="566" spans="1:11" ht="30.2" customHeight="1" thickBot="1" x14ac:dyDescent="0.3">
      <c r="A566" s="527" t="s">
        <v>163</v>
      </c>
      <c r="B566" s="528"/>
      <c r="C566" s="500" t="str">
        <f>IF($C$6&lt;&gt;"",$C$6,"")</f>
        <v/>
      </c>
      <c r="D566" s="501"/>
      <c r="E566" s="501"/>
      <c r="F566" s="501"/>
      <c r="G566" s="501"/>
      <c r="H566" s="502"/>
      <c r="I566" s="14"/>
    </row>
    <row r="567" spans="1:11" s="83" customFormat="1" ht="37.15" customHeight="1" x14ac:dyDescent="0.25">
      <c r="A567" s="489" t="s">
        <v>7</v>
      </c>
      <c r="B567" s="489" t="s">
        <v>119</v>
      </c>
      <c r="C567" s="489" t="s">
        <v>120</v>
      </c>
      <c r="D567" s="489" t="s">
        <v>125</v>
      </c>
      <c r="E567" s="489" t="s">
        <v>126</v>
      </c>
      <c r="F567" s="489" t="s">
        <v>167</v>
      </c>
      <c r="G567" s="532" t="s">
        <v>47</v>
      </c>
      <c r="H567" s="532" t="s">
        <v>127</v>
      </c>
      <c r="I567" s="111"/>
      <c r="J567" s="126"/>
      <c r="K567" s="126"/>
    </row>
    <row r="568" spans="1:11" ht="18" customHeight="1" thickBot="1" x14ac:dyDescent="0.3">
      <c r="A568" s="507"/>
      <c r="B568" s="507"/>
      <c r="C568" s="507"/>
      <c r="D568" s="507"/>
      <c r="E568" s="507"/>
      <c r="F568" s="507"/>
      <c r="G568" s="533"/>
      <c r="H568" s="533"/>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148</v>
      </c>
      <c r="G589" s="281">
        <f>IF(stok&lt;&gt;"",SUM(G569:G588)+G554,0)</f>
        <v>0</v>
      </c>
      <c r="H589" s="321"/>
      <c r="J589" s="193">
        <f>IF(G589&gt;G554,ROW(A595),0)</f>
        <v>0</v>
      </c>
    </row>
    <row r="591" spans="1:10" ht="30.2" customHeight="1" x14ac:dyDescent="0.25">
      <c r="A591" s="526" t="s">
        <v>159</v>
      </c>
      <c r="B591" s="526"/>
      <c r="C591" s="526"/>
      <c r="D591" s="526"/>
      <c r="E591" s="526"/>
      <c r="F591" s="526"/>
      <c r="G591" s="526"/>
      <c r="H591" s="526"/>
    </row>
    <row r="593" spans="1:11" ht="18.75" x14ac:dyDescent="0.3">
      <c r="A593" s="350" t="s">
        <v>44</v>
      </c>
      <c r="B593" s="351">
        <f ca="1">imzatarihi</f>
        <v>46027</v>
      </c>
      <c r="C593" s="353" t="s">
        <v>45</v>
      </c>
      <c r="D593" s="349" t="str">
        <f>IF(kurulusyetkilisi&gt;0,kurulusyetkilisi,"")</f>
        <v/>
      </c>
      <c r="E593" s="43"/>
      <c r="F593" s="43"/>
      <c r="G593" s="43"/>
    </row>
    <row r="594" spans="1:11" ht="18.75" x14ac:dyDescent="0.3">
      <c r="A594" s="43"/>
      <c r="B594" s="352"/>
      <c r="C594" s="353" t="s">
        <v>46</v>
      </c>
      <c r="D594" s="43"/>
      <c r="E594" s="43"/>
      <c r="F594" s="350"/>
      <c r="G594" s="43"/>
    </row>
    <row r="596" spans="1:11" x14ac:dyDescent="0.25">
      <c r="A596" s="503" t="s">
        <v>124</v>
      </c>
      <c r="B596" s="503"/>
      <c r="C596" s="503"/>
      <c r="D596" s="503"/>
      <c r="E596" s="503"/>
      <c r="F596" s="503"/>
      <c r="G596" s="503"/>
      <c r="H596" s="503"/>
      <c r="I596" s="14"/>
    </row>
    <row r="597" spans="1:11" x14ac:dyDescent="0.25">
      <c r="A597" s="491" t="str">
        <f>IF(YilDonem&lt;&gt;"",CONCATENATE(YilDonem," dönemine aittir."),"")</f>
        <v/>
      </c>
      <c r="B597" s="491"/>
      <c r="C597" s="491"/>
      <c r="D597" s="491"/>
      <c r="E597" s="491"/>
      <c r="F597" s="491"/>
      <c r="G597" s="491"/>
      <c r="H597" s="491"/>
      <c r="I597" s="14"/>
    </row>
    <row r="598" spans="1:11" ht="15.95" customHeight="1" thickBot="1" x14ac:dyDescent="0.3">
      <c r="A598" s="521" t="s">
        <v>150</v>
      </c>
      <c r="B598" s="521"/>
      <c r="C598" s="521"/>
      <c r="D598" s="521"/>
      <c r="E598" s="521"/>
      <c r="F598" s="521"/>
      <c r="G598" s="521"/>
      <c r="H598" s="521"/>
      <c r="I598" s="14"/>
    </row>
    <row r="599" spans="1:11" ht="31.7" customHeight="1" thickBot="1" x14ac:dyDescent="0.3">
      <c r="A599" s="522" t="s">
        <v>1</v>
      </c>
      <c r="B599" s="523"/>
      <c r="C599" s="495" t="str">
        <f>IF(ProjeNo&gt;0,ProjeNo,"")</f>
        <v/>
      </c>
      <c r="D599" s="496"/>
      <c r="E599" s="496"/>
      <c r="F599" s="496"/>
      <c r="G599" s="496"/>
      <c r="H599" s="497"/>
      <c r="I599" s="14"/>
    </row>
    <row r="600" spans="1:11" ht="45" customHeight="1" thickBot="1" x14ac:dyDescent="0.3">
      <c r="A600" s="524" t="s">
        <v>11</v>
      </c>
      <c r="B600" s="525"/>
      <c r="C600" s="500" t="str">
        <f>IF(ProjeAdi&gt;0,ProjeAdi,"")</f>
        <v/>
      </c>
      <c r="D600" s="501"/>
      <c r="E600" s="501"/>
      <c r="F600" s="501"/>
      <c r="G600" s="501"/>
      <c r="H600" s="502"/>
      <c r="I600" s="14"/>
    </row>
    <row r="601" spans="1:11" ht="30.2" customHeight="1" thickBot="1" x14ac:dyDescent="0.3">
      <c r="A601" s="527" t="s">
        <v>163</v>
      </c>
      <c r="B601" s="528"/>
      <c r="C601" s="500" t="str">
        <f>IF($C$6&lt;&gt;"",$C$6,"")</f>
        <v/>
      </c>
      <c r="D601" s="501"/>
      <c r="E601" s="501"/>
      <c r="F601" s="501"/>
      <c r="G601" s="501"/>
      <c r="H601" s="502"/>
      <c r="I601" s="14"/>
    </row>
    <row r="602" spans="1:11" s="83" customFormat="1" ht="37.15" customHeight="1" x14ac:dyDescent="0.25">
      <c r="A602" s="489" t="s">
        <v>7</v>
      </c>
      <c r="B602" s="489" t="s">
        <v>119</v>
      </c>
      <c r="C602" s="489" t="s">
        <v>120</v>
      </c>
      <c r="D602" s="489" t="s">
        <v>125</v>
      </c>
      <c r="E602" s="489" t="s">
        <v>126</v>
      </c>
      <c r="F602" s="489" t="s">
        <v>167</v>
      </c>
      <c r="G602" s="532" t="s">
        <v>47</v>
      </c>
      <c r="H602" s="532" t="s">
        <v>127</v>
      </c>
      <c r="I602" s="111"/>
      <c r="J602" s="126"/>
      <c r="K602" s="126"/>
    </row>
    <row r="603" spans="1:11" ht="18" customHeight="1" thickBot="1" x14ac:dyDescent="0.3">
      <c r="A603" s="507"/>
      <c r="B603" s="507"/>
      <c r="C603" s="507"/>
      <c r="D603" s="507"/>
      <c r="E603" s="507"/>
      <c r="F603" s="507"/>
      <c r="G603" s="533"/>
      <c r="H603" s="533"/>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148</v>
      </c>
      <c r="G624" s="281">
        <f>IF(stok&lt;&gt;"",SUM(G604:G623)+G589,0)</f>
        <v>0</v>
      </c>
      <c r="H624" s="321"/>
      <c r="J624" s="193">
        <f>IF(G624&gt;G589,ROW(A630),0)</f>
        <v>0</v>
      </c>
    </row>
    <row r="626" spans="1:11" ht="30.2" customHeight="1" x14ac:dyDescent="0.25">
      <c r="A626" s="526" t="s">
        <v>159</v>
      </c>
      <c r="B626" s="526"/>
      <c r="C626" s="526"/>
      <c r="D626" s="526"/>
      <c r="E626" s="526"/>
      <c r="F626" s="526"/>
      <c r="G626" s="526"/>
      <c r="H626" s="526"/>
    </row>
    <row r="628" spans="1:11" ht="18.75" x14ac:dyDescent="0.3">
      <c r="A628" s="350" t="s">
        <v>44</v>
      </c>
      <c r="B628" s="351">
        <f ca="1">imzatarihi</f>
        <v>46027</v>
      </c>
      <c r="C628" s="353" t="s">
        <v>45</v>
      </c>
      <c r="D628" s="349" t="str">
        <f>IF(kurulusyetkilisi&gt;0,kurulusyetkilisi,"")</f>
        <v/>
      </c>
      <c r="E628" s="43"/>
      <c r="F628" s="43"/>
      <c r="G628" s="43"/>
    </row>
    <row r="629" spans="1:11" ht="18.75" x14ac:dyDescent="0.3">
      <c r="A629" s="43"/>
      <c r="B629" s="352"/>
      <c r="C629" s="353" t="s">
        <v>46</v>
      </c>
      <c r="D629" s="43"/>
      <c r="E629" s="43"/>
      <c r="F629" s="350"/>
      <c r="G629" s="43"/>
    </row>
    <row r="631" spans="1:11" x14ac:dyDescent="0.25">
      <c r="A631" s="503" t="s">
        <v>124</v>
      </c>
      <c r="B631" s="503"/>
      <c r="C631" s="503"/>
      <c r="D631" s="503"/>
      <c r="E631" s="503"/>
      <c r="F631" s="503"/>
      <c r="G631" s="503"/>
      <c r="H631" s="503"/>
      <c r="I631" s="14"/>
    </row>
    <row r="632" spans="1:11" x14ac:dyDescent="0.25">
      <c r="A632" s="491" t="str">
        <f>IF(YilDonem&lt;&gt;"",CONCATENATE(YilDonem," dönemine aittir."),"")</f>
        <v/>
      </c>
      <c r="B632" s="491"/>
      <c r="C632" s="491"/>
      <c r="D632" s="491"/>
      <c r="E632" s="491"/>
      <c r="F632" s="491"/>
      <c r="G632" s="491"/>
      <c r="H632" s="491"/>
      <c r="I632" s="14"/>
    </row>
    <row r="633" spans="1:11" ht="15.95" customHeight="1" thickBot="1" x14ac:dyDescent="0.3">
      <c r="A633" s="521" t="s">
        <v>150</v>
      </c>
      <c r="B633" s="521"/>
      <c r="C633" s="521"/>
      <c r="D633" s="521"/>
      <c r="E633" s="521"/>
      <c r="F633" s="521"/>
      <c r="G633" s="521"/>
      <c r="H633" s="521"/>
      <c r="I633" s="14"/>
    </row>
    <row r="634" spans="1:11" ht="31.7" customHeight="1" thickBot="1" x14ac:dyDescent="0.3">
      <c r="A634" s="522" t="s">
        <v>1</v>
      </c>
      <c r="B634" s="523"/>
      <c r="C634" s="495" t="str">
        <f>IF(ProjeNo&gt;0,ProjeNo,"")</f>
        <v/>
      </c>
      <c r="D634" s="496"/>
      <c r="E634" s="496"/>
      <c r="F634" s="496"/>
      <c r="G634" s="496"/>
      <c r="H634" s="497"/>
      <c r="I634" s="14"/>
    </row>
    <row r="635" spans="1:11" ht="45" customHeight="1" thickBot="1" x14ac:dyDescent="0.3">
      <c r="A635" s="524" t="s">
        <v>11</v>
      </c>
      <c r="B635" s="525"/>
      <c r="C635" s="500" t="str">
        <f>IF(ProjeAdi&gt;0,ProjeAdi,"")</f>
        <v/>
      </c>
      <c r="D635" s="501"/>
      <c r="E635" s="501"/>
      <c r="F635" s="501"/>
      <c r="G635" s="501"/>
      <c r="H635" s="502"/>
      <c r="I635" s="14"/>
    </row>
    <row r="636" spans="1:11" ht="30.2" customHeight="1" thickBot="1" x14ac:dyDescent="0.3">
      <c r="A636" s="527" t="s">
        <v>163</v>
      </c>
      <c r="B636" s="528"/>
      <c r="C636" s="500" t="str">
        <f>IF($C$6&lt;&gt;"",$C$6,"")</f>
        <v/>
      </c>
      <c r="D636" s="501"/>
      <c r="E636" s="501"/>
      <c r="F636" s="501"/>
      <c r="G636" s="501"/>
      <c r="H636" s="502"/>
      <c r="I636" s="14"/>
    </row>
    <row r="637" spans="1:11" s="83" customFormat="1" ht="37.15" customHeight="1" x14ac:dyDescent="0.25">
      <c r="A637" s="489" t="s">
        <v>7</v>
      </c>
      <c r="B637" s="489" t="s">
        <v>119</v>
      </c>
      <c r="C637" s="489" t="s">
        <v>120</v>
      </c>
      <c r="D637" s="489" t="s">
        <v>125</v>
      </c>
      <c r="E637" s="489" t="s">
        <v>126</v>
      </c>
      <c r="F637" s="489" t="s">
        <v>167</v>
      </c>
      <c r="G637" s="532" t="s">
        <v>47</v>
      </c>
      <c r="H637" s="532" t="s">
        <v>127</v>
      </c>
      <c r="I637" s="111"/>
      <c r="J637" s="126"/>
      <c r="K637" s="126"/>
    </row>
    <row r="638" spans="1:11" ht="18" customHeight="1" thickBot="1" x14ac:dyDescent="0.3">
      <c r="A638" s="507"/>
      <c r="B638" s="507"/>
      <c r="C638" s="507"/>
      <c r="D638" s="507"/>
      <c r="E638" s="507"/>
      <c r="F638" s="507"/>
      <c r="G638" s="533"/>
      <c r="H638" s="533"/>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148</v>
      </c>
      <c r="G659" s="281">
        <f>IF(stok&lt;&gt;"",SUM(G639:G658)+G624,0)</f>
        <v>0</v>
      </c>
      <c r="H659" s="321"/>
      <c r="J659" s="193">
        <f>IF(G659&gt;G624,ROW(A665),0)</f>
        <v>0</v>
      </c>
    </row>
    <row r="661" spans="1:11" ht="30.2" customHeight="1" x14ac:dyDescent="0.25">
      <c r="A661" s="526" t="s">
        <v>159</v>
      </c>
      <c r="B661" s="526"/>
      <c r="C661" s="526"/>
      <c r="D661" s="526"/>
      <c r="E661" s="526"/>
      <c r="F661" s="526"/>
      <c r="G661" s="526"/>
      <c r="H661" s="526"/>
    </row>
    <row r="663" spans="1:11" ht="18.75" x14ac:dyDescent="0.3">
      <c r="A663" s="350" t="s">
        <v>44</v>
      </c>
      <c r="B663" s="351">
        <f ca="1">imzatarihi</f>
        <v>46027</v>
      </c>
      <c r="C663" s="353" t="s">
        <v>45</v>
      </c>
      <c r="D663" s="349" t="str">
        <f>IF(kurulusyetkilisi&gt;0,kurulusyetkilisi,"")</f>
        <v/>
      </c>
      <c r="E663" s="43"/>
      <c r="F663" s="43"/>
      <c r="G663" s="43"/>
    </row>
    <row r="664" spans="1:11" ht="18.75" x14ac:dyDescent="0.3">
      <c r="A664" s="43"/>
      <c r="B664" s="352"/>
      <c r="C664" s="353" t="s">
        <v>46</v>
      </c>
      <c r="D664" s="43"/>
      <c r="E664" s="43"/>
      <c r="F664" s="350"/>
      <c r="G664" s="43"/>
    </row>
    <row r="666" spans="1:11" x14ac:dyDescent="0.25">
      <c r="A666" s="503" t="s">
        <v>124</v>
      </c>
      <c r="B666" s="503"/>
      <c r="C666" s="503"/>
      <c r="D666" s="503"/>
      <c r="E666" s="503"/>
      <c r="F666" s="503"/>
      <c r="G666" s="503"/>
      <c r="H666" s="503"/>
      <c r="I666" s="14"/>
    </row>
    <row r="667" spans="1:11" x14ac:dyDescent="0.25">
      <c r="A667" s="491" t="str">
        <f>IF(YilDonem&lt;&gt;"",CONCATENATE(YilDonem," dönemine aittir."),"")</f>
        <v/>
      </c>
      <c r="B667" s="491"/>
      <c r="C667" s="491"/>
      <c r="D667" s="491"/>
      <c r="E667" s="491"/>
      <c r="F667" s="491"/>
      <c r="G667" s="491"/>
      <c r="H667" s="491"/>
      <c r="I667" s="14"/>
    </row>
    <row r="668" spans="1:11" ht="15.95" customHeight="1" thickBot="1" x14ac:dyDescent="0.3">
      <c r="A668" s="521" t="s">
        <v>150</v>
      </c>
      <c r="B668" s="521"/>
      <c r="C668" s="521"/>
      <c r="D668" s="521"/>
      <c r="E668" s="521"/>
      <c r="F668" s="521"/>
      <c r="G668" s="521"/>
      <c r="H668" s="521"/>
      <c r="I668" s="14"/>
    </row>
    <row r="669" spans="1:11" ht="31.7" customHeight="1" thickBot="1" x14ac:dyDescent="0.3">
      <c r="A669" s="522" t="s">
        <v>1</v>
      </c>
      <c r="B669" s="523"/>
      <c r="C669" s="495" t="str">
        <f>IF(ProjeNo&gt;0,ProjeNo,"")</f>
        <v/>
      </c>
      <c r="D669" s="496"/>
      <c r="E669" s="496"/>
      <c r="F669" s="496"/>
      <c r="G669" s="496"/>
      <c r="H669" s="497"/>
      <c r="I669" s="14"/>
    </row>
    <row r="670" spans="1:11" ht="45" customHeight="1" thickBot="1" x14ac:dyDescent="0.3">
      <c r="A670" s="524" t="s">
        <v>11</v>
      </c>
      <c r="B670" s="525"/>
      <c r="C670" s="500" t="str">
        <f>IF(ProjeAdi&gt;0,ProjeAdi,"")</f>
        <v/>
      </c>
      <c r="D670" s="501"/>
      <c r="E670" s="501"/>
      <c r="F670" s="501"/>
      <c r="G670" s="501"/>
      <c r="H670" s="502"/>
      <c r="I670" s="14"/>
    </row>
    <row r="671" spans="1:11" ht="30.2" customHeight="1" thickBot="1" x14ac:dyDescent="0.3">
      <c r="A671" s="527" t="s">
        <v>163</v>
      </c>
      <c r="B671" s="528"/>
      <c r="C671" s="500" t="str">
        <f>IF($C$6&lt;&gt;"",$C$6,"")</f>
        <v/>
      </c>
      <c r="D671" s="501"/>
      <c r="E671" s="501"/>
      <c r="F671" s="501"/>
      <c r="G671" s="501"/>
      <c r="H671" s="502"/>
      <c r="I671" s="14"/>
    </row>
    <row r="672" spans="1:11" s="83" customFormat="1" ht="37.15" customHeight="1" x14ac:dyDescent="0.25">
      <c r="A672" s="489" t="s">
        <v>7</v>
      </c>
      <c r="B672" s="489" t="s">
        <v>119</v>
      </c>
      <c r="C672" s="489" t="s">
        <v>120</v>
      </c>
      <c r="D672" s="489" t="s">
        <v>125</v>
      </c>
      <c r="E672" s="489" t="s">
        <v>126</v>
      </c>
      <c r="F672" s="489" t="s">
        <v>167</v>
      </c>
      <c r="G672" s="532" t="s">
        <v>47</v>
      </c>
      <c r="H672" s="532" t="s">
        <v>127</v>
      </c>
      <c r="I672" s="111"/>
      <c r="J672" s="126"/>
      <c r="K672" s="126"/>
    </row>
    <row r="673" spans="1:9" ht="18" customHeight="1" thickBot="1" x14ac:dyDescent="0.3">
      <c r="A673" s="507"/>
      <c r="B673" s="507"/>
      <c r="C673" s="507"/>
      <c r="D673" s="507"/>
      <c r="E673" s="507"/>
      <c r="F673" s="507"/>
      <c r="G673" s="533"/>
      <c r="H673" s="533"/>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148</v>
      </c>
      <c r="G694" s="281">
        <f>IF(stok&lt;&gt;"",SUM(G674:G693)+G659,0)</f>
        <v>0</v>
      </c>
      <c r="H694" s="321"/>
      <c r="J694" s="193">
        <f>IF(G694&gt;G659,ROW(A700),0)</f>
        <v>0</v>
      </c>
    </row>
    <row r="696" spans="1:10" ht="30.2" customHeight="1" x14ac:dyDescent="0.25">
      <c r="A696" s="526" t="s">
        <v>159</v>
      </c>
      <c r="B696" s="526"/>
      <c r="C696" s="526"/>
      <c r="D696" s="526"/>
      <c r="E696" s="526"/>
      <c r="F696" s="526"/>
      <c r="G696" s="526"/>
      <c r="H696" s="526"/>
    </row>
    <row r="698" spans="1:10" ht="18.75" x14ac:dyDescent="0.3">
      <c r="A698" s="350" t="s">
        <v>44</v>
      </c>
      <c r="B698" s="351">
        <f ca="1">imzatarihi</f>
        <v>46027</v>
      </c>
      <c r="C698" s="353" t="s">
        <v>45</v>
      </c>
      <c r="D698" s="349" t="str">
        <f>IF(kurulusyetkilisi&gt;0,kurulusyetkilisi,"")</f>
        <v/>
      </c>
      <c r="E698" s="43"/>
      <c r="F698" s="43"/>
      <c r="G698" s="43"/>
    </row>
    <row r="699" spans="1:10" ht="18.75" x14ac:dyDescent="0.3">
      <c r="A699" s="43"/>
      <c r="B699" s="352"/>
      <c r="C699" s="353" t="s">
        <v>46</v>
      </c>
      <c r="D699" s="43"/>
      <c r="E699" s="43"/>
      <c r="F699" s="350"/>
      <c r="G699" s="43"/>
    </row>
    <row r="701" spans="1:10" x14ac:dyDescent="0.25">
      <c r="A701" s="503" t="s">
        <v>124</v>
      </c>
      <c r="B701" s="503"/>
      <c r="C701" s="503"/>
      <c r="D701" s="503"/>
      <c r="E701" s="503"/>
      <c r="F701" s="503"/>
      <c r="G701" s="503"/>
      <c r="H701" s="503"/>
      <c r="I701" s="14"/>
    </row>
    <row r="702" spans="1:10" x14ac:dyDescent="0.25">
      <c r="A702" s="491" t="str">
        <f>IF(YilDonem&lt;&gt;"",CONCATENATE(YilDonem," dönemine aittir."),"")</f>
        <v/>
      </c>
      <c r="B702" s="491"/>
      <c r="C702" s="491"/>
      <c r="D702" s="491"/>
      <c r="E702" s="491"/>
      <c r="F702" s="491"/>
      <c r="G702" s="491"/>
      <c r="H702" s="491"/>
      <c r="I702" s="14"/>
    </row>
    <row r="703" spans="1:10" ht="15.95" customHeight="1" thickBot="1" x14ac:dyDescent="0.3">
      <c r="A703" s="521" t="s">
        <v>150</v>
      </c>
      <c r="B703" s="521"/>
      <c r="C703" s="521"/>
      <c r="D703" s="521"/>
      <c r="E703" s="521"/>
      <c r="F703" s="521"/>
      <c r="G703" s="521"/>
      <c r="H703" s="521"/>
      <c r="I703" s="14"/>
    </row>
    <row r="704" spans="1:10" ht="31.7" customHeight="1" thickBot="1" x14ac:dyDescent="0.3">
      <c r="A704" s="522" t="s">
        <v>1</v>
      </c>
      <c r="B704" s="523"/>
      <c r="C704" s="495" t="str">
        <f>IF(ProjeNo&gt;0,ProjeNo,"")</f>
        <v/>
      </c>
      <c r="D704" s="496"/>
      <c r="E704" s="496"/>
      <c r="F704" s="496"/>
      <c r="G704" s="496"/>
      <c r="H704" s="497"/>
      <c r="I704" s="14"/>
    </row>
    <row r="705" spans="1:11" ht="45" customHeight="1" thickBot="1" x14ac:dyDescent="0.3">
      <c r="A705" s="524" t="s">
        <v>11</v>
      </c>
      <c r="B705" s="525"/>
      <c r="C705" s="500" t="str">
        <f>IF(ProjeAdi&gt;0,ProjeAdi,"")</f>
        <v/>
      </c>
      <c r="D705" s="501"/>
      <c r="E705" s="501"/>
      <c r="F705" s="501"/>
      <c r="G705" s="501"/>
      <c r="H705" s="502"/>
      <c r="I705" s="14"/>
    </row>
    <row r="706" spans="1:11" ht="30.2" customHeight="1" thickBot="1" x14ac:dyDescent="0.3">
      <c r="A706" s="527" t="s">
        <v>163</v>
      </c>
      <c r="B706" s="528"/>
      <c r="C706" s="500" t="str">
        <f>IF($C$6&lt;&gt;"",$C$6,"")</f>
        <v/>
      </c>
      <c r="D706" s="501"/>
      <c r="E706" s="501"/>
      <c r="F706" s="501"/>
      <c r="G706" s="501"/>
      <c r="H706" s="502"/>
      <c r="I706" s="14"/>
    </row>
    <row r="707" spans="1:11" s="83" customFormat="1" ht="37.15" customHeight="1" x14ac:dyDescent="0.25">
      <c r="A707" s="489" t="s">
        <v>7</v>
      </c>
      <c r="B707" s="489" t="s">
        <v>119</v>
      </c>
      <c r="C707" s="489" t="s">
        <v>120</v>
      </c>
      <c r="D707" s="489" t="s">
        <v>125</v>
      </c>
      <c r="E707" s="489" t="s">
        <v>126</v>
      </c>
      <c r="F707" s="489" t="s">
        <v>167</v>
      </c>
      <c r="G707" s="532" t="s">
        <v>47</v>
      </c>
      <c r="H707" s="532" t="s">
        <v>127</v>
      </c>
      <c r="I707" s="111"/>
      <c r="J707" s="126"/>
      <c r="K707" s="126"/>
    </row>
    <row r="708" spans="1:11" ht="18" customHeight="1" thickBot="1" x14ac:dyDescent="0.3">
      <c r="A708" s="507"/>
      <c r="B708" s="507"/>
      <c r="C708" s="507"/>
      <c r="D708" s="507"/>
      <c r="E708" s="507"/>
      <c r="F708" s="507"/>
      <c r="G708" s="533"/>
      <c r="H708" s="533"/>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148</v>
      </c>
      <c r="G729" s="281">
        <f>IF(stok&lt;&gt;"",SUM(G709:G728)+G694,0)</f>
        <v>0</v>
      </c>
      <c r="H729" s="321"/>
      <c r="J729" s="193">
        <f>IF(G729&gt;G694,ROW(A735),0)</f>
        <v>0</v>
      </c>
    </row>
    <row r="731" spans="1:10" ht="30.2" customHeight="1" x14ac:dyDescent="0.25">
      <c r="A731" s="526" t="s">
        <v>159</v>
      </c>
      <c r="B731" s="526"/>
      <c r="C731" s="526"/>
      <c r="D731" s="526"/>
      <c r="E731" s="526"/>
      <c r="F731" s="526"/>
      <c r="G731" s="526"/>
      <c r="H731" s="526"/>
    </row>
    <row r="733" spans="1:10" ht="18.75" x14ac:dyDescent="0.3">
      <c r="A733" s="350" t="s">
        <v>44</v>
      </c>
      <c r="B733" s="351">
        <f ca="1">imzatarihi</f>
        <v>46027</v>
      </c>
      <c r="C733" s="353" t="s">
        <v>45</v>
      </c>
      <c r="D733" s="349" t="str">
        <f>IF(kurulusyetkilisi&gt;0,kurulusyetkilisi,"")</f>
        <v/>
      </c>
      <c r="E733" s="43"/>
      <c r="F733" s="43"/>
      <c r="G733" s="43"/>
    </row>
    <row r="734" spans="1:10" ht="18.75" x14ac:dyDescent="0.3">
      <c r="A734" s="43"/>
      <c r="B734" s="352"/>
      <c r="C734" s="353" t="s">
        <v>46</v>
      </c>
      <c r="D734" s="43"/>
      <c r="E734" s="43"/>
      <c r="F734" s="350"/>
      <c r="G734" s="43"/>
    </row>
    <row r="736" spans="1:10" x14ac:dyDescent="0.25">
      <c r="A736" s="503" t="s">
        <v>124</v>
      </c>
      <c r="B736" s="503"/>
      <c r="C736" s="503"/>
      <c r="D736" s="503"/>
      <c r="E736" s="503"/>
      <c r="F736" s="503"/>
      <c r="G736" s="503"/>
      <c r="H736" s="503"/>
      <c r="I736" s="14"/>
    </row>
    <row r="737" spans="1:11" x14ac:dyDescent="0.25">
      <c r="A737" s="491" t="str">
        <f>IF(YilDonem&lt;&gt;"",CONCATENATE(YilDonem," dönemine aittir."),"")</f>
        <v/>
      </c>
      <c r="B737" s="491"/>
      <c r="C737" s="491"/>
      <c r="D737" s="491"/>
      <c r="E737" s="491"/>
      <c r="F737" s="491"/>
      <c r="G737" s="491"/>
      <c r="H737" s="491"/>
      <c r="I737" s="14"/>
    </row>
    <row r="738" spans="1:11" ht="15.95" customHeight="1" thickBot="1" x14ac:dyDescent="0.3">
      <c r="A738" s="521" t="s">
        <v>150</v>
      </c>
      <c r="B738" s="521"/>
      <c r="C738" s="521"/>
      <c r="D738" s="521"/>
      <c r="E738" s="521"/>
      <c r="F738" s="521"/>
      <c r="G738" s="521"/>
      <c r="H738" s="521"/>
      <c r="I738" s="14"/>
    </row>
    <row r="739" spans="1:11" ht="31.7" customHeight="1" thickBot="1" x14ac:dyDescent="0.3">
      <c r="A739" s="522" t="s">
        <v>1</v>
      </c>
      <c r="B739" s="523"/>
      <c r="C739" s="495" t="str">
        <f>IF(ProjeNo&gt;0,ProjeNo,"")</f>
        <v/>
      </c>
      <c r="D739" s="496"/>
      <c r="E739" s="496"/>
      <c r="F739" s="496"/>
      <c r="G739" s="496"/>
      <c r="H739" s="497"/>
      <c r="I739" s="14"/>
    </row>
    <row r="740" spans="1:11" ht="45" customHeight="1" thickBot="1" x14ac:dyDescent="0.3">
      <c r="A740" s="524" t="s">
        <v>11</v>
      </c>
      <c r="B740" s="525"/>
      <c r="C740" s="500" t="str">
        <f>IF(ProjeAdi&gt;0,ProjeAdi,"")</f>
        <v/>
      </c>
      <c r="D740" s="501"/>
      <c r="E740" s="501"/>
      <c r="F740" s="501"/>
      <c r="G740" s="501"/>
      <c r="H740" s="502"/>
      <c r="I740" s="14"/>
    </row>
    <row r="741" spans="1:11" ht="30.2" customHeight="1" thickBot="1" x14ac:dyDescent="0.3">
      <c r="A741" s="527" t="s">
        <v>163</v>
      </c>
      <c r="B741" s="528"/>
      <c r="C741" s="500" t="str">
        <f>IF($C$6&lt;&gt;"",$C$6,"")</f>
        <v/>
      </c>
      <c r="D741" s="501"/>
      <c r="E741" s="501"/>
      <c r="F741" s="501"/>
      <c r="G741" s="501"/>
      <c r="H741" s="502"/>
      <c r="I741" s="14"/>
    </row>
    <row r="742" spans="1:11" s="83" customFormat="1" ht="37.15" customHeight="1" x14ac:dyDescent="0.25">
      <c r="A742" s="489" t="s">
        <v>7</v>
      </c>
      <c r="B742" s="489" t="s">
        <v>119</v>
      </c>
      <c r="C742" s="489" t="s">
        <v>120</v>
      </c>
      <c r="D742" s="489" t="s">
        <v>125</v>
      </c>
      <c r="E742" s="489" t="s">
        <v>126</v>
      </c>
      <c r="F742" s="489" t="s">
        <v>167</v>
      </c>
      <c r="G742" s="532" t="s">
        <v>47</v>
      </c>
      <c r="H742" s="532" t="s">
        <v>127</v>
      </c>
      <c r="I742" s="111"/>
      <c r="J742" s="126"/>
      <c r="K742" s="126"/>
    </row>
    <row r="743" spans="1:11" ht="18" customHeight="1" thickBot="1" x14ac:dyDescent="0.3">
      <c r="A743" s="507"/>
      <c r="B743" s="507"/>
      <c r="C743" s="507"/>
      <c r="D743" s="507"/>
      <c r="E743" s="507"/>
      <c r="F743" s="507"/>
      <c r="G743" s="533"/>
      <c r="H743" s="533"/>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148</v>
      </c>
      <c r="G764" s="281">
        <f>IF(stok&lt;&gt;"",SUM(G744:G763)+G729,0)</f>
        <v>0</v>
      </c>
      <c r="H764" s="321"/>
      <c r="J764" s="193">
        <f>IF(G764&gt;G729,ROW(A770),0)</f>
        <v>0</v>
      </c>
    </row>
    <row r="766" spans="1:10" ht="30.2" customHeight="1" x14ac:dyDescent="0.25">
      <c r="A766" s="526" t="s">
        <v>159</v>
      </c>
      <c r="B766" s="526"/>
      <c r="C766" s="526"/>
      <c r="D766" s="526"/>
      <c r="E766" s="526"/>
      <c r="F766" s="526"/>
      <c r="G766" s="526"/>
      <c r="H766" s="526"/>
    </row>
    <row r="768" spans="1:10" ht="18.75" x14ac:dyDescent="0.3">
      <c r="A768" s="350" t="s">
        <v>44</v>
      </c>
      <c r="B768" s="351">
        <f ca="1">imzatarihi</f>
        <v>46027</v>
      </c>
      <c r="C768" s="353" t="s">
        <v>45</v>
      </c>
      <c r="D768" s="349" t="str">
        <f>IF(kurulusyetkilisi&gt;0,kurulusyetkilisi,"")</f>
        <v/>
      </c>
      <c r="E768" s="43"/>
      <c r="F768" s="43"/>
      <c r="G768" s="43"/>
    </row>
    <row r="769" spans="1:11" ht="18.75" x14ac:dyDescent="0.3">
      <c r="A769" s="43"/>
      <c r="B769" s="352"/>
      <c r="C769" s="353" t="s">
        <v>46</v>
      </c>
      <c r="D769" s="43"/>
      <c r="E769" s="43"/>
      <c r="F769" s="350"/>
      <c r="G769" s="43"/>
    </row>
    <row r="771" spans="1:11" x14ac:dyDescent="0.25">
      <c r="A771" s="503" t="s">
        <v>124</v>
      </c>
      <c r="B771" s="503"/>
      <c r="C771" s="503"/>
      <c r="D771" s="503"/>
      <c r="E771" s="503"/>
      <c r="F771" s="503"/>
      <c r="G771" s="503"/>
      <c r="H771" s="503"/>
      <c r="I771" s="14"/>
    </row>
    <row r="772" spans="1:11" x14ac:dyDescent="0.25">
      <c r="A772" s="491" t="str">
        <f>IF(YilDonem&lt;&gt;"",CONCATENATE(YilDonem," dönemine aittir."),"")</f>
        <v/>
      </c>
      <c r="B772" s="491"/>
      <c r="C772" s="491"/>
      <c r="D772" s="491"/>
      <c r="E772" s="491"/>
      <c r="F772" s="491"/>
      <c r="G772" s="491"/>
      <c r="H772" s="491"/>
      <c r="I772" s="14"/>
    </row>
    <row r="773" spans="1:11" ht="15.95" customHeight="1" thickBot="1" x14ac:dyDescent="0.3">
      <c r="A773" s="521" t="s">
        <v>150</v>
      </c>
      <c r="B773" s="521"/>
      <c r="C773" s="521"/>
      <c r="D773" s="521"/>
      <c r="E773" s="521"/>
      <c r="F773" s="521"/>
      <c r="G773" s="521"/>
      <c r="H773" s="521"/>
      <c r="I773" s="14"/>
    </row>
    <row r="774" spans="1:11" ht="31.7" customHeight="1" thickBot="1" x14ac:dyDescent="0.3">
      <c r="A774" s="522" t="s">
        <v>1</v>
      </c>
      <c r="B774" s="523"/>
      <c r="C774" s="495" t="str">
        <f>IF(ProjeNo&gt;0,ProjeNo,"")</f>
        <v/>
      </c>
      <c r="D774" s="496"/>
      <c r="E774" s="496"/>
      <c r="F774" s="496"/>
      <c r="G774" s="496"/>
      <c r="H774" s="497"/>
      <c r="I774" s="14"/>
    </row>
    <row r="775" spans="1:11" ht="45" customHeight="1" thickBot="1" x14ac:dyDescent="0.3">
      <c r="A775" s="524" t="s">
        <v>11</v>
      </c>
      <c r="B775" s="525"/>
      <c r="C775" s="500" t="str">
        <f>IF(ProjeAdi&gt;0,ProjeAdi,"")</f>
        <v/>
      </c>
      <c r="D775" s="501"/>
      <c r="E775" s="501"/>
      <c r="F775" s="501"/>
      <c r="G775" s="501"/>
      <c r="H775" s="502"/>
      <c r="I775" s="14"/>
    </row>
    <row r="776" spans="1:11" ht="30.2" customHeight="1" thickBot="1" x14ac:dyDescent="0.3">
      <c r="A776" s="527" t="s">
        <v>163</v>
      </c>
      <c r="B776" s="528"/>
      <c r="C776" s="500" t="str">
        <f>IF($C$6&lt;&gt;"",$C$6,"")</f>
        <v/>
      </c>
      <c r="D776" s="501"/>
      <c r="E776" s="501"/>
      <c r="F776" s="501"/>
      <c r="G776" s="501"/>
      <c r="H776" s="502"/>
      <c r="I776" s="14"/>
    </row>
    <row r="777" spans="1:11" s="83" customFormat="1" ht="37.15" customHeight="1" x14ac:dyDescent="0.25">
      <c r="A777" s="489" t="s">
        <v>7</v>
      </c>
      <c r="B777" s="489" t="s">
        <v>119</v>
      </c>
      <c r="C777" s="489" t="s">
        <v>120</v>
      </c>
      <c r="D777" s="489" t="s">
        <v>125</v>
      </c>
      <c r="E777" s="489" t="s">
        <v>126</v>
      </c>
      <c r="F777" s="489" t="s">
        <v>167</v>
      </c>
      <c r="G777" s="532" t="s">
        <v>47</v>
      </c>
      <c r="H777" s="532" t="s">
        <v>127</v>
      </c>
      <c r="I777" s="111"/>
      <c r="J777" s="126"/>
      <c r="K777" s="126"/>
    </row>
    <row r="778" spans="1:11" ht="18" customHeight="1" thickBot="1" x14ac:dyDescent="0.3">
      <c r="A778" s="507"/>
      <c r="B778" s="507"/>
      <c r="C778" s="507"/>
      <c r="D778" s="507"/>
      <c r="E778" s="507"/>
      <c r="F778" s="507"/>
      <c r="G778" s="533"/>
      <c r="H778" s="533"/>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148</v>
      </c>
      <c r="G799" s="281">
        <f>IF(stok&lt;&gt;"",SUM(G779:G798)+G764,0)</f>
        <v>0</v>
      </c>
      <c r="H799" s="321"/>
      <c r="J799" s="193">
        <f>IF(G799&gt;G764,ROW(A805),0)</f>
        <v>0</v>
      </c>
    </row>
    <row r="801" spans="1:11" ht="30.2" customHeight="1" x14ac:dyDescent="0.25">
      <c r="A801" s="526" t="s">
        <v>159</v>
      </c>
      <c r="B801" s="526"/>
      <c r="C801" s="526"/>
      <c r="D801" s="526"/>
      <c r="E801" s="526"/>
      <c r="F801" s="526"/>
      <c r="G801" s="526"/>
      <c r="H801" s="526"/>
    </row>
    <row r="803" spans="1:11" ht="18.75" x14ac:dyDescent="0.3">
      <c r="A803" s="350" t="s">
        <v>44</v>
      </c>
      <c r="B803" s="351">
        <f ca="1">imzatarihi</f>
        <v>46027</v>
      </c>
      <c r="C803" s="353" t="s">
        <v>45</v>
      </c>
      <c r="D803" s="349" t="str">
        <f>IF(kurulusyetkilisi&gt;0,kurulusyetkilisi,"")</f>
        <v/>
      </c>
      <c r="E803" s="43"/>
      <c r="F803" s="43"/>
      <c r="G803" s="43"/>
    </row>
    <row r="804" spans="1:11" ht="18.75" x14ac:dyDescent="0.3">
      <c r="A804" s="43"/>
      <c r="B804" s="352"/>
      <c r="C804" s="353" t="s">
        <v>46</v>
      </c>
      <c r="D804" s="43"/>
      <c r="E804" s="43"/>
      <c r="F804" s="350"/>
      <c r="G804" s="43"/>
    </row>
    <row r="806" spans="1:11" x14ac:dyDescent="0.25">
      <c r="A806" s="503" t="s">
        <v>124</v>
      </c>
      <c r="B806" s="503"/>
      <c r="C806" s="503"/>
      <c r="D806" s="503"/>
      <c r="E806" s="503"/>
      <c r="F806" s="503"/>
      <c r="G806" s="503"/>
      <c r="H806" s="503"/>
      <c r="I806" s="14"/>
    </row>
    <row r="807" spans="1:11" x14ac:dyDescent="0.25">
      <c r="A807" s="491" t="str">
        <f>IF(YilDonem&lt;&gt;"",CONCATENATE(YilDonem," dönemine aittir."),"")</f>
        <v/>
      </c>
      <c r="B807" s="491"/>
      <c r="C807" s="491"/>
      <c r="D807" s="491"/>
      <c r="E807" s="491"/>
      <c r="F807" s="491"/>
      <c r="G807" s="491"/>
      <c r="H807" s="491"/>
      <c r="I807" s="14"/>
    </row>
    <row r="808" spans="1:11" ht="15.95" customHeight="1" thickBot="1" x14ac:dyDescent="0.3">
      <c r="A808" s="521" t="s">
        <v>150</v>
      </c>
      <c r="B808" s="521"/>
      <c r="C808" s="521"/>
      <c r="D808" s="521"/>
      <c r="E808" s="521"/>
      <c r="F808" s="521"/>
      <c r="G808" s="521"/>
      <c r="H808" s="521"/>
      <c r="I808" s="14"/>
    </row>
    <row r="809" spans="1:11" ht="31.7" customHeight="1" thickBot="1" x14ac:dyDescent="0.3">
      <c r="A809" s="522" t="s">
        <v>1</v>
      </c>
      <c r="B809" s="523"/>
      <c r="C809" s="495" t="str">
        <f>IF(ProjeNo&gt;0,ProjeNo,"")</f>
        <v/>
      </c>
      <c r="D809" s="496"/>
      <c r="E809" s="496"/>
      <c r="F809" s="496"/>
      <c r="G809" s="496"/>
      <c r="H809" s="497"/>
      <c r="I809" s="14"/>
    </row>
    <row r="810" spans="1:11" ht="45" customHeight="1" thickBot="1" x14ac:dyDescent="0.3">
      <c r="A810" s="524" t="s">
        <v>11</v>
      </c>
      <c r="B810" s="525"/>
      <c r="C810" s="500" t="str">
        <f>IF(ProjeAdi&gt;0,ProjeAdi,"")</f>
        <v/>
      </c>
      <c r="D810" s="501"/>
      <c r="E810" s="501"/>
      <c r="F810" s="501"/>
      <c r="G810" s="501"/>
      <c r="H810" s="502"/>
      <c r="I810" s="14"/>
    </row>
    <row r="811" spans="1:11" ht="30.2" customHeight="1" thickBot="1" x14ac:dyDescent="0.3">
      <c r="A811" s="527" t="s">
        <v>163</v>
      </c>
      <c r="B811" s="528"/>
      <c r="C811" s="500" t="str">
        <f>IF($C$6&lt;&gt;"",$C$6,"")</f>
        <v/>
      </c>
      <c r="D811" s="501"/>
      <c r="E811" s="501"/>
      <c r="F811" s="501"/>
      <c r="G811" s="501"/>
      <c r="H811" s="502"/>
      <c r="I811" s="14"/>
    </row>
    <row r="812" spans="1:11" s="83" customFormat="1" ht="37.15" customHeight="1" x14ac:dyDescent="0.25">
      <c r="A812" s="489" t="s">
        <v>7</v>
      </c>
      <c r="B812" s="489" t="s">
        <v>119</v>
      </c>
      <c r="C812" s="489" t="s">
        <v>120</v>
      </c>
      <c r="D812" s="489" t="s">
        <v>125</v>
      </c>
      <c r="E812" s="489" t="s">
        <v>126</v>
      </c>
      <c r="F812" s="489" t="s">
        <v>167</v>
      </c>
      <c r="G812" s="532" t="s">
        <v>47</v>
      </c>
      <c r="H812" s="532" t="s">
        <v>127</v>
      </c>
      <c r="I812" s="111"/>
      <c r="J812" s="126"/>
      <c r="K812" s="126"/>
    </row>
    <row r="813" spans="1:11" ht="18" customHeight="1" thickBot="1" x14ac:dyDescent="0.3">
      <c r="A813" s="507"/>
      <c r="B813" s="507"/>
      <c r="C813" s="507"/>
      <c r="D813" s="507"/>
      <c r="E813" s="507"/>
      <c r="F813" s="507"/>
      <c r="G813" s="533"/>
      <c r="H813" s="533"/>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148</v>
      </c>
      <c r="G834" s="281">
        <f>IF(stok&lt;&gt;"",SUM(G814:G833)+G799,0)</f>
        <v>0</v>
      </c>
      <c r="H834" s="321"/>
      <c r="J834" s="193">
        <f>IF(G834&gt;G799,ROW(A840),0)</f>
        <v>0</v>
      </c>
    </row>
    <row r="836" spans="1:11" ht="30.2" customHeight="1" x14ac:dyDescent="0.25">
      <c r="A836" s="526" t="s">
        <v>159</v>
      </c>
      <c r="B836" s="526"/>
      <c r="C836" s="526"/>
      <c r="D836" s="526"/>
      <c r="E836" s="526"/>
      <c r="F836" s="526"/>
      <c r="G836" s="526"/>
      <c r="H836" s="526"/>
    </row>
    <row r="838" spans="1:11" ht="18.75" x14ac:dyDescent="0.3">
      <c r="A838" s="350" t="s">
        <v>44</v>
      </c>
      <c r="B838" s="351">
        <f ca="1">imzatarihi</f>
        <v>46027</v>
      </c>
      <c r="C838" s="353" t="s">
        <v>45</v>
      </c>
      <c r="D838" s="349" t="str">
        <f>IF(kurulusyetkilisi&gt;0,kurulusyetkilisi,"")</f>
        <v/>
      </c>
      <c r="E838" s="43"/>
      <c r="F838" s="43"/>
      <c r="G838" s="43"/>
    </row>
    <row r="839" spans="1:11" ht="18.75" x14ac:dyDescent="0.3">
      <c r="A839" s="43"/>
      <c r="B839" s="352"/>
      <c r="C839" s="353" t="s">
        <v>46</v>
      </c>
      <c r="D839" s="43"/>
      <c r="E839" s="43"/>
      <c r="F839" s="350"/>
      <c r="G839" s="43"/>
    </row>
    <row r="841" spans="1:11" x14ac:dyDescent="0.25">
      <c r="A841" s="503" t="s">
        <v>124</v>
      </c>
      <c r="B841" s="503"/>
      <c r="C841" s="503"/>
      <c r="D841" s="503"/>
      <c r="E841" s="503"/>
      <c r="F841" s="503"/>
      <c r="G841" s="503"/>
      <c r="H841" s="503"/>
      <c r="I841" s="14"/>
    </row>
    <row r="842" spans="1:11" x14ac:dyDescent="0.25">
      <c r="A842" s="491" t="str">
        <f>IF(YilDonem&lt;&gt;"",CONCATENATE(YilDonem," dönemine aittir."),"")</f>
        <v/>
      </c>
      <c r="B842" s="491"/>
      <c r="C842" s="491"/>
      <c r="D842" s="491"/>
      <c r="E842" s="491"/>
      <c r="F842" s="491"/>
      <c r="G842" s="491"/>
      <c r="H842" s="491"/>
      <c r="I842" s="14"/>
    </row>
    <row r="843" spans="1:11" ht="15.95" customHeight="1" thickBot="1" x14ac:dyDescent="0.3">
      <c r="A843" s="521" t="s">
        <v>150</v>
      </c>
      <c r="B843" s="521"/>
      <c r="C843" s="521"/>
      <c r="D843" s="521"/>
      <c r="E843" s="521"/>
      <c r="F843" s="521"/>
      <c r="G843" s="521"/>
      <c r="H843" s="521"/>
      <c r="I843" s="14"/>
    </row>
    <row r="844" spans="1:11" ht="31.7" customHeight="1" thickBot="1" x14ac:dyDescent="0.3">
      <c r="A844" s="522" t="s">
        <v>1</v>
      </c>
      <c r="B844" s="523"/>
      <c r="C844" s="495" t="str">
        <f>IF(ProjeNo&gt;0,ProjeNo,"")</f>
        <v/>
      </c>
      <c r="D844" s="496"/>
      <c r="E844" s="496"/>
      <c r="F844" s="496"/>
      <c r="G844" s="496"/>
      <c r="H844" s="497"/>
      <c r="I844" s="14"/>
    </row>
    <row r="845" spans="1:11" ht="45" customHeight="1" thickBot="1" x14ac:dyDescent="0.3">
      <c r="A845" s="524" t="s">
        <v>11</v>
      </c>
      <c r="B845" s="525"/>
      <c r="C845" s="500" t="str">
        <f>IF(ProjeAdi&gt;0,ProjeAdi,"")</f>
        <v/>
      </c>
      <c r="D845" s="501"/>
      <c r="E845" s="501"/>
      <c r="F845" s="501"/>
      <c r="G845" s="501"/>
      <c r="H845" s="502"/>
      <c r="I845" s="14"/>
    </row>
    <row r="846" spans="1:11" ht="30.2" customHeight="1" thickBot="1" x14ac:dyDescent="0.3">
      <c r="A846" s="527" t="s">
        <v>163</v>
      </c>
      <c r="B846" s="528"/>
      <c r="C846" s="500" t="str">
        <f>IF($C$6&lt;&gt;"",$C$6,"")</f>
        <v/>
      </c>
      <c r="D846" s="501"/>
      <c r="E846" s="501"/>
      <c r="F846" s="501"/>
      <c r="G846" s="501"/>
      <c r="H846" s="502"/>
      <c r="I846" s="14"/>
    </row>
    <row r="847" spans="1:11" s="83" customFormat="1" ht="37.15" customHeight="1" x14ac:dyDescent="0.25">
      <c r="A847" s="489" t="s">
        <v>7</v>
      </c>
      <c r="B847" s="489" t="s">
        <v>119</v>
      </c>
      <c r="C847" s="489" t="s">
        <v>120</v>
      </c>
      <c r="D847" s="489" t="s">
        <v>125</v>
      </c>
      <c r="E847" s="489" t="s">
        <v>126</v>
      </c>
      <c r="F847" s="489" t="s">
        <v>167</v>
      </c>
      <c r="G847" s="532" t="s">
        <v>47</v>
      </c>
      <c r="H847" s="532" t="s">
        <v>127</v>
      </c>
      <c r="I847" s="111"/>
      <c r="J847" s="126"/>
      <c r="K847" s="126"/>
    </row>
    <row r="848" spans="1:11" ht="18" customHeight="1" thickBot="1" x14ac:dyDescent="0.3">
      <c r="A848" s="507"/>
      <c r="B848" s="507"/>
      <c r="C848" s="507"/>
      <c r="D848" s="507"/>
      <c r="E848" s="507"/>
      <c r="F848" s="507"/>
      <c r="G848" s="533"/>
      <c r="H848" s="533"/>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148</v>
      </c>
      <c r="G869" s="281">
        <f>IF(stok&lt;&gt;"",SUM(G849:G868)+G834,0)</f>
        <v>0</v>
      </c>
      <c r="H869" s="321"/>
      <c r="J869" s="193">
        <f>IF(G869&gt;G834,ROW(A875),0)</f>
        <v>0</v>
      </c>
    </row>
    <row r="871" spans="1:10" ht="30.2" customHeight="1" x14ac:dyDescent="0.25">
      <c r="A871" s="526" t="s">
        <v>159</v>
      </c>
      <c r="B871" s="526"/>
      <c r="C871" s="526"/>
      <c r="D871" s="526"/>
      <c r="E871" s="526"/>
      <c r="F871" s="526"/>
      <c r="G871" s="526"/>
      <c r="H871" s="526"/>
    </row>
    <row r="873" spans="1:10" ht="18.75" x14ac:dyDescent="0.3">
      <c r="A873" s="350" t="s">
        <v>44</v>
      </c>
      <c r="B873" s="351">
        <f ca="1">imzatarihi</f>
        <v>46027</v>
      </c>
      <c r="C873" s="353" t="s">
        <v>45</v>
      </c>
      <c r="D873" s="349" t="str">
        <f>IF(kurulusyetkilisi&gt;0,kurulusyetkilisi,"")</f>
        <v/>
      </c>
      <c r="E873" s="43"/>
      <c r="F873" s="43"/>
      <c r="G873" s="43"/>
    </row>
    <row r="874" spans="1:10" ht="18.75" x14ac:dyDescent="0.3">
      <c r="A874" s="43"/>
      <c r="B874" s="352"/>
      <c r="C874" s="353" t="s">
        <v>46</v>
      </c>
      <c r="D874" s="43"/>
      <c r="E874" s="43"/>
      <c r="F874" s="350"/>
      <c r="G874" s="43"/>
    </row>
    <row r="876" spans="1:10" x14ac:dyDescent="0.25">
      <c r="A876" s="503" t="s">
        <v>124</v>
      </c>
      <c r="B876" s="503"/>
      <c r="C876" s="503"/>
      <c r="D876" s="503"/>
      <c r="E876" s="503"/>
      <c r="F876" s="503"/>
      <c r="G876" s="503"/>
      <c r="H876" s="503"/>
      <c r="I876" s="14"/>
    </row>
    <row r="877" spans="1:10" x14ac:dyDescent="0.25">
      <c r="A877" s="491" t="str">
        <f>IF(YilDonem&lt;&gt;"",CONCATENATE(YilDonem," dönemine aittir."),"")</f>
        <v/>
      </c>
      <c r="B877" s="491"/>
      <c r="C877" s="491"/>
      <c r="D877" s="491"/>
      <c r="E877" s="491"/>
      <c r="F877" s="491"/>
      <c r="G877" s="491"/>
      <c r="H877" s="491"/>
      <c r="I877" s="14"/>
    </row>
    <row r="878" spans="1:10" ht="15.95" customHeight="1" thickBot="1" x14ac:dyDescent="0.3">
      <c r="A878" s="521" t="s">
        <v>150</v>
      </c>
      <c r="B878" s="521"/>
      <c r="C878" s="521"/>
      <c r="D878" s="521"/>
      <c r="E878" s="521"/>
      <c r="F878" s="521"/>
      <c r="G878" s="521"/>
      <c r="H878" s="521"/>
      <c r="I878" s="14"/>
    </row>
    <row r="879" spans="1:10" ht="31.7" customHeight="1" thickBot="1" x14ac:dyDescent="0.3">
      <c r="A879" s="522" t="s">
        <v>1</v>
      </c>
      <c r="B879" s="523"/>
      <c r="C879" s="495" t="str">
        <f>IF(ProjeNo&gt;0,ProjeNo,"")</f>
        <v/>
      </c>
      <c r="D879" s="496"/>
      <c r="E879" s="496"/>
      <c r="F879" s="496"/>
      <c r="G879" s="496"/>
      <c r="H879" s="497"/>
      <c r="I879" s="14"/>
    </row>
    <row r="880" spans="1:10" ht="45" customHeight="1" thickBot="1" x14ac:dyDescent="0.3">
      <c r="A880" s="524" t="s">
        <v>11</v>
      </c>
      <c r="B880" s="525"/>
      <c r="C880" s="500" t="str">
        <f>IF(ProjeAdi&gt;0,ProjeAdi,"")</f>
        <v/>
      </c>
      <c r="D880" s="501"/>
      <c r="E880" s="501"/>
      <c r="F880" s="501"/>
      <c r="G880" s="501"/>
      <c r="H880" s="502"/>
      <c r="I880" s="14"/>
    </row>
    <row r="881" spans="1:11" ht="30.2" customHeight="1" thickBot="1" x14ac:dyDescent="0.3">
      <c r="A881" s="527" t="s">
        <v>163</v>
      </c>
      <c r="B881" s="528"/>
      <c r="C881" s="500" t="str">
        <f>IF($C$6&lt;&gt;"",$C$6,"")</f>
        <v/>
      </c>
      <c r="D881" s="501"/>
      <c r="E881" s="501"/>
      <c r="F881" s="501"/>
      <c r="G881" s="501"/>
      <c r="H881" s="502"/>
      <c r="I881" s="14"/>
    </row>
    <row r="882" spans="1:11" s="83" customFormat="1" ht="37.15" customHeight="1" x14ac:dyDescent="0.25">
      <c r="A882" s="489" t="s">
        <v>7</v>
      </c>
      <c r="B882" s="489" t="s">
        <v>119</v>
      </c>
      <c r="C882" s="489" t="s">
        <v>120</v>
      </c>
      <c r="D882" s="489" t="s">
        <v>125</v>
      </c>
      <c r="E882" s="489" t="s">
        <v>126</v>
      </c>
      <c r="F882" s="489" t="s">
        <v>167</v>
      </c>
      <c r="G882" s="532" t="s">
        <v>47</v>
      </c>
      <c r="H882" s="532" t="s">
        <v>127</v>
      </c>
      <c r="I882" s="111"/>
      <c r="J882" s="126"/>
      <c r="K882" s="126"/>
    </row>
    <row r="883" spans="1:11" ht="18" customHeight="1" thickBot="1" x14ac:dyDescent="0.3">
      <c r="A883" s="507"/>
      <c r="B883" s="507"/>
      <c r="C883" s="507"/>
      <c r="D883" s="507"/>
      <c r="E883" s="507"/>
      <c r="F883" s="507"/>
      <c r="G883" s="533"/>
      <c r="H883" s="533"/>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148</v>
      </c>
      <c r="G904" s="281">
        <f>IF(stok&lt;&gt;"",SUM(G884:G903)+G869,0)</f>
        <v>0</v>
      </c>
      <c r="H904" s="321"/>
      <c r="J904" s="193">
        <f>IF(G904&gt;G869,ROW(A910),0)</f>
        <v>0</v>
      </c>
    </row>
    <row r="906" spans="1:10" ht="30.2" customHeight="1" x14ac:dyDescent="0.25">
      <c r="A906" s="526" t="s">
        <v>159</v>
      </c>
      <c r="B906" s="526"/>
      <c r="C906" s="526"/>
      <c r="D906" s="526"/>
      <c r="E906" s="526"/>
      <c r="F906" s="526"/>
      <c r="G906" s="526"/>
      <c r="H906" s="526"/>
    </row>
    <row r="908" spans="1:10" ht="18.75" x14ac:dyDescent="0.3">
      <c r="A908" s="350" t="s">
        <v>44</v>
      </c>
      <c r="B908" s="351">
        <f ca="1">imzatarihi</f>
        <v>46027</v>
      </c>
      <c r="C908" s="353" t="s">
        <v>45</v>
      </c>
      <c r="D908" s="349" t="str">
        <f>IF(kurulusyetkilisi&gt;0,kurulusyetkilisi,"")</f>
        <v/>
      </c>
      <c r="E908" s="43"/>
      <c r="F908" s="43"/>
      <c r="G908" s="43"/>
    </row>
    <row r="909" spans="1:10" ht="18.75" x14ac:dyDescent="0.3">
      <c r="A909" s="43"/>
      <c r="B909" s="352"/>
      <c r="C909" s="353" t="s">
        <v>46</v>
      </c>
      <c r="D909" s="43"/>
      <c r="E909" s="43"/>
      <c r="F909" s="350"/>
      <c r="G909" s="43"/>
    </row>
    <row r="911" spans="1:10" x14ac:dyDescent="0.25">
      <c r="A911" s="503" t="s">
        <v>124</v>
      </c>
      <c r="B911" s="503"/>
      <c r="C911" s="503"/>
      <c r="D911" s="503"/>
      <c r="E911" s="503"/>
      <c r="F911" s="503"/>
      <c r="G911" s="503"/>
      <c r="H911" s="503"/>
      <c r="I911" s="14"/>
    </row>
    <row r="912" spans="1:10" x14ac:dyDescent="0.25">
      <c r="A912" s="491" t="str">
        <f>IF(YilDonem&lt;&gt;"",CONCATENATE(YilDonem," dönemine aittir."),"")</f>
        <v/>
      </c>
      <c r="B912" s="491"/>
      <c r="C912" s="491"/>
      <c r="D912" s="491"/>
      <c r="E912" s="491"/>
      <c r="F912" s="491"/>
      <c r="G912" s="491"/>
      <c r="H912" s="491"/>
      <c r="I912" s="14"/>
    </row>
    <row r="913" spans="1:11" ht="15.95" customHeight="1" thickBot="1" x14ac:dyDescent="0.3">
      <c r="A913" s="521" t="s">
        <v>150</v>
      </c>
      <c r="B913" s="521"/>
      <c r="C913" s="521"/>
      <c r="D913" s="521"/>
      <c r="E913" s="521"/>
      <c r="F913" s="521"/>
      <c r="G913" s="521"/>
      <c r="H913" s="521"/>
      <c r="I913" s="14"/>
    </row>
    <row r="914" spans="1:11" ht="31.7" customHeight="1" thickBot="1" x14ac:dyDescent="0.3">
      <c r="A914" s="522" t="s">
        <v>1</v>
      </c>
      <c r="B914" s="523"/>
      <c r="C914" s="495" t="str">
        <f>IF(ProjeNo&gt;0,ProjeNo,"")</f>
        <v/>
      </c>
      <c r="D914" s="496"/>
      <c r="E914" s="496"/>
      <c r="F914" s="496"/>
      <c r="G914" s="496"/>
      <c r="H914" s="497"/>
      <c r="I914" s="14"/>
    </row>
    <row r="915" spans="1:11" ht="45" customHeight="1" thickBot="1" x14ac:dyDescent="0.3">
      <c r="A915" s="524" t="s">
        <v>11</v>
      </c>
      <c r="B915" s="525"/>
      <c r="C915" s="500" t="str">
        <f>IF(ProjeAdi&gt;0,ProjeAdi,"")</f>
        <v/>
      </c>
      <c r="D915" s="501"/>
      <c r="E915" s="501"/>
      <c r="F915" s="501"/>
      <c r="G915" s="501"/>
      <c r="H915" s="502"/>
      <c r="I915" s="14"/>
    </row>
    <row r="916" spans="1:11" ht="30.2" customHeight="1" thickBot="1" x14ac:dyDescent="0.3">
      <c r="A916" s="527" t="s">
        <v>163</v>
      </c>
      <c r="B916" s="528"/>
      <c r="C916" s="500" t="str">
        <f>IF($C$6&lt;&gt;"",$C$6,"")</f>
        <v/>
      </c>
      <c r="D916" s="501"/>
      <c r="E916" s="501"/>
      <c r="F916" s="501"/>
      <c r="G916" s="501"/>
      <c r="H916" s="502"/>
      <c r="I916" s="14"/>
    </row>
    <row r="917" spans="1:11" s="83" customFormat="1" ht="37.15" customHeight="1" x14ac:dyDescent="0.25">
      <c r="A917" s="489" t="s">
        <v>7</v>
      </c>
      <c r="B917" s="489" t="s">
        <v>119</v>
      </c>
      <c r="C917" s="489" t="s">
        <v>120</v>
      </c>
      <c r="D917" s="489" t="s">
        <v>125</v>
      </c>
      <c r="E917" s="489" t="s">
        <v>126</v>
      </c>
      <c r="F917" s="489" t="s">
        <v>167</v>
      </c>
      <c r="G917" s="532" t="s">
        <v>47</v>
      </c>
      <c r="H917" s="532" t="s">
        <v>127</v>
      </c>
      <c r="I917" s="111"/>
      <c r="J917" s="126"/>
      <c r="K917" s="126"/>
    </row>
    <row r="918" spans="1:11" ht="18" customHeight="1" thickBot="1" x14ac:dyDescent="0.3">
      <c r="A918" s="507"/>
      <c r="B918" s="507"/>
      <c r="C918" s="507"/>
      <c r="D918" s="507"/>
      <c r="E918" s="507"/>
      <c r="F918" s="507"/>
      <c r="G918" s="533"/>
      <c r="H918" s="533"/>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148</v>
      </c>
      <c r="G939" s="281">
        <f>IF(stok&lt;&gt;"",SUM(G919:G938)+G904,0)</f>
        <v>0</v>
      </c>
      <c r="H939" s="321"/>
      <c r="J939" s="193">
        <f>IF(G939&gt;G904,ROW(A945),0)</f>
        <v>0</v>
      </c>
    </row>
    <row r="941" spans="1:10" ht="30.2" customHeight="1" x14ac:dyDescent="0.25">
      <c r="A941" s="526" t="s">
        <v>159</v>
      </c>
      <c r="B941" s="526"/>
      <c r="C941" s="526"/>
      <c r="D941" s="526"/>
      <c r="E941" s="526"/>
      <c r="F941" s="526"/>
      <c r="G941" s="526"/>
      <c r="H941" s="526"/>
    </row>
    <row r="943" spans="1:10" ht="18.75" x14ac:dyDescent="0.3">
      <c r="A943" s="350" t="s">
        <v>44</v>
      </c>
      <c r="B943" s="351">
        <f ca="1">imzatarihi</f>
        <v>46027</v>
      </c>
      <c r="C943" s="353" t="s">
        <v>45</v>
      </c>
      <c r="D943" s="349" t="str">
        <f>IF(kurulusyetkilisi&gt;0,kurulusyetkilisi,"")</f>
        <v/>
      </c>
      <c r="E943" s="43"/>
      <c r="F943" s="43"/>
      <c r="G943" s="43"/>
    </row>
    <row r="944" spans="1:10" ht="18.75" x14ac:dyDescent="0.3">
      <c r="A944" s="43"/>
      <c r="B944" s="352"/>
      <c r="C944" s="353" t="s">
        <v>46</v>
      </c>
      <c r="D944" s="43"/>
      <c r="E944" s="43"/>
      <c r="F944" s="350"/>
      <c r="G944" s="43"/>
    </row>
    <row r="946" spans="1:11" x14ac:dyDescent="0.25">
      <c r="A946" s="503" t="s">
        <v>124</v>
      </c>
      <c r="B946" s="503"/>
      <c r="C946" s="503"/>
      <c r="D946" s="503"/>
      <c r="E946" s="503"/>
      <c r="F946" s="503"/>
      <c r="G946" s="503"/>
      <c r="H946" s="503"/>
      <c r="I946" s="14"/>
    </row>
    <row r="947" spans="1:11" x14ac:dyDescent="0.25">
      <c r="A947" s="491" t="str">
        <f>IF(YilDonem&lt;&gt;"",CONCATENATE(YilDonem," dönemine aittir."),"")</f>
        <v/>
      </c>
      <c r="B947" s="491"/>
      <c r="C947" s="491"/>
      <c r="D947" s="491"/>
      <c r="E947" s="491"/>
      <c r="F947" s="491"/>
      <c r="G947" s="491"/>
      <c r="H947" s="491"/>
      <c r="I947" s="14"/>
    </row>
    <row r="948" spans="1:11" ht="15.95" customHeight="1" thickBot="1" x14ac:dyDescent="0.3">
      <c r="A948" s="521" t="s">
        <v>150</v>
      </c>
      <c r="B948" s="521"/>
      <c r="C948" s="521"/>
      <c r="D948" s="521"/>
      <c r="E948" s="521"/>
      <c r="F948" s="521"/>
      <c r="G948" s="521"/>
      <c r="H948" s="521"/>
      <c r="I948" s="14"/>
    </row>
    <row r="949" spans="1:11" ht="31.7" customHeight="1" thickBot="1" x14ac:dyDescent="0.3">
      <c r="A949" s="522" t="s">
        <v>1</v>
      </c>
      <c r="B949" s="523"/>
      <c r="C949" s="495" t="str">
        <f>IF(ProjeNo&gt;0,ProjeNo,"")</f>
        <v/>
      </c>
      <c r="D949" s="496"/>
      <c r="E949" s="496"/>
      <c r="F949" s="496"/>
      <c r="G949" s="496"/>
      <c r="H949" s="497"/>
      <c r="I949" s="14"/>
    </row>
    <row r="950" spans="1:11" ht="45" customHeight="1" thickBot="1" x14ac:dyDescent="0.3">
      <c r="A950" s="524" t="s">
        <v>11</v>
      </c>
      <c r="B950" s="525"/>
      <c r="C950" s="500" t="str">
        <f>IF(ProjeAdi&gt;0,ProjeAdi,"")</f>
        <v/>
      </c>
      <c r="D950" s="501"/>
      <c r="E950" s="501"/>
      <c r="F950" s="501"/>
      <c r="G950" s="501"/>
      <c r="H950" s="502"/>
      <c r="I950" s="14"/>
    </row>
    <row r="951" spans="1:11" ht="30.2" customHeight="1" thickBot="1" x14ac:dyDescent="0.3">
      <c r="A951" s="527" t="s">
        <v>163</v>
      </c>
      <c r="B951" s="528"/>
      <c r="C951" s="500" t="str">
        <f>IF($C$6&lt;&gt;"",$C$6,"")</f>
        <v/>
      </c>
      <c r="D951" s="501"/>
      <c r="E951" s="501"/>
      <c r="F951" s="501"/>
      <c r="G951" s="501"/>
      <c r="H951" s="502"/>
      <c r="I951" s="14"/>
    </row>
    <row r="952" spans="1:11" s="83" customFormat="1" ht="37.15" customHeight="1" x14ac:dyDescent="0.25">
      <c r="A952" s="489" t="s">
        <v>7</v>
      </c>
      <c r="B952" s="489" t="s">
        <v>119</v>
      </c>
      <c r="C952" s="489" t="s">
        <v>120</v>
      </c>
      <c r="D952" s="489" t="s">
        <v>125</v>
      </c>
      <c r="E952" s="489" t="s">
        <v>126</v>
      </c>
      <c r="F952" s="489" t="s">
        <v>167</v>
      </c>
      <c r="G952" s="532" t="s">
        <v>47</v>
      </c>
      <c r="H952" s="532" t="s">
        <v>127</v>
      </c>
      <c r="I952" s="111"/>
      <c r="J952" s="126"/>
      <c r="K952" s="126"/>
    </row>
    <row r="953" spans="1:11" ht="18" customHeight="1" thickBot="1" x14ac:dyDescent="0.3">
      <c r="A953" s="507"/>
      <c r="B953" s="507"/>
      <c r="C953" s="507"/>
      <c r="D953" s="507"/>
      <c r="E953" s="507"/>
      <c r="F953" s="507"/>
      <c r="G953" s="533"/>
      <c r="H953" s="533"/>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148</v>
      </c>
      <c r="G974" s="281">
        <f>IF(stok&lt;&gt;"",SUM(G954:G973)+G939,0)</f>
        <v>0</v>
      </c>
      <c r="H974" s="321"/>
      <c r="J974" s="193">
        <f>IF(G974&gt;G939,ROW(A980),0)</f>
        <v>0</v>
      </c>
    </row>
    <row r="976" spans="1:10" ht="30.2" customHeight="1" x14ac:dyDescent="0.25">
      <c r="A976" s="526" t="s">
        <v>159</v>
      </c>
      <c r="B976" s="526"/>
      <c r="C976" s="526"/>
      <c r="D976" s="526"/>
      <c r="E976" s="526"/>
      <c r="F976" s="526"/>
      <c r="G976" s="526"/>
      <c r="H976" s="526"/>
    </row>
    <row r="978" spans="1:11" ht="18.75" x14ac:dyDescent="0.3">
      <c r="A978" s="350" t="s">
        <v>44</v>
      </c>
      <c r="B978" s="351">
        <f ca="1">imzatarihi</f>
        <v>46027</v>
      </c>
      <c r="C978" s="353" t="s">
        <v>45</v>
      </c>
      <c r="D978" s="349" t="str">
        <f>IF(kurulusyetkilisi&gt;0,kurulusyetkilisi,"")</f>
        <v/>
      </c>
      <c r="E978" s="43"/>
      <c r="F978" s="43"/>
      <c r="G978" s="43"/>
    </row>
    <row r="979" spans="1:11" ht="18.75" x14ac:dyDescent="0.3">
      <c r="A979" s="43"/>
      <c r="B979" s="352"/>
      <c r="C979" s="353" t="s">
        <v>46</v>
      </c>
      <c r="D979" s="43"/>
      <c r="E979" s="43"/>
      <c r="F979" s="350"/>
      <c r="G979" s="43"/>
    </row>
    <row r="981" spans="1:11" x14ac:dyDescent="0.25">
      <c r="A981" s="503" t="s">
        <v>124</v>
      </c>
      <c r="B981" s="503"/>
      <c r="C981" s="503"/>
      <c r="D981" s="503"/>
      <c r="E981" s="503"/>
      <c r="F981" s="503"/>
      <c r="G981" s="503"/>
      <c r="H981" s="503"/>
      <c r="I981" s="14"/>
    </row>
    <row r="982" spans="1:11" x14ac:dyDescent="0.25">
      <c r="A982" s="491" t="str">
        <f>IF(YilDonem&lt;&gt;"",CONCATENATE(YilDonem," dönemine aittir."),"")</f>
        <v/>
      </c>
      <c r="B982" s="491"/>
      <c r="C982" s="491"/>
      <c r="D982" s="491"/>
      <c r="E982" s="491"/>
      <c r="F982" s="491"/>
      <c r="G982" s="491"/>
      <c r="H982" s="491"/>
      <c r="I982" s="14"/>
    </row>
    <row r="983" spans="1:11" ht="15.95" customHeight="1" thickBot="1" x14ac:dyDescent="0.3">
      <c r="A983" s="521" t="s">
        <v>150</v>
      </c>
      <c r="B983" s="521"/>
      <c r="C983" s="521"/>
      <c r="D983" s="521"/>
      <c r="E983" s="521"/>
      <c r="F983" s="521"/>
      <c r="G983" s="521"/>
      <c r="H983" s="521"/>
      <c r="I983" s="14"/>
    </row>
    <row r="984" spans="1:11" ht="31.7" customHeight="1" thickBot="1" x14ac:dyDescent="0.3">
      <c r="A984" s="522" t="s">
        <v>1</v>
      </c>
      <c r="B984" s="523"/>
      <c r="C984" s="495" t="str">
        <f>IF(ProjeNo&gt;0,ProjeNo,"")</f>
        <v/>
      </c>
      <c r="D984" s="496"/>
      <c r="E984" s="496"/>
      <c r="F984" s="496"/>
      <c r="G984" s="496"/>
      <c r="H984" s="497"/>
      <c r="I984" s="14"/>
    </row>
    <row r="985" spans="1:11" ht="45" customHeight="1" thickBot="1" x14ac:dyDescent="0.3">
      <c r="A985" s="524" t="s">
        <v>11</v>
      </c>
      <c r="B985" s="525"/>
      <c r="C985" s="500" t="str">
        <f>IF(ProjeAdi&gt;0,ProjeAdi,"")</f>
        <v/>
      </c>
      <c r="D985" s="501"/>
      <c r="E985" s="501"/>
      <c r="F985" s="501"/>
      <c r="G985" s="501"/>
      <c r="H985" s="502"/>
      <c r="I985" s="14"/>
    </row>
    <row r="986" spans="1:11" ht="30.2" customHeight="1" thickBot="1" x14ac:dyDescent="0.3">
      <c r="A986" s="527" t="s">
        <v>163</v>
      </c>
      <c r="B986" s="528"/>
      <c r="C986" s="500" t="str">
        <f>IF($C$6&lt;&gt;"",$C$6,"")</f>
        <v/>
      </c>
      <c r="D986" s="501"/>
      <c r="E986" s="501"/>
      <c r="F986" s="501"/>
      <c r="G986" s="501"/>
      <c r="H986" s="502"/>
      <c r="I986" s="14"/>
    </row>
    <row r="987" spans="1:11" s="83" customFormat="1" ht="37.15" customHeight="1" x14ac:dyDescent="0.25">
      <c r="A987" s="489" t="s">
        <v>7</v>
      </c>
      <c r="B987" s="489" t="s">
        <v>119</v>
      </c>
      <c r="C987" s="489" t="s">
        <v>120</v>
      </c>
      <c r="D987" s="489" t="s">
        <v>125</v>
      </c>
      <c r="E987" s="489" t="s">
        <v>126</v>
      </c>
      <c r="F987" s="489" t="s">
        <v>167</v>
      </c>
      <c r="G987" s="532" t="s">
        <v>47</v>
      </c>
      <c r="H987" s="532" t="s">
        <v>127</v>
      </c>
      <c r="I987" s="111"/>
      <c r="J987" s="126"/>
      <c r="K987" s="126"/>
    </row>
    <row r="988" spans="1:11" ht="18" customHeight="1" thickBot="1" x14ac:dyDescent="0.3">
      <c r="A988" s="507"/>
      <c r="B988" s="507"/>
      <c r="C988" s="507"/>
      <c r="D988" s="507"/>
      <c r="E988" s="507"/>
      <c r="F988" s="507"/>
      <c r="G988" s="533"/>
      <c r="H988" s="533"/>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148</v>
      </c>
      <c r="G1009" s="281">
        <f>IF(stok&lt;&gt;"",SUM(G989:G1008)+G974,0)</f>
        <v>0</v>
      </c>
      <c r="H1009" s="321"/>
      <c r="J1009" s="193">
        <f>IF(G1009&gt;G974,ROW(A1015),0)</f>
        <v>0</v>
      </c>
    </row>
    <row r="1011" spans="1:11" ht="30.2" customHeight="1" x14ac:dyDescent="0.25">
      <c r="A1011" s="526" t="s">
        <v>159</v>
      </c>
      <c r="B1011" s="526"/>
      <c r="C1011" s="526"/>
      <c r="D1011" s="526"/>
      <c r="E1011" s="526"/>
      <c r="F1011" s="526"/>
      <c r="G1011" s="526"/>
      <c r="H1011" s="526"/>
    </row>
    <row r="1013" spans="1:11" ht="18.75" x14ac:dyDescent="0.3">
      <c r="A1013" s="350" t="s">
        <v>44</v>
      </c>
      <c r="B1013" s="351">
        <f ca="1">imzatarihi</f>
        <v>46027</v>
      </c>
      <c r="C1013" s="353" t="s">
        <v>45</v>
      </c>
      <c r="D1013" s="349" t="str">
        <f>IF(kurulusyetkilisi&gt;0,kurulusyetkilisi,"")</f>
        <v/>
      </c>
      <c r="E1013" s="43"/>
      <c r="F1013" s="43"/>
      <c r="G1013" s="43"/>
    </row>
    <row r="1014" spans="1:11" ht="18.75" x14ac:dyDescent="0.3">
      <c r="A1014" s="43"/>
      <c r="B1014" s="352"/>
      <c r="C1014" s="353" t="s">
        <v>46</v>
      </c>
      <c r="D1014" s="43"/>
      <c r="E1014" s="43"/>
      <c r="F1014" s="350"/>
      <c r="G1014" s="43"/>
    </row>
    <row r="1016" spans="1:11" x14ac:dyDescent="0.25">
      <c r="A1016" s="503" t="s">
        <v>124</v>
      </c>
      <c r="B1016" s="503"/>
      <c r="C1016" s="503"/>
      <c r="D1016" s="503"/>
      <c r="E1016" s="503"/>
      <c r="F1016" s="503"/>
      <c r="G1016" s="503"/>
      <c r="H1016" s="503"/>
      <c r="I1016" s="14"/>
    </row>
    <row r="1017" spans="1:11" x14ac:dyDescent="0.25">
      <c r="A1017" s="491" t="str">
        <f>IF(YilDonem&lt;&gt;"",CONCATENATE(YilDonem," dönemine aittir."),"")</f>
        <v/>
      </c>
      <c r="B1017" s="491"/>
      <c r="C1017" s="491"/>
      <c r="D1017" s="491"/>
      <c r="E1017" s="491"/>
      <c r="F1017" s="491"/>
      <c r="G1017" s="491"/>
      <c r="H1017" s="491"/>
      <c r="I1017" s="14"/>
    </row>
    <row r="1018" spans="1:11" ht="15.95" customHeight="1" thickBot="1" x14ac:dyDescent="0.3">
      <c r="A1018" s="521" t="s">
        <v>150</v>
      </c>
      <c r="B1018" s="521"/>
      <c r="C1018" s="521"/>
      <c r="D1018" s="521"/>
      <c r="E1018" s="521"/>
      <c r="F1018" s="521"/>
      <c r="G1018" s="521"/>
      <c r="H1018" s="521"/>
      <c r="I1018" s="14"/>
    </row>
    <row r="1019" spans="1:11" ht="31.7" customHeight="1" thickBot="1" x14ac:dyDescent="0.3">
      <c r="A1019" s="522" t="s">
        <v>1</v>
      </c>
      <c r="B1019" s="523"/>
      <c r="C1019" s="495" t="str">
        <f>IF(ProjeNo&gt;0,ProjeNo,"")</f>
        <v/>
      </c>
      <c r="D1019" s="496"/>
      <c r="E1019" s="496"/>
      <c r="F1019" s="496"/>
      <c r="G1019" s="496"/>
      <c r="H1019" s="497"/>
      <c r="I1019" s="14"/>
    </row>
    <row r="1020" spans="1:11" ht="45" customHeight="1" thickBot="1" x14ac:dyDescent="0.3">
      <c r="A1020" s="524" t="s">
        <v>11</v>
      </c>
      <c r="B1020" s="525"/>
      <c r="C1020" s="500" t="str">
        <f>IF(ProjeAdi&gt;0,ProjeAdi,"")</f>
        <v/>
      </c>
      <c r="D1020" s="501"/>
      <c r="E1020" s="501"/>
      <c r="F1020" s="501"/>
      <c r="G1020" s="501"/>
      <c r="H1020" s="502"/>
      <c r="I1020" s="14"/>
    </row>
    <row r="1021" spans="1:11" ht="30.2" customHeight="1" thickBot="1" x14ac:dyDescent="0.3">
      <c r="A1021" s="527" t="s">
        <v>163</v>
      </c>
      <c r="B1021" s="528"/>
      <c r="C1021" s="500" t="str">
        <f>IF($C$6&lt;&gt;"",$C$6,"")</f>
        <v/>
      </c>
      <c r="D1021" s="501"/>
      <c r="E1021" s="501"/>
      <c r="F1021" s="501"/>
      <c r="G1021" s="501"/>
      <c r="H1021" s="502"/>
      <c r="I1021" s="14"/>
    </row>
    <row r="1022" spans="1:11" s="83" customFormat="1" ht="37.15" customHeight="1" x14ac:dyDescent="0.25">
      <c r="A1022" s="489" t="s">
        <v>7</v>
      </c>
      <c r="B1022" s="489" t="s">
        <v>119</v>
      </c>
      <c r="C1022" s="489" t="s">
        <v>120</v>
      </c>
      <c r="D1022" s="489" t="s">
        <v>125</v>
      </c>
      <c r="E1022" s="489" t="s">
        <v>126</v>
      </c>
      <c r="F1022" s="489" t="s">
        <v>167</v>
      </c>
      <c r="G1022" s="532" t="s">
        <v>47</v>
      </c>
      <c r="H1022" s="532" t="s">
        <v>127</v>
      </c>
      <c r="I1022" s="111"/>
      <c r="J1022" s="126"/>
      <c r="K1022" s="126"/>
    </row>
    <row r="1023" spans="1:11" ht="18" customHeight="1" thickBot="1" x14ac:dyDescent="0.3">
      <c r="A1023" s="507"/>
      <c r="B1023" s="507"/>
      <c r="C1023" s="507"/>
      <c r="D1023" s="507"/>
      <c r="E1023" s="507"/>
      <c r="F1023" s="507"/>
      <c r="G1023" s="533"/>
      <c r="H1023" s="533"/>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148</v>
      </c>
      <c r="G1044" s="281">
        <f>IF(stok&lt;&gt;"",SUM(G1024:G1043)+G1009,0)</f>
        <v>0</v>
      </c>
      <c r="H1044" s="321"/>
      <c r="J1044" s="193">
        <f>IF(G1044&gt;G1009,ROW(A1050),0)</f>
        <v>0</v>
      </c>
    </row>
    <row r="1046" spans="1:10" ht="30.2" customHeight="1" x14ac:dyDescent="0.25">
      <c r="A1046" s="526" t="s">
        <v>159</v>
      </c>
      <c r="B1046" s="526"/>
      <c r="C1046" s="526"/>
      <c r="D1046" s="526"/>
      <c r="E1046" s="526"/>
      <c r="F1046" s="526"/>
      <c r="G1046" s="526"/>
      <c r="H1046" s="526"/>
    </row>
    <row r="1048" spans="1:10" ht="18.75" x14ac:dyDescent="0.3">
      <c r="A1048" s="350" t="s">
        <v>44</v>
      </c>
      <c r="B1048" s="351">
        <f ca="1">imzatarihi</f>
        <v>46027</v>
      </c>
      <c r="C1048" s="353" t="s">
        <v>45</v>
      </c>
      <c r="D1048" s="349" t="str">
        <f>IF(kurulusyetkilisi&gt;0,kurulusyetkilisi,"")</f>
        <v/>
      </c>
      <c r="E1048" s="43"/>
      <c r="F1048" s="43"/>
      <c r="G1048" s="43"/>
    </row>
    <row r="1049" spans="1:10" ht="18.75" x14ac:dyDescent="0.3">
      <c r="A1049" s="43"/>
      <c r="B1049" s="352"/>
      <c r="C1049" s="353" t="s">
        <v>46</v>
      </c>
      <c r="D1049" s="43"/>
      <c r="E1049" s="43"/>
      <c r="F1049" s="350"/>
      <c r="G1049" s="43"/>
    </row>
    <row r="1051" spans="1:10" x14ac:dyDescent="0.25">
      <c r="A1051" s="503" t="s">
        <v>124</v>
      </c>
      <c r="B1051" s="503"/>
      <c r="C1051" s="503"/>
      <c r="D1051" s="503"/>
      <c r="E1051" s="503"/>
      <c r="F1051" s="503"/>
      <c r="G1051" s="503"/>
      <c r="H1051" s="503"/>
      <c r="I1051" s="14"/>
    </row>
    <row r="1052" spans="1:10" x14ac:dyDescent="0.25">
      <c r="A1052" s="491" t="str">
        <f>IF(YilDonem&lt;&gt;"",CONCATENATE(YilDonem," dönemine aittir."),"")</f>
        <v/>
      </c>
      <c r="B1052" s="491"/>
      <c r="C1052" s="491"/>
      <c r="D1052" s="491"/>
      <c r="E1052" s="491"/>
      <c r="F1052" s="491"/>
      <c r="G1052" s="491"/>
      <c r="H1052" s="491"/>
      <c r="I1052" s="14"/>
    </row>
    <row r="1053" spans="1:10" ht="15.95" customHeight="1" thickBot="1" x14ac:dyDescent="0.3">
      <c r="A1053" s="521" t="s">
        <v>150</v>
      </c>
      <c r="B1053" s="521"/>
      <c r="C1053" s="521"/>
      <c r="D1053" s="521"/>
      <c r="E1053" s="521"/>
      <c r="F1053" s="521"/>
      <c r="G1053" s="521"/>
      <c r="H1053" s="521"/>
      <c r="I1053" s="14"/>
    </row>
    <row r="1054" spans="1:10" ht="31.7" customHeight="1" thickBot="1" x14ac:dyDescent="0.3">
      <c r="A1054" s="522" t="s">
        <v>1</v>
      </c>
      <c r="B1054" s="523"/>
      <c r="C1054" s="495" t="str">
        <f>IF(ProjeNo&gt;0,ProjeNo,"")</f>
        <v/>
      </c>
      <c r="D1054" s="496"/>
      <c r="E1054" s="496"/>
      <c r="F1054" s="496"/>
      <c r="G1054" s="496"/>
      <c r="H1054" s="497"/>
      <c r="I1054" s="14"/>
    </row>
    <row r="1055" spans="1:10" ht="45" customHeight="1" thickBot="1" x14ac:dyDescent="0.3">
      <c r="A1055" s="524" t="s">
        <v>11</v>
      </c>
      <c r="B1055" s="525"/>
      <c r="C1055" s="500" t="str">
        <f>IF(ProjeAdi&gt;0,ProjeAdi,"")</f>
        <v/>
      </c>
      <c r="D1055" s="501"/>
      <c r="E1055" s="501"/>
      <c r="F1055" s="501"/>
      <c r="G1055" s="501"/>
      <c r="H1055" s="502"/>
      <c r="I1055" s="14"/>
    </row>
    <row r="1056" spans="1:10" ht="30.2" customHeight="1" thickBot="1" x14ac:dyDescent="0.3">
      <c r="A1056" s="527" t="s">
        <v>163</v>
      </c>
      <c r="B1056" s="528"/>
      <c r="C1056" s="500" t="str">
        <f>IF($C$6&lt;&gt;"",$C$6,"")</f>
        <v/>
      </c>
      <c r="D1056" s="501"/>
      <c r="E1056" s="501"/>
      <c r="F1056" s="501"/>
      <c r="G1056" s="501"/>
      <c r="H1056" s="502"/>
      <c r="I1056" s="14"/>
    </row>
    <row r="1057" spans="1:11" s="83" customFormat="1" ht="37.15" customHeight="1" x14ac:dyDescent="0.25">
      <c r="A1057" s="489" t="s">
        <v>7</v>
      </c>
      <c r="B1057" s="489" t="s">
        <v>119</v>
      </c>
      <c r="C1057" s="489" t="s">
        <v>120</v>
      </c>
      <c r="D1057" s="489" t="s">
        <v>125</v>
      </c>
      <c r="E1057" s="489" t="s">
        <v>126</v>
      </c>
      <c r="F1057" s="489" t="s">
        <v>167</v>
      </c>
      <c r="G1057" s="532" t="s">
        <v>47</v>
      </c>
      <c r="H1057" s="532" t="s">
        <v>127</v>
      </c>
      <c r="I1057" s="111"/>
      <c r="J1057" s="126"/>
      <c r="K1057" s="126"/>
    </row>
    <row r="1058" spans="1:11" ht="18" customHeight="1" thickBot="1" x14ac:dyDescent="0.3">
      <c r="A1058" s="507"/>
      <c r="B1058" s="507"/>
      <c r="C1058" s="507"/>
      <c r="D1058" s="507"/>
      <c r="E1058" s="507"/>
      <c r="F1058" s="507"/>
      <c r="G1058" s="533"/>
      <c r="H1058" s="533"/>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148</v>
      </c>
      <c r="G1079" s="281">
        <f>IF(stok&lt;&gt;"",SUM(G1059:G1078)+G1044,0)</f>
        <v>0</v>
      </c>
      <c r="H1079" s="321"/>
      <c r="J1079" s="193">
        <f>IF(G1079&gt;G1044,ROW(A1085),0)</f>
        <v>0</v>
      </c>
    </row>
    <row r="1081" spans="1:10" ht="30.2" customHeight="1" x14ac:dyDescent="0.25">
      <c r="A1081" s="526" t="s">
        <v>159</v>
      </c>
      <c r="B1081" s="526"/>
      <c r="C1081" s="526"/>
      <c r="D1081" s="526"/>
      <c r="E1081" s="526"/>
      <c r="F1081" s="526"/>
      <c r="G1081" s="526"/>
      <c r="H1081" s="526"/>
    </row>
    <row r="1083" spans="1:10" ht="18.75" x14ac:dyDescent="0.3">
      <c r="A1083" s="350" t="s">
        <v>44</v>
      </c>
      <c r="B1083" s="351">
        <f ca="1">imzatarihi</f>
        <v>46027</v>
      </c>
      <c r="C1083" s="353" t="s">
        <v>45</v>
      </c>
      <c r="D1083" s="349" t="str">
        <f>IF(kurulusyetkilisi&gt;0,kurulusyetkilisi,"")</f>
        <v/>
      </c>
      <c r="E1083" s="43"/>
      <c r="F1083" s="43"/>
      <c r="G1083" s="43"/>
    </row>
    <row r="1084" spans="1:10" ht="18.75" x14ac:dyDescent="0.3">
      <c r="A1084" s="43"/>
      <c r="B1084" s="352"/>
      <c r="C1084" s="353" t="s">
        <v>46</v>
      </c>
      <c r="D1084" s="43"/>
      <c r="E1084" s="43"/>
      <c r="F1084" s="350"/>
      <c r="G1084" s="43"/>
    </row>
    <row r="1086" spans="1:10" x14ac:dyDescent="0.25">
      <c r="A1086" s="503" t="s">
        <v>124</v>
      </c>
      <c r="B1086" s="503"/>
      <c r="C1086" s="503"/>
      <c r="D1086" s="503"/>
      <c r="E1086" s="503"/>
      <c r="F1086" s="503"/>
      <c r="G1086" s="503"/>
      <c r="H1086" s="503"/>
      <c r="I1086" s="14"/>
    </row>
    <row r="1087" spans="1:10" x14ac:dyDescent="0.25">
      <c r="A1087" s="491" t="str">
        <f>IF(YilDonem&lt;&gt;"",CONCATENATE(YilDonem," dönemine aittir."),"")</f>
        <v/>
      </c>
      <c r="B1087" s="491"/>
      <c r="C1087" s="491"/>
      <c r="D1087" s="491"/>
      <c r="E1087" s="491"/>
      <c r="F1087" s="491"/>
      <c r="G1087" s="491"/>
      <c r="H1087" s="491"/>
      <c r="I1087" s="14"/>
    </row>
    <row r="1088" spans="1:10" ht="15.95" customHeight="1" thickBot="1" x14ac:dyDescent="0.3">
      <c r="A1088" s="521" t="s">
        <v>150</v>
      </c>
      <c r="B1088" s="521"/>
      <c r="C1088" s="521"/>
      <c r="D1088" s="521"/>
      <c r="E1088" s="521"/>
      <c r="F1088" s="521"/>
      <c r="G1088" s="521"/>
      <c r="H1088" s="521"/>
      <c r="I1088" s="14"/>
    </row>
    <row r="1089" spans="1:11" ht="31.7" customHeight="1" thickBot="1" x14ac:dyDescent="0.3">
      <c r="A1089" s="522" t="s">
        <v>1</v>
      </c>
      <c r="B1089" s="523"/>
      <c r="C1089" s="495" t="str">
        <f>IF(ProjeNo&gt;0,ProjeNo,"")</f>
        <v/>
      </c>
      <c r="D1089" s="496"/>
      <c r="E1089" s="496"/>
      <c r="F1089" s="496"/>
      <c r="G1089" s="496"/>
      <c r="H1089" s="497"/>
      <c r="I1089" s="14"/>
    </row>
    <row r="1090" spans="1:11" ht="45" customHeight="1" thickBot="1" x14ac:dyDescent="0.3">
      <c r="A1090" s="524" t="s">
        <v>11</v>
      </c>
      <c r="B1090" s="525"/>
      <c r="C1090" s="500" t="str">
        <f>IF(ProjeAdi&gt;0,ProjeAdi,"")</f>
        <v/>
      </c>
      <c r="D1090" s="501"/>
      <c r="E1090" s="501"/>
      <c r="F1090" s="501"/>
      <c r="G1090" s="501"/>
      <c r="H1090" s="502"/>
      <c r="I1090" s="14"/>
    </row>
    <row r="1091" spans="1:11" ht="30.2" customHeight="1" thickBot="1" x14ac:dyDescent="0.3">
      <c r="A1091" s="527" t="s">
        <v>163</v>
      </c>
      <c r="B1091" s="528"/>
      <c r="C1091" s="500" t="str">
        <f>IF($C$6&lt;&gt;"",$C$6,"")</f>
        <v/>
      </c>
      <c r="D1091" s="501"/>
      <c r="E1091" s="501"/>
      <c r="F1091" s="501"/>
      <c r="G1091" s="501"/>
      <c r="H1091" s="502"/>
      <c r="I1091" s="14"/>
    </row>
    <row r="1092" spans="1:11" s="83" customFormat="1" ht="37.15" customHeight="1" x14ac:dyDescent="0.25">
      <c r="A1092" s="489" t="s">
        <v>7</v>
      </c>
      <c r="B1092" s="489" t="s">
        <v>119</v>
      </c>
      <c r="C1092" s="489" t="s">
        <v>120</v>
      </c>
      <c r="D1092" s="489" t="s">
        <v>125</v>
      </c>
      <c r="E1092" s="489" t="s">
        <v>126</v>
      </c>
      <c r="F1092" s="489" t="s">
        <v>167</v>
      </c>
      <c r="G1092" s="532" t="s">
        <v>47</v>
      </c>
      <c r="H1092" s="532" t="s">
        <v>127</v>
      </c>
      <c r="I1092" s="111"/>
      <c r="J1092" s="126"/>
      <c r="K1092" s="126"/>
    </row>
    <row r="1093" spans="1:11" ht="18" customHeight="1" thickBot="1" x14ac:dyDescent="0.3">
      <c r="A1093" s="507"/>
      <c r="B1093" s="507"/>
      <c r="C1093" s="507"/>
      <c r="D1093" s="507"/>
      <c r="E1093" s="507"/>
      <c r="F1093" s="507"/>
      <c r="G1093" s="533"/>
      <c r="H1093" s="533"/>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148</v>
      </c>
      <c r="G1114" s="281">
        <f>IF(stok&lt;&gt;"",SUM(G1094:G1113)+G1079,0)</f>
        <v>0</v>
      </c>
      <c r="H1114" s="321"/>
      <c r="J1114" s="193">
        <f>IF(G1114&gt;G1079,ROW(A1120),0)</f>
        <v>0</v>
      </c>
    </row>
    <row r="1116" spans="1:10" ht="30.2" customHeight="1" x14ac:dyDescent="0.25">
      <c r="A1116" s="526" t="s">
        <v>159</v>
      </c>
      <c r="B1116" s="526"/>
      <c r="C1116" s="526"/>
      <c r="D1116" s="526"/>
      <c r="E1116" s="526"/>
      <c r="F1116" s="526"/>
      <c r="G1116" s="526"/>
      <c r="H1116" s="526"/>
    </row>
    <row r="1118" spans="1:10" ht="18.75" x14ac:dyDescent="0.3">
      <c r="A1118" s="350" t="s">
        <v>44</v>
      </c>
      <c r="B1118" s="351">
        <f ca="1">imzatarihi</f>
        <v>46027</v>
      </c>
      <c r="C1118" s="353" t="s">
        <v>45</v>
      </c>
      <c r="D1118" s="349" t="str">
        <f>IF(kurulusyetkilisi&gt;0,kurulusyetkilisi,"")</f>
        <v/>
      </c>
      <c r="E1118" s="43"/>
      <c r="F1118" s="43"/>
      <c r="G1118" s="43"/>
    </row>
    <row r="1119" spans="1:10" ht="18.75" x14ac:dyDescent="0.3">
      <c r="A1119" s="43"/>
      <c r="B1119" s="352"/>
      <c r="C1119" s="353" t="s">
        <v>46</v>
      </c>
      <c r="D1119" s="43"/>
      <c r="E1119" s="43"/>
      <c r="F1119" s="350"/>
      <c r="G1119" s="43"/>
    </row>
    <row r="1121" spans="1:11" x14ac:dyDescent="0.25">
      <c r="A1121" s="503" t="s">
        <v>124</v>
      </c>
      <c r="B1121" s="503"/>
      <c r="C1121" s="503"/>
      <c r="D1121" s="503"/>
      <c r="E1121" s="503"/>
      <c r="F1121" s="503"/>
      <c r="G1121" s="503"/>
      <c r="H1121" s="503"/>
      <c r="I1121" s="14"/>
    </row>
    <row r="1122" spans="1:11" x14ac:dyDescent="0.25">
      <c r="A1122" s="491" t="str">
        <f>IF(YilDonem&lt;&gt;"",CONCATENATE(YilDonem," dönemine aittir."),"")</f>
        <v/>
      </c>
      <c r="B1122" s="491"/>
      <c r="C1122" s="491"/>
      <c r="D1122" s="491"/>
      <c r="E1122" s="491"/>
      <c r="F1122" s="491"/>
      <c r="G1122" s="491"/>
      <c r="H1122" s="491"/>
      <c r="I1122" s="14"/>
    </row>
    <row r="1123" spans="1:11" ht="15.95" customHeight="1" thickBot="1" x14ac:dyDescent="0.3">
      <c r="A1123" s="521" t="s">
        <v>150</v>
      </c>
      <c r="B1123" s="521"/>
      <c r="C1123" s="521"/>
      <c r="D1123" s="521"/>
      <c r="E1123" s="521"/>
      <c r="F1123" s="521"/>
      <c r="G1123" s="521"/>
      <c r="H1123" s="521"/>
      <c r="I1123" s="14"/>
    </row>
    <row r="1124" spans="1:11" ht="31.7" customHeight="1" thickBot="1" x14ac:dyDescent="0.3">
      <c r="A1124" s="522" t="s">
        <v>1</v>
      </c>
      <c r="B1124" s="523"/>
      <c r="C1124" s="495" t="str">
        <f>IF(ProjeNo&gt;0,ProjeNo,"")</f>
        <v/>
      </c>
      <c r="D1124" s="496"/>
      <c r="E1124" s="496"/>
      <c r="F1124" s="496"/>
      <c r="G1124" s="496"/>
      <c r="H1124" s="497"/>
      <c r="I1124" s="14"/>
    </row>
    <row r="1125" spans="1:11" ht="45" customHeight="1" thickBot="1" x14ac:dyDescent="0.3">
      <c r="A1125" s="524" t="s">
        <v>11</v>
      </c>
      <c r="B1125" s="525"/>
      <c r="C1125" s="500" t="str">
        <f>IF(ProjeAdi&gt;0,ProjeAdi,"")</f>
        <v/>
      </c>
      <c r="D1125" s="501"/>
      <c r="E1125" s="501"/>
      <c r="F1125" s="501"/>
      <c r="G1125" s="501"/>
      <c r="H1125" s="502"/>
      <c r="I1125" s="14"/>
    </row>
    <row r="1126" spans="1:11" ht="30.2" customHeight="1" thickBot="1" x14ac:dyDescent="0.3">
      <c r="A1126" s="527" t="s">
        <v>163</v>
      </c>
      <c r="B1126" s="528"/>
      <c r="C1126" s="500" t="str">
        <f>IF($C$6&lt;&gt;"",$C$6,"")</f>
        <v/>
      </c>
      <c r="D1126" s="501"/>
      <c r="E1126" s="501"/>
      <c r="F1126" s="501"/>
      <c r="G1126" s="501"/>
      <c r="H1126" s="502"/>
      <c r="I1126" s="14"/>
    </row>
    <row r="1127" spans="1:11" s="83" customFormat="1" ht="37.15" customHeight="1" x14ac:dyDescent="0.25">
      <c r="A1127" s="489" t="s">
        <v>7</v>
      </c>
      <c r="B1127" s="489" t="s">
        <v>119</v>
      </c>
      <c r="C1127" s="489" t="s">
        <v>120</v>
      </c>
      <c r="D1127" s="489" t="s">
        <v>125</v>
      </c>
      <c r="E1127" s="489" t="s">
        <v>126</v>
      </c>
      <c r="F1127" s="489" t="s">
        <v>167</v>
      </c>
      <c r="G1127" s="532" t="s">
        <v>47</v>
      </c>
      <c r="H1127" s="532" t="s">
        <v>127</v>
      </c>
      <c r="I1127" s="111"/>
      <c r="J1127" s="126"/>
      <c r="K1127" s="126"/>
    </row>
    <row r="1128" spans="1:11" ht="18" customHeight="1" thickBot="1" x14ac:dyDescent="0.3">
      <c r="A1128" s="507"/>
      <c r="B1128" s="507"/>
      <c r="C1128" s="507"/>
      <c r="D1128" s="507"/>
      <c r="E1128" s="507"/>
      <c r="F1128" s="507"/>
      <c r="G1128" s="533"/>
      <c r="H1128" s="533"/>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148</v>
      </c>
      <c r="G1149" s="281">
        <f>IF(stok&lt;&gt;"",SUM(G1129:G1148)+G1114,0)</f>
        <v>0</v>
      </c>
      <c r="H1149" s="321"/>
      <c r="J1149" s="193">
        <f>IF(G1149&gt;G1114,ROW(A1155),0)</f>
        <v>0</v>
      </c>
    </row>
    <row r="1151" spans="1:10" ht="30.2" customHeight="1" x14ac:dyDescent="0.25">
      <c r="A1151" s="526" t="s">
        <v>159</v>
      </c>
      <c r="B1151" s="526"/>
      <c r="C1151" s="526"/>
      <c r="D1151" s="526"/>
      <c r="E1151" s="526"/>
      <c r="F1151" s="526"/>
      <c r="G1151" s="526"/>
      <c r="H1151" s="526"/>
    </row>
    <row r="1153" spans="1:11" ht="18.75" x14ac:dyDescent="0.3">
      <c r="A1153" s="350" t="s">
        <v>44</v>
      </c>
      <c r="B1153" s="351">
        <f ca="1">imzatarihi</f>
        <v>46027</v>
      </c>
      <c r="C1153" s="353" t="s">
        <v>45</v>
      </c>
      <c r="D1153" s="349" t="str">
        <f>IF(kurulusyetkilisi&gt;0,kurulusyetkilisi,"")</f>
        <v/>
      </c>
      <c r="E1153" s="43"/>
      <c r="F1153" s="43"/>
      <c r="G1153" s="43"/>
    </row>
    <row r="1154" spans="1:11" ht="18.75" x14ac:dyDescent="0.3">
      <c r="A1154" s="43"/>
      <c r="B1154" s="352"/>
      <c r="C1154" s="353" t="s">
        <v>46</v>
      </c>
      <c r="D1154" s="43"/>
      <c r="E1154" s="43"/>
      <c r="F1154" s="350"/>
      <c r="G1154" s="43"/>
    </row>
    <row r="1156" spans="1:11" x14ac:dyDescent="0.25">
      <c r="A1156" s="503" t="s">
        <v>124</v>
      </c>
      <c r="B1156" s="503"/>
      <c r="C1156" s="503"/>
      <c r="D1156" s="503"/>
      <c r="E1156" s="503"/>
      <c r="F1156" s="503"/>
      <c r="G1156" s="503"/>
      <c r="H1156" s="503"/>
      <c r="I1156" s="14"/>
    </row>
    <row r="1157" spans="1:11" x14ac:dyDescent="0.25">
      <c r="A1157" s="491" t="str">
        <f>IF(YilDonem&lt;&gt;"",CONCATENATE(YilDonem," dönemine aittir."),"")</f>
        <v/>
      </c>
      <c r="B1157" s="491"/>
      <c r="C1157" s="491"/>
      <c r="D1157" s="491"/>
      <c r="E1157" s="491"/>
      <c r="F1157" s="491"/>
      <c r="G1157" s="491"/>
      <c r="H1157" s="491"/>
      <c r="I1157" s="14"/>
    </row>
    <row r="1158" spans="1:11" ht="15.95" customHeight="1" thickBot="1" x14ac:dyDescent="0.3">
      <c r="A1158" s="521" t="s">
        <v>150</v>
      </c>
      <c r="B1158" s="521"/>
      <c r="C1158" s="521"/>
      <c r="D1158" s="521"/>
      <c r="E1158" s="521"/>
      <c r="F1158" s="521"/>
      <c r="G1158" s="521"/>
      <c r="H1158" s="521"/>
      <c r="I1158" s="14"/>
    </row>
    <row r="1159" spans="1:11" ht="31.7" customHeight="1" thickBot="1" x14ac:dyDescent="0.3">
      <c r="A1159" s="522" t="s">
        <v>1</v>
      </c>
      <c r="B1159" s="523"/>
      <c r="C1159" s="495" t="str">
        <f>IF(ProjeNo&gt;0,ProjeNo,"")</f>
        <v/>
      </c>
      <c r="D1159" s="496"/>
      <c r="E1159" s="496"/>
      <c r="F1159" s="496"/>
      <c r="G1159" s="496"/>
      <c r="H1159" s="497"/>
      <c r="I1159" s="14"/>
    </row>
    <row r="1160" spans="1:11" ht="45" customHeight="1" thickBot="1" x14ac:dyDescent="0.3">
      <c r="A1160" s="524" t="s">
        <v>11</v>
      </c>
      <c r="B1160" s="525"/>
      <c r="C1160" s="500" t="str">
        <f>IF(ProjeAdi&gt;0,ProjeAdi,"")</f>
        <v/>
      </c>
      <c r="D1160" s="501"/>
      <c r="E1160" s="501"/>
      <c r="F1160" s="501"/>
      <c r="G1160" s="501"/>
      <c r="H1160" s="502"/>
      <c r="I1160" s="14"/>
    </row>
    <row r="1161" spans="1:11" ht="30.2" customHeight="1" thickBot="1" x14ac:dyDescent="0.3">
      <c r="A1161" s="527" t="s">
        <v>163</v>
      </c>
      <c r="B1161" s="528"/>
      <c r="C1161" s="500" t="str">
        <f>IF($C$6&lt;&gt;"",$C$6,"")</f>
        <v/>
      </c>
      <c r="D1161" s="501"/>
      <c r="E1161" s="501"/>
      <c r="F1161" s="501"/>
      <c r="G1161" s="501"/>
      <c r="H1161" s="502"/>
      <c r="I1161" s="14"/>
    </row>
    <row r="1162" spans="1:11" s="83" customFormat="1" ht="37.15" customHeight="1" x14ac:dyDescent="0.25">
      <c r="A1162" s="489" t="s">
        <v>7</v>
      </c>
      <c r="B1162" s="489" t="s">
        <v>119</v>
      </c>
      <c r="C1162" s="489" t="s">
        <v>120</v>
      </c>
      <c r="D1162" s="489" t="s">
        <v>125</v>
      </c>
      <c r="E1162" s="489" t="s">
        <v>126</v>
      </c>
      <c r="F1162" s="489" t="s">
        <v>167</v>
      </c>
      <c r="G1162" s="532" t="s">
        <v>47</v>
      </c>
      <c r="H1162" s="532" t="s">
        <v>127</v>
      </c>
      <c r="I1162" s="111"/>
      <c r="J1162" s="126"/>
      <c r="K1162" s="126"/>
    </row>
    <row r="1163" spans="1:11" ht="18" customHeight="1" thickBot="1" x14ac:dyDescent="0.3">
      <c r="A1163" s="507"/>
      <c r="B1163" s="507"/>
      <c r="C1163" s="507"/>
      <c r="D1163" s="507"/>
      <c r="E1163" s="507"/>
      <c r="F1163" s="507"/>
      <c r="G1163" s="533"/>
      <c r="H1163" s="533"/>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148</v>
      </c>
      <c r="G1184" s="281">
        <f>IF(stok&lt;&gt;"",SUM(G1164:G1183)+G1149,0)</f>
        <v>0</v>
      </c>
      <c r="H1184" s="321"/>
      <c r="J1184" s="193">
        <f>IF(G1184&gt;G1149,ROW(A1190),0)</f>
        <v>0</v>
      </c>
    </row>
    <row r="1186" spans="1:11" ht="30.2" customHeight="1" x14ac:dyDescent="0.25">
      <c r="A1186" s="526" t="s">
        <v>159</v>
      </c>
      <c r="B1186" s="526"/>
      <c r="C1186" s="526"/>
      <c r="D1186" s="526"/>
      <c r="E1186" s="526"/>
      <c r="F1186" s="526"/>
      <c r="G1186" s="526"/>
      <c r="H1186" s="526"/>
    </row>
    <row r="1188" spans="1:11" ht="18.75" x14ac:dyDescent="0.3">
      <c r="A1188" s="350" t="s">
        <v>44</v>
      </c>
      <c r="B1188" s="351">
        <f ca="1">imzatarihi</f>
        <v>46027</v>
      </c>
      <c r="C1188" s="353" t="s">
        <v>45</v>
      </c>
      <c r="D1188" s="349" t="str">
        <f>IF(kurulusyetkilisi&gt;0,kurulusyetkilisi,"")</f>
        <v/>
      </c>
      <c r="E1188" s="43"/>
      <c r="F1188" s="43"/>
      <c r="G1188" s="43"/>
    </row>
    <row r="1189" spans="1:11" ht="18.75" x14ac:dyDescent="0.3">
      <c r="A1189" s="43"/>
      <c r="B1189" s="352"/>
      <c r="C1189" s="353" t="s">
        <v>46</v>
      </c>
      <c r="D1189" s="43"/>
      <c r="E1189" s="43"/>
      <c r="F1189" s="350"/>
      <c r="G1189" s="43"/>
    </row>
    <row r="1191" spans="1:11" x14ac:dyDescent="0.25">
      <c r="A1191" s="503" t="s">
        <v>124</v>
      </c>
      <c r="B1191" s="503"/>
      <c r="C1191" s="503"/>
      <c r="D1191" s="503"/>
      <c r="E1191" s="503"/>
      <c r="F1191" s="503"/>
      <c r="G1191" s="503"/>
      <c r="H1191" s="503"/>
      <c r="I1191" s="14"/>
    </row>
    <row r="1192" spans="1:11" x14ac:dyDescent="0.25">
      <c r="A1192" s="491" t="str">
        <f>IF(YilDonem&lt;&gt;"",CONCATENATE(YilDonem," dönemine aittir."),"")</f>
        <v/>
      </c>
      <c r="B1192" s="491"/>
      <c r="C1192" s="491"/>
      <c r="D1192" s="491"/>
      <c r="E1192" s="491"/>
      <c r="F1192" s="491"/>
      <c r="G1192" s="491"/>
      <c r="H1192" s="491"/>
      <c r="I1192" s="14"/>
    </row>
    <row r="1193" spans="1:11" ht="15.95" customHeight="1" thickBot="1" x14ac:dyDescent="0.3">
      <c r="A1193" s="521" t="s">
        <v>150</v>
      </c>
      <c r="B1193" s="521"/>
      <c r="C1193" s="521"/>
      <c r="D1193" s="521"/>
      <c r="E1193" s="521"/>
      <c r="F1193" s="521"/>
      <c r="G1193" s="521"/>
      <c r="H1193" s="521"/>
      <c r="I1193" s="14"/>
    </row>
    <row r="1194" spans="1:11" ht="31.7" customHeight="1" thickBot="1" x14ac:dyDescent="0.3">
      <c r="A1194" s="522" t="s">
        <v>1</v>
      </c>
      <c r="B1194" s="523"/>
      <c r="C1194" s="495" t="str">
        <f>IF(ProjeNo&gt;0,ProjeNo,"")</f>
        <v/>
      </c>
      <c r="D1194" s="496"/>
      <c r="E1194" s="496"/>
      <c r="F1194" s="496"/>
      <c r="G1194" s="496"/>
      <c r="H1194" s="497"/>
      <c r="I1194" s="14"/>
    </row>
    <row r="1195" spans="1:11" ht="45" customHeight="1" thickBot="1" x14ac:dyDescent="0.3">
      <c r="A1195" s="524" t="s">
        <v>11</v>
      </c>
      <c r="B1195" s="525"/>
      <c r="C1195" s="500" t="str">
        <f>IF(ProjeAdi&gt;0,ProjeAdi,"")</f>
        <v/>
      </c>
      <c r="D1195" s="501"/>
      <c r="E1195" s="501"/>
      <c r="F1195" s="501"/>
      <c r="G1195" s="501"/>
      <c r="H1195" s="502"/>
      <c r="I1195" s="14"/>
    </row>
    <row r="1196" spans="1:11" ht="30.2" customHeight="1" thickBot="1" x14ac:dyDescent="0.3">
      <c r="A1196" s="527" t="s">
        <v>163</v>
      </c>
      <c r="B1196" s="528"/>
      <c r="C1196" s="500" t="str">
        <f>IF($C$6&lt;&gt;"",$C$6,"")</f>
        <v/>
      </c>
      <c r="D1196" s="501"/>
      <c r="E1196" s="501"/>
      <c r="F1196" s="501"/>
      <c r="G1196" s="501"/>
      <c r="H1196" s="502"/>
      <c r="I1196" s="14"/>
    </row>
    <row r="1197" spans="1:11" s="83" customFormat="1" ht="37.15" customHeight="1" x14ac:dyDescent="0.25">
      <c r="A1197" s="489" t="s">
        <v>7</v>
      </c>
      <c r="B1197" s="489" t="s">
        <v>119</v>
      </c>
      <c r="C1197" s="489" t="s">
        <v>120</v>
      </c>
      <c r="D1197" s="489" t="s">
        <v>125</v>
      </c>
      <c r="E1197" s="489" t="s">
        <v>126</v>
      </c>
      <c r="F1197" s="489" t="s">
        <v>167</v>
      </c>
      <c r="G1197" s="532" t="s">
        <v>47</v>
      </c>
      <c r="H1197" s="532" t="s">
        <v>127</v>
      </c>
      <c r="I1197" s="111"/>
      <c r="J1197" s="126"/>
      <c r="K1197" s="126"/>
    </row>
    <row r="1198" spans="1:11" ht="18" customHeight="1" thickBot="1" x14ac:dyDescent="0.3">
      <c r="A1198" s="507"/>
      <c r="B1198" s="507"/>
      <c r="C1198" s="507"/>
      <c r="D1198" s="507"/>
      <c r="E1198" s="507"/>
      <c r="F1198" s="507"/>
      <c r="G1198" s="533"/>
      <c r="H1198" s="533"/>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148</v>
      </c>
      <c r="G1219" s="281">
        <f>IF(stok&lt;&gt;"",SUM(G1199:G1218)+G1184,0)</f>
        <v>0</v>
      </c>
      <c r="H1219" s="321"/>
      <c r="J1219" s="193">
        <f>IF(G1219&gt;G1184,ROW(A1225),0)</f>
        <v>0</v>
      </c>
    </row>
    <row r="1221" spans="1:11" ht="30.2" customHeight="1" x14ac:dyDescent="0.25">
      <c r="A1221" s="526" t="s">
        <v>159</v>
      </c>
      <c r="B1221" s="526"/>
      <c r="C1221" s="526"/>
      <c r="D1221" s="526"/>
      <c r="E1221" s="526"/>
      <c r="F1221" s="526"/>
      <c r="G1221" s="526"/>
      <c r="H1221" s="526"/>
    </row>
    <row r="1223" spans="1:11" ht="18.75" x14ac:dyDescent="0.3">
      <c r="A1223" s="350" t="s">
        <v>44</v>
      </c>
      <c r="B1223" s="351">
        <f ca="1">imzatarihi</f>
        <v>46027</v>
      </c>
      <c r="C1223" s="353" t="s">
        <v>45</v>
      </c>
      <c r="D1223" s="349" t="str">
        <f>IF(kurulusyetkilisi&gt;0,kurulusyetkilisi,"")</f>
        <v/>
      </c>
      <c r="E1223" s="43"/>
      <c r="F1223" s="43"/>
      <c r="G1223" s="43"/>
    </row>
    <row r="1224" spans="1:11" ht="18.75" x14ac:dyDescent="0.3">
      <c r="A1224" s="43"/>
      <c r="B1224" s="352"/>
      <c r="C1224" s="353" t="s">
        <v>46</v>
      </c>
      <c r="D1224" s="43"/>
      <c r="E1224" s="43"/>
      <c r="F1224" s="350"/>
      <c r="G1224" s="43"/>
    </row>
    <row r="1226" spans="1:11" x14ac:dyDescent="0.25">
      <c r="A1226" s="503" t="s">
        <v>124</v>
      </c>
      <c r="B1226" s="503"/>
      <c r="C1226" s="503"/>
      <c r="D1226" s="503"/>
      <c r="E1226" s="503"/>
      <c r="F1226" s="503"/>
      <c r="G1226" s="503"/>
      <c r="H1226" s="503"/>
      <c r="I1226" s="14"/>
    </row>
    <row r="1227" spans="1:11" x14ac:dyDescent="0.25">
      <c r="A1227" s="491" t="str">
        <f>IF(YilDonem&lt;&gt;"",CONCATENATE(YilDonem," dönemine aittir."),"")</f>
        <v/>
      </c>
      <c r="B1227" s="491"/>
      <c r="C1227" s="491"/>
      <c r="D1227" s="491"/>
      <c r="E1227" s="491"/>
      <c r="F1227" s="491"/>
      <c r="G1227" s="491"/>
      <c r="H1227" s="491"/>
      <c r="I1227" s="14"/>
    </row>
    <row r="1228" spans="1:11" ht="15.95" customHeight="1" thickBot="1" x14ac:dyDescent="0.3">
      <c r="A1228" s="521" t="s">
        <v>150</v>
      </c>
      <c r="B1228" s="521"/>
      <c r="C1228" s="521"/>
      <c r="D1228" s="521"/>
      <c r="E1228" s="521"/>
      <c r="F1228" s="521"/>
      <c r="G1228" s="521"/>
      <c r="H1228" s="521"/>
      <c r="I1228" s="14"/>
    </row>
    <row r="1229" spans="1:11" ht="31.7" customHeight="1" thickBot="1" x14ac:dyDescent="0.3">
      <c r="A1229" s="522" t="s">
        <v>1</v>
      </c>
      <c r="B1229" s="523"/>
      <c r="C1229" s="495" t="str">
        <f>IF(ProjeNo&gt;0,ProjeNo,"")</f>
        <v/>
      </c>
      <c r="D1229" s="496"/>
      <c r="E1229" s="496"/>
      <c r="F1229" s="496"/>
      <c r="G1229" s="496"/>
      <c r="H1229" s="497"/>
      <c r="I1229" s="14"/>
    </row>
    <row r="1230" spans="1:11" ht="45" customHeight="1" thickBot="1" x14ac:dyDescent="0.3">
      <c r="A1230" s="524" t="s">
        <v>11</v>
      </c>
      <c r="B1230" s="525"/>
      <c r="C1230" s="500" t="str">
        <f>IF(ProjeAdi&gt;0,ProjeAdi,"")</f>
        <v/>
      </c>
      <c r="D1230" s="501"/>
      <c r="E1230" s="501"/>
      <c r="F1230" s="501"/>
      <c r="G1230" s="501"/>
      <c r="H1230" s="502"/>
      <c r="I1230" s="14"/>
    </row>
    <row r="1231" spans="1:11" ht="30.2" customHeight="1" thickBot="1" x14ac:dyDescent="0.3">
      <c r="A1231" s="527" t="s">
        <v>163</v>
      </c>
      <c r="B1231" s="528"/>
      <c r="C1231" s="500" t="str">
        <f>IF($C$6&lt;&gt;"",$C$6,"")</f>
        <v/>
      </c>
      <c r="D1231" s="501"/>
      <c r="E1231" s="501"/>
      <c r="F1231" s="501"/>
      <c r="G1231" s="501"/>
      <c r="H1231" s="502"/>
      <c r="I1231" s="14"/>
    </row>
    <row r="1232" spans="1:11" s="83" customFormat="1" ht="37.15" customHeight="1" x14ac:dyDescent="0.25">
      <c r="A1232" s="489" t="s">
        <v>7</v>
      </c>
      <c r="B1232" s="489" t="s">
        <v>119</v>
      </c>
      <c r="C1232" s="489" t="s">
        <v>120</v>
      </c>
      <c r="D1232" s="489" t="s">
        <v>125</v>
      </c>
      <c r="E1232" s="489" t="s">
        <v>126</v>
      </c>
      <c r="F1232" s="489" t="s">
        <v>167</v>
      </c>
      <c r="G1232" s="532" t="s">
        <v>47</v>
      </c>
      <c r="H1232" s="532" t="s">
        <v>127</v>
      </c>
      <c r="I1232" s="111"/>
      <c r="J1232" s="126"/>
      <c r="K1232" s="126"/>
    </row>
    <row r="1233" spans="1:9" ht="18" customHeight="1" thickBot="1" x14ac:dyDescent="0.3">
      <c r="A1233" s="507"/>
      <c r="B1233" s="507"/>
      <c r="C1233" s="507"/>
      <c r="D1233" s="507"/>
      <c r="E1233" s="507"/>
      <c r="F1233" s="507"/>
      <c r="G1233" s="533"/>
      <c r="H1233" s="533"/>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148</v>
      </c>
      <c r="G1254" s="281">
        <f>IF(stok&lt;&gt;"",SUM(G1234:G1253)+G1219,0)</f>
        <v>0</v>
      </c>
      <c r="H1254" s="321"/>
      <c r="J1254" s="193">
        <f>IF(G1254&gt;G1219,ROW(A1260),0)</f>
        <v>0</v>
      </c>
    </row>
    <row r="1256" spans="1:10" ht="30.2" customHeight="1" x14ac:dyDescent="0.25">
      <c r="A1256" s="526" t="s">
        <v>159</v>
      </c>
      <c r="B1256" s="526"/>
      <c r="C1256" s="526"/>
      <c r="D1256" s="526"/>
      <c r="E1256" s="526"/>
      <c r="F1256" s="526"/>
      <c r="G1256" s="526"/>
      <c r="H1256" s="526"/>
    </row>
    <row r="1258" spans="1:10" ht="18.75" x14ac:dyDescent="0.3">
      <c r="A1258" s="350" t="s">
        <v>44</v>
      </c>
      <c r="B1258" s="351">
        <f ca="1">imzatarihi</f>
        <v>46027</v>
      </c>
      <c r="C1258" s="353" t="s">
        <v>45</v>
      </c>
      <c r="D1258" s="349" t="str">
        <f>IF(kurulusyetkilisi&gt;0,kurulusyetkilisi,"")</f>
        <v/>
      </c>
      <c r="E1258" s="43"/>
      <c r="F1258" s="43"/>
      <c r="G1258" s="43"/>
    </row>
    <row r="1259" spans="1:10" ht="18.75" x14ac:dyDescent="0.3">
      <c r="A1259" s="43"/>
      <c r="B1259" s="352"/>
      <c r="C1259" s="353" t="s">
        <v>46</v>
      </c>
      <c r="D1259" s="43"/>
      <c r="E1259" s="43"/>
      <c r="F1259" s="350"/>
      <c r="G1259" s="43"/>
    </row>
    <row r="1261" spans="1:10" x14ac:dyDescent="0.25">
      <c r="A1261" s="503" t="s">
        <v>124</v>
      </c>
      <c r="B1261" s="503"/>
      <c r="C1261" s="503"/>
      <c r="D1261" s="503"/>
      <c r="E1261" s="503"/>
      <c r="F1261" s="503"/>
      <c r="G1261" s="503"/>
      <c r="H1261" s="503"/>
      <c r="I1261" s="14"/>
    </row>
    <row r="1262" spans="1:10" x14ac:dyDescent="0.25">
      <c r="A1262" s="491" t="str">
        <f>IF(YilDonem&lt;&gt;"",CONCATENATE(YilDonem," dönemine aittir."),"")</f>
        <v/>
      </c>
      <c r="B1262" s="491"/>
      <c r="C1262" s="491"/>
      <c r="D1262" s="491"/>
      <c r="E1262" s="491"/>
      <c r="F1262" s="491"/>
      <c r="G1262" s="491"/>
      <c r="H1262" s="491"/>
      <c r="I1262" s="14"/>
    </row>
    <row r="1263" spans="1:10" ht="15.95" customHeight="1" thickBot="1" x14ac:dyDescent="0.3">
      <c r="A1263" s="521" t="s">
        <v>150</v>
      </c>
      <c r="B1263" s="521"/>
      <c r="C1263" s="521"/>
      <c r="D1263" s="521"/>
      <c r="E1263" s="521"/>
      <c r="F1263" s="521"/>
      <c r="G1263" s="521"/>
      <c r="H1263" s="521"/>
      <c r="I1263" s="14"/>
    </row>
    <row r="1264" spans="1:10" ht="31.7" customHeight="1" thickBot="1" x14ac:dyDescent="0.3">
      <c r="A1264" s="522" t="s">
        <v>1</v>
      </c>
      <c r="B1264" s="523"/>
      <c r="C1264" s="495" t="str">
        <f>IF(ProjeNo&gt;0,ProjeNo,"")</f>
        <v/>
      </c>
      <c r="D1264" s="496"/>
      <c r="E1264" s="496"/>
      <c r="F1264" s="496"/>
      <c r="G1264" s="496"/>
      <c r="H1264" s="497"/>
      <c r="I1264" s="14"/>
    </row>
    <row r="1265" spans="1:11" ht="45" customHeight="1" thickBot="1" x14ac:dyDescent="0.3">
      <c r="A1265" s="524" t="s">
        <v>11</v>
      </c>
      <c r="B1265" s="525"/>
      <c r="C1265" s="500" t="str">
        <f>IF(ProjeAdi&gt;0,ProjeAdi,"")</f>
        <v/>
      </c>
      <c r="D1265" s="501"/>
      <c r="E1265" s="501"/>
      <c r="F1265" s="501"/>
      <c r="G1265" s="501"/>
      <c r="H1265" s="502"/>
      <c r="I1265" s="14"/>
    </row>
    <row r="1266" spans="1:11" ht="30.2" customHeight="1" thickBot="1" x14ac:dyDescent="0.3">
      <c r="A1266" s="527" t="s">
        <v>163</v>
      </c>
      <c r="B1266" s="528"/>
      <c r="C1266" s="500" t="str">
        <f>IF($C$6&lt;&gt;"",$C$6,"")</f>
        <v/>
      </c>
      <c r="D1266" s="501"/>
      <c r="E1266" s="501"/>
      <c r="F1266" s="501"/>
      <c r="G1266" s="501"/>
      <c r="H1266" s="502"/>
      <c r="I1266" s="14"/>
    </row>
    <row r="1267" spans="1:11" s="83" customFormat="1" ht="37.15" customHeight="1" x14ac:dyDescent="0.25">
      <c r="A1267" s="489" t="s">
        <v>7</v>
      </c>
      <c r="B1267" s="489" t="s">
        <v>119</v>
      </c>
      <c r="C1267" s="489" t="s">
        <v>120</v>
      </c>
      <c r="D1267" s="489" t="s">
        <v>125</v>
      </c>
      <c r="E1267" s="489" t="s">
        <v>126</v>
      </c>
      <c r="F1267" s="489" t="s">
        <v>167</v>
      </c>
      <c r="G1267" s="532" t="s">
        <v>47</v>
      </c>
      <c r="H1267" s="532" t="s">
        <v>127</v>
      </c>
      <c r="I1267" s="111"/>
      <c r="J1267" s="126"/>
      <c r="K1267" s="126"/>
    </row>
    <row r="1268" spans="1:11" ht="18" customHeight="1" thickBot="1" x14ac:dyDescent="0.3">
      <c r="A1268" s="507"/>
      <c r="B1268" s="507"/>
      <c r="C1268" s="507"/>
      <c r="D1268" s="507"/>
      <c r="E1268" s="507"/>
      <c r="F1268" s="507"/>
      <c r="G1268" s="533"/>
      <c r="H1268" s="533"/>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148</v>
      </c>
      <c r="G1289" s="281">
        <f>IF(stok&lt;&gt;"",SUM(G1269:G1288)+G1254,0)</f>
        <v>0</v>
      </c>
      <c r="H1289" s="321"/>
      <c r="J1289" s="193">
        <f>IF(G1289&gt;G1254,ROW(A1295),0)</f>
        <v>0</v>
      </c>
    </row>
    <row r="1291" spans="1:10" ht="30.2" customHeight="1" x14ac:dyDescent="0.25">
      <c r="A1291" s="526" t="s">
        <v>159</v>
      </c>
      <c r="B1291" s="526"/>
      <c r="C1291" s="526"/>
      <c r="D1291" s="526"/>
      <c r="E1291" s="526"/>
      <c r="F1291" s="526"/>
      <c r="G1291" s="526"/>
      <c r="H1291" s="526"/>
    </row>
    <row r="1293" spans="1:10" ht="18.75" x14ac:dyDescent="0.3">
      <c r="A1293" s="350" t="s">
        <v>44</v>
      </c>
      <c r="B1293" s="351">
        <f ca="1">imzatarihi</f>
        <v>46027</v>
      </c>
      <c r="C1293" s="353" t="s">
        <v>45</v>
      </c>
      <c r="D1293" s="349" t="str">
        <f>IF(kurulusyetkilisi&gt;0,kurulusyetkilisi,"")</f>
        <v/>
      </c>
      <c r="E1293" s="43"/>
      <c r="F1293" s="43"/>
      <c r="G1293" s="43"/>
    </row>
    <row r="1294" spans="1:10" ht="18.75" x14ac:dyDescent="0.3">
      <c r="A1294" s="43"/>
      <c r="B1294" s="352"/>
      <c r="C1294" s="353" t="s">
        <v>46</v>
      </c>
      <c r="D1294" s="43"/>
      <c r="E1294" s="43"/>
      <c r="F1294" s="350"/>
      <c r="G1294" s="43"/>
    </row>
    <row r="1296" spans="1:10" x14ac:dyDescent="0.25">
      <c r="A1296" s="503" t="s">
        <v>124</v>
      </c>
      <c r="B1296" s="503"/>
      <c r="C1296" s="503"/>
      <c r="D1296" s="503"/>
      <c r="E1296" s="503"/>
      <c r="F1296" s="503"/>
      <c r="G1296" s="503"/>
      <c r="H1296" s="503"/>
      <c r="I1296" s="14"/>
    </row>
    <row r="1297" spans="1:11" x14ac:dyDescent="0.25">
      <c r="A1297" s="491" t="str">
        <f>IF(YilDonem&lt;&gt;"",CONCATENATE(YilDonem," dönemine aittir."),"")</f>
        <v/>
      </c>
      <c r="B1297" s="491"/>
      <c r="C1297" s="491"/>
      <c r="D1297" s="491"/>
      <c r="E1297" s="491"/>
      <c r="F1297" s="491"/>
      <c r="G1297" s="491"/>
      <c r="H1297" s="491"/>
      <c r="I1297" s="14"/>
    </row>
    <row r="1298" spans="1:11" ht="15.95" customHeight="1" thickBot="1" x14ac:dyDescent="0.3">
      <c r="A1298" s="521" t="s">
        <v>150</v>
      </c>
      <c r="B1298" s="521"/>
      <c r="C1298" s="521"/>
      <c r="D1298" s="521"/>
      <c r="E1298" s="521"/>
      <c r="F1298" s="521"/>
      <c r="G1298" s="521"/>
      <c r="H1298" s="521"/>
      <c r="I1298" s="14"/>
    </row>
    <row r="1299" spans="1:11" ht="31.7" customHeight="1" thickBot="1" x14ac:dyDescent="0.3">
      <c r="A1299" s="522" t="s">
        <v>1</v>
      </c>
      <c r="B1299" s="523"/>
      <c r="C1299" s="495" t="str">
        <f>IF(ProjeNo&gt;0,ProjeNo,"")</f>
        <v/>
      </c>
      <c r="D1299" s="496"/>
      <c r="E1299" s="496"/>
      <c r="F1299" s="496"/>
      <c r="G1299" s="496"/>
      <c r="H1299" s="497"/>
      <c r="I1299" s="14"/>
    </row>
    <row r="1300" spans="1:11" ht="45" customHeight="1" thickBot="1" x14ac:dyDescent="0.3">
      <c r="A1300" s="524" t="s">
        <v>11</v>
      </c>
      <c r="B1300" s="525"/>
      <c r="C1300" s="500" t="str">
        <f>IF(ProjeAdi&gt;0,ProjeAdi,"")</f>
        <v/>
      </c>
      <c r="D1300" s="501"/>
      <c r="E1300" s="501"/>
      <c r="F1300" s="501"/>
      <c r="G1300" s="501"/>
      <c r="H1300" s="502"/>
      <c r="I1300" s="14"/>
    </row>
    <row r="1301" spans="1:11" ht="30.2" customHeight="1" thickBot="1" x14ac:dyDescent="0.3">
      <c r="A1301" s="527" t="s">
        <v>163</v>
      </c>
      <c r="B1301" s="528"/>
      <c r="C1301" s="500" t="str">
        <f>IF($C$6&lt;&gt;"",$C$6,"")</f>
        <v/>
      </c>
      <c r="D1301" s="501"/>
      <c r="E1301" s="501"/>
      <c r="F1301" s="501"/>
      <c r="G1301" s="501"/>
      <c r="H1301" s="502"/>
      <c r="I1301" s="14"/>
    </row>
    <row r="1302" spans="1:11" s="83" customFormat="1" ht="37.15" customHeight="1" x14ac:dyDescent="0.25">
      <c r="A1302" s="489" t="s">
        <v>7</v>
      </c>
      <c r="B1302" s="489" t="s">
        <v>119</v>
      </c>
      <c r="C1302" s="489" t="s">
        <v>120</v>
      </c>
      <c r="D1302" s="489" t="s">
        <v>125</v>
      </c>
      <c r="E1302" s="489" t="s">
        <v>126</v>
      </c>
      <c r="F1302" s="489" t="s">
        <v>167</v>
      </c>
      <c r="G1302" s="532" t="s">
        <v>47</v>
      </c>
      <c r="H1302" s="532" t="s">
        <v>127</v>
      </c>
      <c r="I1302" s="111"/>
      <c r="J1302" s="126"/>
      <c r="K1302" s="126"/>
    </row>
    <row r="1303" spans="1:11" ht="18" customHeight="1" thickBot="1" x14ac:dyDescent="0.3">
      <c r="A1303" s="507"/>
      <c r="B1303" s="507"/>
      <c r="C1303" s="507"/>
      <c r="D1303" s="507"/>
      <c r="E1303" s="507"/>
      <c r="F1303" s="507"/>
      <c r="G1303" s="533"/>
      <c r="H1303" s="533"/>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148</v>
      </c>
      <c r="G1324" s="281">
        <f>IF(stok&lt;&gt;"",SUM(G1304:G1323)+G1289,0)</f>
        <v>0</v>
      </c>
      <c r="H1324" s="321"/>
      <c r="J1324" s="193">
        <f>IF(G1324&gt;G1289,ROW(A1330),0)</f>
        <v>0</v>
      </c>
    </row>
    <row r="1326" spans="1:10" ht="30.2" customHeight="1" x14ac:dyDescent="0.25">
      <c r="A1326" s="526" t="s">
        <v>159</v>
      </c>
      <c r="B1326" s="526"/>
      <c r="C1326" s="526"/>
      <c r="D1326" s="526"/>
      <c r="E1326" s="526"/>
      <c r="F1326" s="526"/>
      <c r="G1326" s="526"/>
      <c r="H1326" s="526"/>
    </row>
    <row r="1328" spans="1:10" ht="18.75" x14ac:dyDescent="0.3">
      <c r="A1328" s="350" t="s">
        <v>44</v>
      </c>
      <c r="B1328" s="351">
        <f ca="1">imzatarihi</f>
        <v>46027</v>
      </c>
      <c r="C1328" s="353" t="s">
        <v>45</v>
      </c>
      <c r="D1328" s="349" t="str">
        <f>IF(kurulusyetkilisi&gt;0,kurulusyetkilisi,"")</f>
        <v/>
      </c>
      <c r="E1328" s="43"/>
      <c r="F1328" s="43"/>
      <c r="G1328" s="43"/>
    </row>
    <row r="1329" spans="1:7" ht="18.75" x14ac:dyDescent="0.3">
      <c r="A1329" s="43"/>
      <c r="B1329" s="352"/>
      <c r="C1329" s="353" t="s">
        <v>46</v>
      </c>
      <c r="D1329" s="43"/>
      <c r="E1329" s="43"/>
      <c r="F1329" s="350"/>
      <c r="G1329" s="43"/>
    </row>
  </sheetData>
  <sheetProtection algorithmName="SHA-512" hashValue="eeGsMI+otNkPpsuX0WHRU33s1uzP61QnnvTXlQg3cOqbewe+l55dS/p4/gM2L8ji/BwChRvFLs9/5xrreivknw==" saltValue="28/q5OUvIq80xb2ZrvH+8A==" spinCount="100000" sheet="1" objects="1" scenarios="1"/>
  <mergeCells count="684">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37:H37"/>
    <mergeCell ref="A38:H38"/>
    <mergeCell ref="A39:B39"/>
    <mergeCell ref="C39:H39"/>
    <mergeCell ref="A7:A8"/>
    <mergeCell ref="B7:B8"/>
    <mergeCell ref="C7:C8"/>
    <mergeCell ref="D7:D8"/>
    <mergeCell ref="F7:F8"/>
    <mergeCell ref="A1:H1"/>
    <mergeCell ref="A2:H2"/>
    <mergeCell ref="A3:H3"/>
    <mergeCell ref="A4:B4"/>
    <mergeCell ref="C4:H4"/>
    <mergeCell ref="A5:B5"/>
    <mergeCell ref="C5:H5"/>
    <mergeCell ref="A31:H31"/>
    <mergeCell ref="A36:H36"/>
    <mergeCell ref="A6:B6"/>
    <mergeCell ref="C6:H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28"/>
  <sheetViews>
    <sheetView zoomScale="80" zoomScaleNormal="80" workbookViewId="0">
      <selection activeCell="C4" sqref="C4:G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48"/>
      <c r="B1" s="552" t="s">
        <v>128</v>
      </c>
      <c r="C1" s="552"/>
      <c r="D1" s="552"/>
      <c r="E1" s="552"/>
      <c r="F1" s="552"/>
      <c r="G1" s="552"/>
      <c r="H1" s="549"/>
    </row>
    <row r="2" spans="1:8" s="112" customFormat="1" x14ac:dyDescent="0.25">
      <c r="A2" s="548"/>
      <c r="B2" s="441" t="str">
        <f>IF(YilDonem&lt;&gt;"",CONCATENATE(YilDonem," dönemine aittir."),"")</f>
        <v/>
      </c>
      <c r="C2" s="441"/>
      <c r="D2" s="441"/>
      <c r="E2" s="441"/>
      <c r="F2" s="441"/>
      <c r="G2" s="441"/>
      <c r="H2" s="549"/>
    </row>
    <row r="3" spans="1:8" s="112" customFormat="1" ht="19.5" thickBot="1" x14ac:dyDescent="0.35">
      <c r="A3" s="548"/>
      <c r="B3" s="442" t="s">
        <v>129</v>
      </c>
      <c r="C3" s="442"/>
      <c r="D3" s="442"/>
      <c r="E3" s="442"/>
      <c r="F3" s="442"/>
      <c r="G3" s="442"/>
      <c r="H3" s="549"/>
    </row>
    <row r="4" spans="1:8" s="112" customFormat="1" ht="23.25" customHeight="1" thickBot="1" x14ac:dyDescent="0.3">
      <c r="A4" s="548"/>
      <c r="B4" s="331" t="s">
        <v>1</v>
      </c>
      <c r="C4" s="443" t="str">
        <f>IF(ProjeNo&gt;0,ProjeNo,"")</f>
        <v/>
      </c>
      <c r="D4" s="444"/>
      <c r="E4" s="444"/>
      <c r="F4" s="444"/>
      <c r="G4" s="445"/>
      <c r="H4" s="549"/>
    </row>
    <row r="5" spans="1:8" s="112" customFormat="1" ht="70.5" customHeight="1" thickBot="1" x14ac:dyDescent="0.3">
      <c r="A5" s="548"/>
      <c r="B5" s="121" t="s">
        <v>11</v>
      </c>
      <c r="C5" s="553" t="str">
        <f>IF(ProjeAdi&gt;0,ProjeAdi,"")</f>
        <v/>
      </c>
      <c r="D5" s="554"/>
      <c r="E5" s="554"/>
      <c r="F5" s="554"/>
      <c r="G5" s="555"/>
      <c r="H5" s="549"/>
    </row>
    <row r="6" spans="1:8" ht="19.5" thickBot="1" x14ac:dyDescent="0.3">
      <c r="A6" s="548"/>
      <c r="B6" s="546" t="s">
        <v>130</v>
      </c>
      <c r="C6" s="556"/>
      <c r="D6" s="556"/>
      <c r="E6" s="556"/>
      <c r="F6" s="557"/>
      <c r="G6" s="122" t="s">
        <v>131</v>
      </c>
      <c r="H6" s="549"/>
    </row>
    <row r="7" spans="1:8" ht="28.15" customHeight="1" x14ac:dyDescent="0.25">
      <c r="A7" s="548"/>
      <c r="B7" s="558" t="s">
        <v>132</v>
      </c>
      <c r="C7" s="559"/>
      <c r="D7" s="559"/>
      <c r="E7" s="559"/>
      <c r="F7" s="551"/>
      <c r="G7" s="560">
        <f>F8+F9</f>
        <v>0</v>
      </c>
      <c r="H7" s="549"/>
    </row>
    <row r="8" spans="1:8" ht="28.15" customHeight="1" x14ac:dyDescent="0.25">
      <c r="A8" s="548"/>
      <c r="B8" s="563" t="str">
        <f>CONCATENATE(YilDonem," Dönemine Ait Personel Gideri")</f>
        <v xml:space="preserve"> Dönemine Ait Personel Gideri</v>
      </c>
      <c r="C8" s="564"/>
      <c r="D8" s="564"/>
      <c r="E8" s="564"/>
      <c r="F8" s="188">
        <f>'G011'!I821</f>
        <v>0</v>
      </c>
      <c r="G8" s="561"/>
      <c r="H8" s="549"/>
    </row>
    <row r="9" spans="1:8" ht="30.6" customHeight="1" thickBot="1" x14ac:dyDescent="0.3">
      <c r="A9" s="548"/>
      <c r="B9" s="565" t="s">
        <v>142</v>
      </c>
      <c r="C9" s="566"/>
      <c r="D9" s="566"/>
      <c r="E9" s="566"/>
      <c r="F9" s="28"/>
      <c r="G9" s="562"/>
      <c r="H9" s="549"/>
    </row>
    <row r="10" spans="1:8" ht="28.15" customHeight="1" thickBot="1" x14ac:dyDescent="0.3">
      <c r="A10" s="548"/>
      <c r="B10" s="543" t="s">
        <v>133</v>
      </c>
      <c r="C10" s="544"/>
      <c r="D10" s="544"/>
      <c r="E10" s="544"/>
      <c r="F10" s="545"/>
      <c r="G10" s="189">
        <f>'G012'!$J$228</f>
        <v>0</v>
      </c>
      <c r="H10" s="549"/>
    </row>
    <row r="11" spans="1:8" ht="28.15" customHeight="1" thickBot="1" x14ac:dyDescent="0.3">
      <c r="A11" s="548"/>
      <c r="B11" s="543" t="s">
        <v>134</v>
      </c>
      <c r="C11" s="544"/>
      <c r="D11" s="544"/>
      <c r="E11" s="544"/>
      <c r="F11" s="551"/>
      <c r="G11" s="189">
        <f>'G013'!$G$203</f>
        <v>0</v>
      </c>
      <c r="H11" s="549"/>
    </row>
    <row r="12" spans="1:8" ht="28.15" customHeight="1" thickBot="1" x14ac:dyDescent="0.3">
      <c r="A12" s="548"/>
      <c r="B12" s="539" t="s">
        <v>135</v>
      </c>
      <c r="C12" s="540"/>
      <c r="D12" s="540"/>
      <c r="E12" s="540"/>
      <c r="F12" s="135" t="s">
        <v>136</v>
      </c>
      <c r="G12" s="190">
        <f>G014A!$I$168</f>
        <v>0</v>
      </c>
      <c r="H12" s="549"/>
    </row>
    <row r="13" spans="1:8" ht="28.15" customHeight="1" thickBot="1" x14ac:dyDescent="0.3">
      <c r="A13" s="548"/>
      <c r="B13" s="541"/>
      <c r="C13" s="542"/>
      <c r="D13" s="542"/>
      <c r="E13" s="542"/>
      <c r="F13" s="136" t="s">
        <v>137</v>
      </c>
      <c r="G13" s="190">
        <f>G014B!$I$168</f>
        <v>0</v>
      </c>
      <c r="H13" s="549"/>
    </row>
    <row r="14" spans="1:8" ht="28.15" customHeight="1" thickBot="1" x14ac:dyDescent="0.3">
      <c r="A14" s="548"/>
      <c r="B14" s="539" t="s">
        <v>138</v>
      </c>
      <c r="C14" s="540"/>
      <c r="D14" s="540"/>
      <c r="E14" s="540"/>
      <c r="F14" s="135" t="s">
        <v>136</v>
      </c>
      <c r="G14" s="189">
        <f>G015A!$I$158</f>
        <v>0</v>
      </c>
      <c r="H14" s="549"/>
    </row>
    <row r="15" spans="1:8" ht="28.15" customHeight="1" thickBot="1" x14ac:dyDescent="0.3">
      <c r="A15" s="548"/>
      <c r="B15" s="541"/>
      <c r="C15" s="542"/>
      <c r="D15" s="542"/>
      <c r="E15" s="542"/>
      <c r="F15" s="136" t="s">
        <v>137</v>
      </c>
      <c r="G15" s="189">
        <f>G015B!$I$158</f>
        <v>0</v>
      </c>
      <c r="H15" s="549"/>
    </row>
    <row r="16" spans="1:8" ht="28.15" customHeight="1" thickBot="1" x14ac:dyDescent="0.3">
      <c r="A16" s="548"/>
      <c r="B16" s="543" t="s">
        <v>139</v>
      </c>
      <c r="C16" s="544"/>
      <c r="D16" s="544"/>
      <c r="E16" s="544"/>
      <c r="F16" s="545"/>
      <c r="G16" s="190">
        <f>'G016'!G1694</f>
        <v>0</v>
      </c>
      <c r="H16" s="549"/>
    </row>
    <row r="17" spans="1:8" ht="36" customHeight="1" thickBot="1" x14ac:dyDescent="0.3">
      <c r="A17" s="548"/>
      <c r="E17" s="546" t="s">
        <v>140</v>
      </c>
      <c r="F17" s="547"/>
      <c r="G17" s="191">
        <f>SUM(G7:G16)</f>
        <v>0</v>
      </c>
      <c r="H17" s="549"/>
    </row>
    <row r="18" spans="1:8" x14ac:dyDescent="0.25">
      <c r="A18" s="548"/>
      <c r="B18" s="550" t="s">
        <v>143</v>
      </c>
      <c r="C18" s="550"/>
      <c r="D18" s="550"/>
      <c r="E18" s="550"/>
      <c r="F18" s="550"/>
      <c r="G18" s="550"/>
      <c r="H18" s="549"/>
    </row>
    <row r="19" spans="1:8" x14ac:dyDescent="0.25">
      <c r="A19" s="548"/>
      <c r="B19" s="550"/>
      <c r="C19" s="550"/>
      <c r="D19" s="550"/>
      <c r="E19" s="550"/>
      <c r="F19" s="550"/>
      <c r="G19" s="550"/>
      <c r="H19" s="549"/>
    </row>
    <row r="20" spans="1:8" x14ac:dyDescent="0.25">
      <c r="A20" s="548"/>
      <c r="H20" s="549"/>
    </row>
    <row r="21" spans="1:8" ht="16.5" thickBot="1" x14ac:dyDescent="0.3">
      <c r="A21" s="548"/>
      <c r="G21" s="123"/>
      <c r="H21" s="549"/>
    </row>
    <row r="22" spans="1:8" ht="34.5" customHeight="1" thickBot="1" x14ac:dyDescent="0.35">
      <c r="A22" s="548"/>
      <c r="B22" s="535" t="s">
        <v>164</v>
      </c>
      <c r="C22" s="536"/>
      <c r="D22" s="536"/>
      <c r="E22" s="536"/>
      <c r="F22" s="537"/>
      <c r="G22" s="192" t="str">
        <f>IF(olcek&lt;&gt;"",olcek,"")</f>
        <v/>
      </c>
      <c r="H22" s="549"/>
    </row>
    <row r="23" spans="1:8" x14ac:dyDescent="0.25">
      <c r="H23" s="112"/>
    </row>
    <row r="24" spans="1:8" ht="21.95" customHeight="1" x14ac:dyDescent="0.35">
      <c r="B24" s="534" t="str">
        <f>IF(G22="EVET","Alınan hibe destek tutarı (TL) :","")</f>
        <v/>
      </c>
      <c r="C24" s="534"/>
      <c r="D24" s="538"/>
      <c r="E24" s="538"/>
      <c r="F24" s="538"/>
      <c r="H24" s="112"/>
    </row>
    <row r="25" spans="1:8" x14ac:dyDescent="0.25">
      <c r="H25" s="112"/>
    </row>
    <row r="26" spans="1:8" ht="15.75" x14ac:dyDescent="0.25">
      <c r="B26" s="140" t="s">
        <v>44</v>
      </c>
      <c r="C26" s="356" t="s">
        <v>45</v>
      </c>
      <c r="D26" s="354" t="str">
        <f>IF(kurulusyetkilisi&gt;0,kurulusyetkilisi,"")</f>
        <v/>
      </c>
      <c r="E26" s="43"/>
      <c r="F26" s="43"/>
      <c r="G26" s="43"/>
      <c r="H26" s="43"/>
    </row>
    <row r="27" spans="1:8" ht="18.75" x14ac:dyDescent="0.3">
      <c r="B27" s="355">
        <f ca="1">imzatarihi</f>
        <v>46027</v>
      </c>
      <c r="C27" s="356" t="s">
        <v>46</v>
      </c>
      <c r="D27" s="43"/>
      <c r="E27" s="43"/>
      <c r="F27" s="43"/>
      <c r="G27" s="350"/>
      <c r="H27" s="43"/>
    </row>
    <row r="28" spans="1:8" ht="15.75" x14ac:dyDescent="0.25">
      <c r="B28" s="43"/>
      <c r="C28" s="43"/>
      <c r="D28" s="43"/>
      <c r="E28" s="43"/>
      <c r="F28" s="43"/>
    </row>
  </sheetData>
  <sheetProtection algorithmName="SHA-512" hashValue="W2SJ5gnfCqWdofIi/FYtlLptuvrhCNrjH7hN8IK/2JCybm1/8vtzdKcMO8CPY7uGDVWQTrXPaQngFDzxpXDD0w==" saltValue="w2V0bESQucp2gq54fg1hMA=="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24:C24"/>
    <mergeCell ref="B22:F22"/>
    <mergeCell ref="D24:F24"/>
    <mergeCell ref="B12:E13"/>
    <mergeCell ref="B14:E15"/>
    <mergeCell ref="B16:F16"/>
    <mergeCell ref="E17:F17"/>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24</v>
      </c>
      <c r="B3" s="112"/>
      <c r="C3" s="176"/>
    </row>
    <row r="4" spans="1:3" ht="19.899999999999999" customHeight="1" x14ac:dyDescent="0.3">
      <c r="A4" s="175" t="s">
        <v>25</v>
      </c>
      <c r="B4" s="112"/>
      <c r="C4" s="176"/>
    </row>
    <row r="5" spans="1:3" ht="19.899999999999999" customHeight="1" x14ac:dyDescent="0.3">
      <c r="A5" s="175" t="s">
        <v>26</v>
      </c>
      <c r="B5" s="112"/>
      <c r="C5" s="176"/>
    </row>
    <row r="6" spans="1:3" ht="19.899999999999999" customHeight="1" x14ac:dyDescent="0.3">
      <c r="A6" s="175" t="s">
        <v>27</v>
      </c>
      <c r="B6" s="112"/>
      <c r="C6" s="176"/>
    </row>
    <row r="7" spans="1:3" ht="45.75" customHeight="1" x14ac:dyDescent="0.25">
      <c r="A7" s="177" t="s">
        <v>161</v>
      </c>
      <c r="B7" s="177"/>
      <c r="C7" s="177"/>
    </row>
    <row r="8" spans="1:3" ht="19.899999999999999" customHeight="1" x14ac:dyDescent="0.3">
      <c r="A8" s="175" t="s">
        <v>28</v>
      </c>
      <c r="B8" s="112"/>
      <c r="C8" s="176"/>
    </row>
    <row r="9" spans="1:3" ht="19.899999999999999" customHeight="1" x14ac:dyDescent="0.3">
      <c r="A9" s="175" t="s">
        <v>29</v>
      </c>
      <c r="B9" s="112"/>
      <c r="C9" s="176"/>
    </row>
    <row r="10" spans="1:3" ht="19.899999999999999" customHeight="1" x14ac:dyDescent="0.3">
      <c r="A10" s="175" t="s">
        <v>165</v>
      </c>
      <c r="B10" s="112"/>
      <c r="C10" s="176"/>
    </row>
    <row r="11" spans="1:3" ht="19.899999999999999" customHeight="1" x14ac:dyDescent="0.3">
      <c r="A11" s="175" t="s">
        <v>30</v>
      </c>
      <c r="B11" s="112"/>
      <c r="C11" s="176"/>
    </row>
    <row r="12" spans="1:3" ht="19.899999999999999" customHeight="1" x14ac:dyDescent="0.3">
      <c r="A12" s="175" t="s">
        <v>31</v>
      </c>
      <c r="B12" s="112"/>
      <c r="C12" s="176"/>
    </row>
    <row r="13" spans="1:3" ht="19.899999999999999" customHeight="1" x14ac:dyDescent="0.3">
      <c r="A13" s="175" t="s">
        <v>160</v>
      </c>
      <c r="B13" s="112"/>
      <c r="C13" s="176"/>
    </row>
    <row r="14" spans="1:3" ht="19.899999999999999" customHeight="1" x14ac:dyDescent="0.3">
      <c r="A14" s="175" t="s">
        <v>32</v>
      </c>
      <c r="B14" s="112"/>
      <c r="C14" s="176"/>
    </row>
  </sheetData>
  <sheetProtection algorithmName="SHA-512" hashValue="u8uUdEePOvamhq4MzOgV34Dwb3JHMcqawCLUGoEeNB1Swy7Kdlt6Zx4HmgLr4pz729XhRD7C8muX5Chtzy66PQ==" saltValue="GDhzUPVTSCOcGfbZgWBY1w=="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168</v>
      </c>
    </row>
    <row r="2" spans="1:9" ht="100.15" customHeight="1" x14ac:dyDescent="0.25">
      <c r="A2" s="413" t="s">
        <v>179</v>
      </c>
      <c r="C2" s="414" t="s">
        <v>33</v>
      </c>
      <c r="D2" s="414"/>
      <c r="E2" s="414"/>
      <c r="F2" s="414"/>
      <c r="G2" s="414"/>
      <c r="H2" s="414"/>
      <c r="I2" s="414"/>
    </row>
    <row r="3" spans="1:9" ht="100.15" customHeight="1" x14ac:dyDescent="0.25">
      <c r="A3" s="413"/>
      <c r="C3" s="414"/>
      <c r="D3" s="414"/>
      <c r="E3" s="414"/>
      <c r="F3" s="414"/>
      <c r="G3" s="414"/>
      <c r="H3" s="414"/>
      <c r="I3" s="414"/>
    </row>
    <row r="4" spans="1:9" ht="100.15" customHeight="1" x14ac:dyDescent="0.25">
      <c r="A4" s="413"/>
    </row>
    <row r="5" spans="1:9" ht="100.15" customHeight="1" x14ac:dyDescent="0.25">
      <c r="A5" s="413"/>
    </row>
    <row r="6" spans="1:9" ht="100.15" customHeight="1" x14ac:dyDescent="0.25">
      <c r="A6" s="413"/>
    </row>
    <row r="7" spans="1:9" ht="133.5" customHeight="1" x14ac:dyDescent="0.25">
      <c r="A7" s="413"/>
    </row>
    <row r="8" spans="1:9" ht="21" x14ac:dyDescent="0.35">
      <c r="A8" s="341" t="str">
        <f>IF(kurulusyetkilisi&gt;0,kurulusyetkilisi,"")</f>
        <v/>
      </c>
    </row>
    <row r="9" spans="1:9" ht="21" x14ac:dyDescent="0.35">
      <c r="A9" s="342">
        <f ca="1">imzatarihi</f>
        <v>46027</v>
      </c>
    </row>
    <row r="10" spans="1:9" ht="21" x14ac:dyDescent="0.35">
      <c r="A10" s="341" t="s">
        <v>182</v>
      </c>
    </row>
  </sheetData>
  <sheetProtection algorithmName="SHA-512" hashValue="KqJ98INcjct68wniLlanMCJWkUB+h/p794VSYViF/2WUFPCly8VL2Ot/afwHi9ydBBs5faMMfzaada8XRjAmVQ==" saltValue="QG6N/lOSQ4SXDrU71OADf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7" t="s">
        <v>34</v>
      </c>
      <c r="B1" s="417"/>
      <c r="C1" s="417"/>
      <c r="D1" s="417"/>
      <c r="E1" s="417"/>
      <c r="F1" s="417"/>
      <c r="G1" s="417"/>
      <c r="H1" s="417"/>
      <c r="I1" s="417"/>
      <c r="J1" s="417"/>
      <c r="K1" s="417"/>
      <c r="L1" s="417"/>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5" t="str">
        <f>IF(YilDonem&lt;&gt;"",CONCATENATE(IF(Dönem=1,"OCAK",IF(Dönem=2,"TEMMUZ","")),"  ayına aittir."),"")</f>
        <v/>
      </c>
      <c r="F3" s="435"/>
      <c r="G3" s="435"/>
      <c r="H3" s="435"/>
      <c r="I3" s="91"/>
      <c r="J3" s="91"/>
      <c r="K3" s="91"/>
      <c r="L3" s="92" t="s">
        <v>42</v>
      </c>
    </row>
    <row r="4" spans="1:27" ht="31.7" customHeight="1" thickBot="1" x14ac:dyDescent="0.3">
      <c r="A4" s="93" t="s">
        <v>1</v>
      </c>
      <c r="B4" s="422" t="str">
        <f>IF(ProjeNo&gt;0,ProjeNo,"")</f>
        <v/>
      </c>
      <c r="C4" s="423"/>
      <c r="D4" s="423"/>
      <c r="E4" s="423"/>
      <c r="F4" s="423"/>
      <c r="G4" s="423"/>
      <c r="H4" s="423"/>
      <c r="I4" s="423"/>
      <c r="J4" s="423"/>
      <c r="K4" s="423"/>
      <c r="L4" s="424"/>
    </row>
    <row r="5" spans="1:27" ht="31.7" customHeight="1" thickBot="1" x14ac:dyDescent="0.3">
      <c r="A5" s="94" t="s">
        <v>11</v>
      </c>
      <c r="B5" s="425" t="str">
        <f>IF(ProjeAdi&gt;0,ProjeAdi,"")</f>
        <v/>
      </c>
      <c r="C5" s="426"/>
      <c r="D5" s="426"/>
      <c r="E5" s="426"/>
      <c r="F5" s="426"/>
      <c r="G5" s="426"/>
      <c r="H5" s="426"/>
      <c r="I5" s="426"/>
      <c r="J5" s="426"/>
      <c r="K5" s="426"/>
      <c r="L5" s="427"/>
    </row>
    <row r="6" spans="1:27" ht="31.7" customHeight="1" thickBot="1" x14ac:dyDescent="0.3">
      <c r="A6" s="428" t="s">
        <v>7</v>
      </c>
      <c r="B6" s="428" t="s">
        <v>8</v>
      </c>
      <c r="C6" s="428" t="s">
        <v>35</v>
      </c>
      <c r="D6" s="428" t="s">
        <v>144</v>
      </c>
      <c r="E6" s="428" t="s">
        <v>36</v>
      </c>
      <c r="F6" s="428" t="s">
        <v>39</v>
      </c>
      <c r="G6" s="438" t="s">
        <v>37</v>
      </c>
      <c r="H6" s="437" t="s">
        <v>174</v>
      </c>
      <c r="I6" s="438"/>
      <c r="J6" s="438"/>
      <c r="K6" s="439"/>
      <c r="L6" s="428" t="s">
        <v>38</v>
      </c>
      <c r="O6" s="418" t="s">
        <v>43</v>
      </c>
      <c r="P6" s="418"/>
      <c r="Q6" s="418" t="s">
        <v>49</v>
      </c>
      <c r="R6" s="418"/>
      <c r="S6" s="418" t="s">
        <v>50</v>
      </c>
      <c r="T6" s="418"/>
    </row>
    <row r="7" spans="1:27" s="172" customFormat="1" ht="90.75" thickBot="1" x14ac:dyDescent="0.3">
      <c r="A7" s="429"/>
      <c r="B7" s="429"/>
      <c r="C7" s="429"/>
      <c r="D7" s="429"/>
      <c r="E7" s="429"/>
      <c r="F7" s="429"/>
      <c r="G7" s="440"/>
      <c r="H7" s="95" t="s">
        <v>141</v>
      </c>
      <c r="I7" s="95" t="s">
        <v>176</v>
      </c>
      <c r="J7" s="95" t="s">
        <v>185</v>
      </c>
      <c r="K7" s="95" t="s">
        <v>186</v>
      </c>
      <c r="L7" s="436"/>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19" t="s">
        <v>47</v>
      </c>
      <c r="B28" s="420"/>
      <c r="C28" s="358"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46027</v>
      </c>
      <c r="C31" s="415" t="s">
        <v>45</v>
      </c>
      <c r="D31" s="415"/>
      <c r="E31" s="343" t="s">
        <v>183</v>
      </c>
      <c r="F31" s="345" t="str">
        <f>IF(kurulusyetkilisi&gt;0,kurulusyetkilisi,"")</f>
        <v/>
      </c>
      <c r="G31" s="343"/>
      <c r="H31" s="346"/>
      <c r="I31" s="131"/>
      <c r="J31" s="131"/>
    </row>
    <row r="32" spans="1:21" ht="19.5" x14ac:dyDescent="0.3">
      <c r="A32" s="347"/>
      <c r="B32" s="347"/>
      <c r="C32" s="415" t="s">
        <v>46</v>
      </c>
      <c r="D32" s="415"/>
      <c r="E32" s="416"/>
      <c r="F32" s="416"/>
      <c r="G32" s="416"/>
      <c r="H32" s="348"/>
      <c r="I32" s="107"/>
      <c r="J32" s="107"/>
    </row>
    <row r="33" spans="1:20" ht="15.75" x14ac:dyDescent="0.25">
      <c r="A33" s="417" t="s">
        <v>34</v>
      </c>
      <c r="B33" s="417"/>
      <c r="C33" s="417"/>
      <c r="D33" s="417"/>
      <c r="E33" s="417"/>
      <c r="F33" s="417"/>
      <c r="G33" s="417"/>
      <c r="H33" s="417"/>
      <c r="I33" s="417"/>
      <c r="J33" s="417"/>
      <c r="K33" s="417"/>
      <c r="L33" s="417"/>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5" t="str">
        <f>IF(YilDonem&lt;&gt;"",CONCATENATE(IF(Dönem=1,"OCAK",IF(Dönem=2,"TEMMUZ","")),"  ayına aittir."),"")</f>
        <v/>
      </c>
      <c r="F35" s="435"/>
      <c r="G35" s="435"/>
      <c r="H35" s="435"/>
      <c r="I35" s="91"/>
      <c r="J35" s="91"/>
      <c r="K35" s="91"/>
      <c r="L35" s="92" t="s">
        <v>42</v>
      </c>
    </row>
    <row r="36" spans="1:20" ht="31.7" customHeight="1" thickBot="1" x14ac:dyDescent="0.3">
      <c r="A36" s="93" t="s">
        <v>1</v>
      </c>
      <c r="B36" s="422" t="str">
        <f>IF(ProjeNo&gt;0,ProjeNo,"")</f>
        <v/>
      </c>
      <c r="C36" s="423"/>
      <c r="D36" s="423"/>
      <c r="E36" s="423"/>
      <c r="F36" s="423"/>
      <c r="G36" s="423"/>
      <c r="H36" s="423"/>
      <c r="I36" s="423"/>
      <c r="J36" s="423"/>
      <c r="K36" s="423"/>
      <c r="L36" s="424"/>
    </row>
    <row r="37" spans="1:20" ht="31.7" customHeight="1" thickBot="1" x14ac:dyDescent="0.3">
      <c r="A37" s="94" t="s">
        <v>11</v>
      </c>
      <c r="B37" s="425" t="str">
        <f>IF(ProjeAdi&gt;0,ProjeAdi,"")</f>
        <v/>
      </c>
      <c r="C37" s="426"/>
      <c r="D37" s="426"/>
      <c r="E37" s="426"/>
      <c r="F37" s="426"/>
      <c r="G37" s="426"/>
      <c r="H37" s="426"/>
      <c r="I37" s="426"/>
      <c r="J37" s="426"/>
      <c r="K37" s="426"/>
      <c r="L37" s="427"/>
    </row>
    <row r="38" spans="1:20" ht="31.7" customHeight="1" thickBot="1" x14ac:dyDescent="0.3">
      <c r="A38" s="428" t="s">
        <v>7</v>
      </c>
      <c r="B38" s="428" t="s">
        <v>8</v>
      </c>
      <c r="C38" s="428" t="s">
        <v>35</v>
      </c>
      <c r="D38" s="428" t="s">
        <v>144</v>
      </c>
      <c r="E38" s="428" t="s">
        <v>36</v>
      </c>
      <c r="F38" s="428" t="s">
        <v>39</v>
      </c>
      <c r="G38" s="430" t="s">
        <v>37</v>
      </c>
      <c r="H38" s="432" t="s">
        <v>174</v>
      </c>
      <c r="I38" s="433"/>
      <c r="J38" s="433"/>
      <c r="K38" s="434"/>
      <c r="L38" s="428" t="s">
        <v>38</v>
      </c>
      <c r="O38" s="418" t="s">
        <v>43</v>
      </c>
      <c r="P38" s="418"/>
      <c r="Q38" s="418" t="s">
        <v>49</v>
      </c>
      <c r="R38" s="418"/>
      <c r="S38" s="418" t="s">
        <v>50</v>
      </c>
      <c r="T38" s="418"/>
    </row>
    <row r="39" spans="1:20" s="172" customFormat="1" ht="90.75" thickBot="1" x14ac:dyDescent="0.3">
      <c r="A39" s="429"/>
      <c r="B39" s="429"/>
      <c r="C39" s="429"/>
      <c r="D39" s="429"/>
      <c r="E39" s="429"/>
      <c r="F39" s="429"/>
      <c r="G39" s="431"/>
      <c r="H39" s="95" t="s">
        <v>141</v>
      </c>
      <c r="I39" s="95" t="s">
        <v>176</v>
      </c>
      <c r="J39" s="95" t="s">
        <v>185</v>
      </c>
      <c r="K39" s="95" t="s">
        <v>186</v>
      </c>
      <c r="L39" s="429"/>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IFERROR(IF(N40="EVET",VLOOKUP(YilDonem,SGKTAVAN,2,0)*0.2475,VLOOKUP(YilDonem,SGKTAVAN,2,0)*0.2075),0)</f>
        <v>0</v>
      </c>
      <c r="P40" s="255">
        <f t="shared" ref="P40:P59" si="11">IFERROR(IF(N40="EVET",0,VLOOKUP(YilDonem,SGKTAVAN,2,0)*0.02),0)</f>
        <v>0</v>
      </c>
      <c r="Q40" s="255">
        <f t="shared" ref="Q40:Q59" si="12">IF(N40="EVET",(D40+E40)*0.2475,(D40+E40)*0.2075)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19" t="s">
        <v>47</v>
      </c>
      <c r="B60" s="420"/>
      <c r="C60" s="260" t="str">
        <f t="shared" ref="C60:I60" si="17">IF($L$60&gt;0,SUM(C40:C59),"")</f>
        <v/>
      </c>
      <c r="D60" s="261" t="str">
        <f t="shared" si="17"/>
        <v/>
      </c>
      <c r="E60" s="261" t="str">
        <f t="shared" si="17"/>
        <v/>
      </c>
      <c r="F60" s="261" t="str">
        <f t="shared" si="17"/>
        <v/>
      </c>
      <c r="G60" s="261" t="str">
        <f t="shared" si="17"/>
        <v/>
      </c>
      <c r="H60" s="261" t="str">
        <f t="shared" si="17"/>
        <v/>
      </c>
      <c r="I60" s="261" t="str">
        <f t="shared" si="17"/>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46027</v>
      </c>
      <c r="C63" s="415" t="s">
        <v>45</v>
      </c>
      <c r="D63" s="415"/>
      <c r="E63" s="343" t="s">
        <v>183</v>
      </c>
      <c r="F63" s="345" t="str">
        <f>IF(kurulusyetkilisi&gt;0,kurulusyetkilisi,"")</f>
        <v/>
      </c>
      <c r="G63" s="343"/>
      <c r="H63" s="131"/>
      <c r="I63" s="131"/>
      <c r="J63" s="131"/>
    </row>
    <row r="64" spans="1:21" ht="19.5" x14ac:dyDescent="0.3">
      <c r="A64" s="347"/>
      <c r="B64" s="347"/>
      <c r="C64" s="415" t="s">
        <v>46</v>
      </c>
      <c r="D64" s="415"/>
      <c r="E64" s="416"/>
      <c r="F64" s="416"/>
      <c r="G64" s="416"/>
      <c r="H64" s="107"/>
      <c r="I64" s="107"/>
      <c r="J64" s="107"/>
    </row>
    <row r="65" spans="1:20" ht="15.75" x14ac:dyDescent="0.25">
      <c r="A65" s="417" t="s">
        <v>34</v>
      </c>
      <c r="B65" s="417"/>
      <c r="C65" s="417"/>
      <c r="D65" s="417"/>
      <c r="E65" s="417"/>
      <c r="F65" s="417"/>
      <c r="G65" s="417"/>
      <c r="H65" s="417"/>
      <c r="I65" s="417"/>
      <c r="J65" s="417"/>
      <c r="K65" s="417"/>
      <c r="L65" s="417"/>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5" t="str">
        <f>IF(YilDonem&lt;&gt;"",CONCATENATE(IF(Dönem=1,"OCAK",IF(Dönem=2,"TEMMUZ","")),"  ayına aittir."),"")</f>
        <v/>
      </c>
      <c r="F67" s="435"/>
      <c r="G67" s="435"/>
      <c r="H67" s="435"/>
      <c r="I67" s="91"/>
      <c r="J67" s="91"/>
      <c r="K67" s="91"/>
      <c r="L67" s="92" t="s">
        <v>42</v>
      </c>
    </row>
    <row r="68" spans="1:20" ht="31.7" customHeight="1" thickBot="1" x14ac:dyDescent="0.3">
      <c r="A68" s="93" t="s">
        <v>1</v>
      </c>
      <c r="B68" s="422" t="str">
        <f>IF(ProjeNo&gt;0,ProjeNo,"")</f>
        <v/>
      </c>
      <c r="C68" s="423"/>
      <c r="D68" s="423"/>
      <c r="E68" s="423"/>
      <c r="F68" s="423"/>
      <c r="G68" s="423"/>
      <c r="H68" s="423"/>
      <c r="I68" s="423"/>
      <c r="J68" s="423"/>
      <c r="K68" s="423"/>
      <c r="L68" s="424"/>
    </row>
    <row r="69" spans="1:20" ht="31.7" customHeight="1" thickBot="1" x14ac:dyDescent="0.3">
      <c r="A69" s="94" t="s">
        <v>11</v>
      </c>
      <c r="B69" s="425" t="str">
        <f>IF(ProjeAdi&gt;0,ProjeAdi,"")</f>
        <v/>
      </c>
      <c r="C69" s="426"/>
      <c r="D69" s="426"/>
      <c r="E69" s="426"/>
      <c r="F69" s="426"/>
      <c r="G69" s="426"/>
      <c r="H69" s="426"/>
      <c r="I69" s="426"/>
      <c r="J69" s="426"/>
      <c r="K69" s="426"/>
      <c r="L69" s="427"/>
    </row>
    <row r="70" spans="1:20" ht="31.7" customHeight="1" thickBot="1" x14ac:dyDescent="0.3">
      <c r="A70" s="428" t="s">
        <v>7</v>
      </c>
      <c r="B70" s="428" t="s">
        <v>8</v>
      </c>
      <c r="C70" s="428" t="s">
        <v>35</v>
      </c>
      <c r="D70" s="428" t="s">
        <v>144</v>
      </c>
      <c r="E70" s="428" t="s">
        <v>36</v>
      </c>
      <c r="F70" s="428" t="s">
        <v>39</v>
      </c>
      <c r="G70" s="430" t="s">
        <v>37</v>
      </c>
      <c r="H70" s="432" t="s">
        <v>174</v>
      </c>
      <c r="I70" s="433"/>
      <c r="J70" s="433"/>
      <c r="K70" s="434"/>
      <c r="L70" s="428" t="s">
        <v>38</v>
      </c>
      <c r="O70" s="418" t="s">
        <v>43</v>
      </c>
      <c r="P70" s="418"/>
      <c r="Q70" s="418" t="s">
        <v>49</v>
      </c>
      <c r="R70" s="418"/>
      <c r="S70" s="418" t="s">
        <v>50</v>
      </c>
      <c r="T70" s="418"/>
    </row>
    <row r="71" spans="1:20" s="172" customFormat="1" ht="90.75" thickBot="1" x14ac:dyDescent="0.3">
      <c r="A71" s="429"/>
      <c r="B71" s="429"/>
      <c r="C71" s="429"/>
      <c r="D71" s="429"/>
      <c r="E71" s="429"/>
      <c r="F71" s="429"/>
      <c r="G71" s="431"/>
      <c r="H71" s="95" t="s">
        <v>141</v>
      </c>
      <c r="I71" s="95" t="s">
        <v>176</v>
      </c>
      <c r="J71" s="95" t="s">
        <v>185</v>
      </c>
      <c r="K71" s="95" t="s">
        <v>186</v>
      </c>
      <c r="L71" s="429"/>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IFERROR(IF(N72="EVET",VLOOKUP(YilDonem,SGKTAVAN,2,0)*0.2475,VLOOKUP(YilDonem,SGKTAVAN,2,0)*0.2075),0)</f>
        <v>0</v>
      </c>
      <c r="P72" s="255">
        <f t="shared" ref="P72:P91" si="20">IFERROR(IF(N72="EVET",0,VLOOKUP(YilDonem,SGKTAVAN,2,0)*0.02),0)</f>
        <v>0</v>
      </c>
      <c r="Q72" s="255">
        <f t="shared" ref="Q72:Q91" si="21">IF(N72="EVET",(D72+E72)*0.2475,(D72+E72)*0.2075)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19" t="s">
        <v>47</v>
      </c>
      <c r="B92" s="420"/>
      <c r="C92" s="260" t="str">
        <f t="shared" ref="C92:I92" si="26">IF($L$92&gt;0,SUM(C72:C91),"")</f>
        <v/>
      </c>
      <c r="D92" s="261" t="str">
        <f t="shared" si="26"/>
        <v/>
      </c>
      <c r="E92" s="261" t="str">
        <f t="shared" si="26"/>
        <v/>
      </c>
      <c r="F92" s="261" t="str">
        <f t="shared" si="26"/>
        <v/>
      </c>
      <c r="G92" s="261" t="str">
        <f t="shared" si="26"/>
        <v/>
      </c>
      <c r="H92" s="261" t="str">
        <f t="shared" si="26"/>
        <v/>
      </c>
      <c r="I92" s="261" t="str">
        <f t="shared" si="26"/>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46027</v>
      </c>
      <c r="C95" s="415" t="s">
        <v>45</v>
      </c>
      <c r="D95" s="415"/>
      <c r="E95" s="343" t="s">
        <v>183</v>
      </c>
      <c r="F95" s="345" t="str">
        <f>IF(kurulusyetkilisi&gt;0,kurulusyetkilisi,"")</f>
        <v/>
      </c>
      <c r="G95" s="343"/>
      <c r="H95" s="131"/>
      <c r="I95" s="131"/>
      <c r="J95" s="131"/>
    </row>
    <row r="96" spans="1:21" ht="19.5" x14ac:dyDescent="0.3">
      <c r="A96" s="347"/>
      <c r="B96" s="347"/>
      <c r="C96" s="415" t="s">
        <v>46</v>
      </c>
      <c r="D96" s="415"/>
      <c r="E96" s="416"/>
      <c r="F96" s="416"/>
      <c r="G96" s="416"/>
      <c r="H96" s="107"/>
      <c r="I96" s="107"/>
      <c r="J96" s="107"/>
    </row>
    <row r="97" spans="1:20" ht="15.75" x14ac:dyDescent="0.25">
      <c r="A97" s="417" t="s">
        <v>34</v>
      </c>
      <c r="B97" s="417"/>
      <c r="C97" s="417"/>
      <c r="D97" s="417"/>
      <c r="E97" s="417"/>
      <c r="F97" s="417"/>
      <c r="G97" s="417"/>
      <c r="H97" s="417"/>
      <c r="I97" s="417"/>
      <c r="J97" s="417"/>
      <c r="K97" s="417"/>
      <c r="L97" s="417"/>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5" t="str">
        <f>IF(YilDonem&lt;&gt;"",CONCATENATE(IF(Dönem=1,"OCAK",IF(Dönem=2,"TEMMUZ","")),"  ayına aittir."),"")</f>
        <v/>
      </c>
      <c r="F99" s="435"/>
      <c r="G99" s="435"/>
      <c r="H99" s="435"/>
      <c r="I99" s="91"/>
      <c r="J99" s="91"/>
      <c r="K99" s="91"/>
      <c r="L99" s="92" t="s">
        <v>42</v>
      </c>
    </row>
    <row r="100" spans="1:20" ht="31.7" customHeight="1" thickBot="1" x14ac:dyDescent="0.3">
      <c r="A100" s="93" t="s">
        <v>1</v>
      </c>
      <c r="B100" s="422" t="str">
        <f>IF(ProjeNo&gt;0,ProjeNo,"")</f>
        <v/>
      </c>
      <c r="C100" s="423"/>
      <c r="D100" s="423"/>
      <c r="E100" s="423"/>
      <c r="F100" s="423"/>
      <c r="G100" s="423"/>
      <c r="H100" s="423"/>
      <c r="I100" s="423"/>
      <c r="J100" s="423"/>
      <c r="K100" s="423"/>
      <c r="L100" s="424"/>
    </row>
    <row r="101" spans="1:20" ht="31.7" customHeight="1" thickBot="1" x14ac:dyDescent="0.3">
      <c r="A101" s="94" t="s">
        <v>11</v>
      </c>
      <c r="B101" s="425" t="str">
        <f>IF(ProjeAdi&gt;0,ProjeAdi,"")</f>
        <v/>
      </c>
      <c r="C101" s="426"/>
      <c r="D101" s="426"/>
      <c r="E101" s="426"/>
      <c r="F101" s="426"/>
      <c r="G101" s="426"/>
      <c r="H101" s="426"/>
      <c r="I101" s="426"/>
      <c r="J101" s="426"/>
      <c r="K101" s="426"/>
      <c r="L101" s="427"/>
    </row>
    <row r="102" spans="1:20" ht="31.7" customHeight="1" thickBot="1" x14ac:dyDescent="0.3">
      <c r="A102" s="428" t="s">
        <v>7</v>
      </c>
      <c r="B102" s="428" t="s">
        <v>8</v>
      </c>
      <c r="C102" s="428" t="s">
        <v>35</v>
      </c>
      <c r="D102" s="428" t="s">
        <v>144</v>
      </c>
      <c r="E102" s="428" t="s">
        <v>36</v>
      </c>
      <c r="F102" s="428" t="s">
        <v>39</v>
      </c>
      <c r="G102" s="430" t="s">
        <v>37</v>
      </c>
      <c r="H102" s="432" t="s">
        <v>174</v>
      </c>
      <c r="I102" s="433"/>
      <c r="J102" s="433"/>
      <c r="K102" s="434"/>
      <c r="L102" s="428" t="s">
        <v>38</v>
      </c>
      <c r="O102" s="418" t="s">
        <v>43</v>
      </c>
      <c r="P102" s="418"/>
      <c r="Q102" s="418" t="s">
        <v>49</v>
      </c>
      <c r="R102" s="418"/>
      <c r="S102" s="418" t="s">
        <v>50</v>
      </c>
      <c r="T102" s="418"/>
    </row>
    <row r="103" spans="1:20" s="172" customFormat="1" ht="90.75" thickBot="1" x14ac:dyDescent="0.3">
      <c r="A103" s="429"/>
      <c r="B103" s="429"/>
      <c r="C103" s="429"/>
      <c r="D103" s="429"/>
      <c r="E103" s="429"/>
      <c r="F103" s="429"/>
      <c r="G103" s="431"/>
      <c r="H103" s="95" t="s">
        <v>141</v>
      </c>
      <c r="I103" s="95" t="s">
        <v>176</v>
      </c>
      <c r="J103" s="95" t="s">
        <v>185</v>
      </c>
      <c r="K103" s="95" t="s">
        <v>186</v>
      </c>
      <c r="L103" s="429"/>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IFERROR(IF(N104="EVET",VLOOKUP(YilDonem,SGKTAVAN,2,0)*0.2475,VLOOKUP(YilDonem,SGKTAVAN,2,0)*0.2075),0)</f>
        <v>0</v>
      </c>
      <c r="P104" s="255">
        <f t="shared" ref="P104:P123" si="29">IFERROR(IF(N104="EVET",0,VLOOKUP(YilDonem,SGKTAVAN,2,0)*0.02),0)</f>
        <v>0</v>
      </c>
      <c r="Q104" s="255">
        <f t="shared" ref="Q104:Q123" si="30">IF(N104="EVET",(D104+E104)*0.2475,(D104+E104)*0.2075)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19" t="s">
        <v>47</v>
      </c>
      <c r="B124" s="420"/>
      <c r="C124" s="260" t="str">
        <f>IF($L$28&gt;0,SUM(C104:C123),"")</f>
        <v/>
      </c>
      <c r="D124" s="261" t="str">
        <f t="shared" ref="D124:I124" si="35">IF($L$124&gt;0,SUM(D104:D123),"")</f>
        <v/>
      </c>
      <c r="E124" s="261" t="str">
        <f t="shared" si="35"/>
        <v/>
      </c>
      <c r="F124" s="261" t="str">
        <f t="shared" si="35"/>
        <v/>
      </c>
      <c r="G124" s="261" t="str">
        <f t="shared" si="35"/>
        <v/>
      </c>
      <c r="H124" s="261" t="str">
        <f t="shared" si="35"/>
        <v/>
      </c>
      <c r="I124" s="261" t="str">
        <f t="shared" si="35"/>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46027</v>
      </c>
      <c r="C127" s="415" t="s">
        <v>45</v>
      </c>
      <c r="D127" s="415"/>
      <c r="E127" s="343" t="s">
        <v>183</v>
      </c>
      <c r="F127" s="345" t="str">
        <f>IF(kurulusyetkilisi&gt;0,kurulusyetkilisi,"")</f>
        <v/>
      </c>
      <c r="G127" s="343"/>
      <c r="H127" s="131"/>
      <c r="I127" s="131"/>
      <c r="J127" s="131"/>
    </row>
    <row r="128" spans="1:21" ht="19.5" x14ac:dyDescent="0.3">
      <c r="A128" s="347"/>
      <c r="B128" s="347"/>
      <c r="C128" s="415" t="s">
        <v>46</v>
      </c>
      <c r="D128" s="415"/>
      <c r="E128" s="416"/>
      <c r="F128" s="416"/>
      <c r="G128" s="416"/>
      <c r="H128" s="107"/>
      <c r="I128" s="107"/>
      <c r="J128" s="107"/>
    </row>
    <row r="129" spans="1:20" ht="15.75" x14ac:dyDescent="0.25">
      <c r="A129" s="417" t="s">
        <v>34</v>
      </c>
      <c r="B129" s="417"/>
      <c r="C129" s="417"/>
      <c r="D129" s="417"/>
      <c r="E129" s="417"/>
      <c r="F129" s="417"/>
      <c r="G129" s="417"/>
      <c r="H129" s="417"/>
      <c r="I129" s="417"/>
      <c r="J129" s="417"/>
      <c r="K129" s="417"/>
      <c r="L129" s="417"/>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5" t="str">
        <f>IF(YilDonem&lt;&gt;"",CONCATENATE(IF(Dönem=1,"OCAK",IF(Dönem=2,"TEMMUZ","")),"  ayına aittir."),"")</f>
        <v/>
      </c>
      <c r="F131" s="435"/>
      <c r="G131" s="435"/>
      <c r="H131" s="435"/>
      <c r="I131" s="91"/>
      <c r="J131" s="91"/>
      <c r="K131" s="91"/>
      <c r="L131" s="92" t="s">
        <v>42</v>
      </c>
    </row>
    <row r="132" spans="1:20" ht="31.7" customHeight="1" thickBot="1" x14ac:dyDescent="0.3">
      <c r="A132" s="93" t="s">
        <v>1</v>
      </c>
      <c r="B132" s="422" t="str">
        <f>IF(ProjeNo&gt;0,ProjeNo,"")</f>
        <v/>
      </c>
      <c r="C132" s="423"/>
      <c r="D132" s="423"/>
      <c r="E132" s="423"/>
      <c r="F132" s="423"/>
      <c r="G132" s="423"/>
      <c r="H132" s="423"/>
      <c r="I132" s="423"/>
      <c r="J132" s="423"/>
      <c r="K132" s="423"/>
      <c r="L132" s="424"/>
    </row>
    <row r="133" spans="1:20" ht="31.7" customHeight="1" thickBot="1" x14ac:dyDescent="0.3">
      <c r="A133" s="94" t="s">
        <v>11</v>
      </c>
      <c r="B133" s="425" t="str">
        <f>IF(ProjeAdi&gt;0,ProjeAdi,"")</f>
        <v/>
      </c>
      <c r="C133" s="426"/>
      <c r="D133" s="426"/>
      <c r="E133" s="426"/>
      <c r="F133" s="426"/>
      <c r="G133" s="426"/>
      <c r="H133" s="426"/>
      <c r="I133" s="426"/>
      <c r="J133" s="426"/>
      <c r="K133" s="426"/>
      <c r="L133" s="427"/>
    </row>
    <row r="134" spans="1:20" ht="31.7" customHeight="1" thickBot="1" x14ac:dyDescent="0.3">
      <c r="A134" s="428" t="s">
        <v>7</v>
      </c>
      <c r="B134" s="428" t="s">
        <v>8</v>
      </c>
      <c r="C134" s="428" t="s">
        <v>35</v>
      </c>
      <c r="D134" s="428" t="s">
        <v>144</v>
      </c>
      <c r="E134" s="428" t="s">
        <v>36</v>
      </c>
      <c r="F134" s="428" t="s">
        <v>39</v>
      </c>
      <c r="G134" s="430" t="s">
        <v>37</v>
      </c>
      <c r="H134" s="432" t="s">
        <v>174</v>
      </c>
      <c r="I134" s="433"/>
      <c r="J134" s="433"/>
      <c r="K134" s="434"/>
      <c r="L134" s="428" t="s">
        <v>38</v>
      </c>
      <c r="O134" s="418" t="s">
        <v>43</v>
      </c>
      <c r="P134" s="418"/>
      <c r="Q134" s="418" t="s">
        <v>49</v>
      </c>
      <c r="R134" s="418"/>
      <c r="S134" s="418" t="s">
        <v>50</v>
      </c>
      <c r="T134" s="418"/>
    </row>
    <row r="135" spans="1:20" s="172" customFormat="1" ht="90.75" thickBot="1" x14ac:dyDescent="0.3">
      <c r="A135" s="429"/>
      <c r="B135" s="429"/>
      <c r="C135" s="429"/>
      <c r="D135" s="429"/>
      <c r="E135" s="429"/>
      <c r="F135" s="429"/>
      <c r="G135" s="431"/>
      <c r="H135" s="95" t="s">
        <v>141</v>
      </c>
      <c r="I135" s="95" t="s">
        <v>176</v>
      </c>
      <c r="J135" s="95" t="s">
        <v>185</v>
      </c>
      <c r="K135" s="95" t="s">
        <v>186</v>
      </c>
      <c r="L135" s="429"/>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IFERROR(IF(N136="EVET",VLOOKUP(YilDonem,SGKTAVAN,2,0)*0.2475,VLOOKUP(YilDonem,SGKTAVAN,2,0)*0.2075),0)</f>
        <v>0</v>
      </c>
      <c r="P136" s="255">
        <f t="shared" ref="P136:P155" si="38">IFERROR(IF(N136="EVET",0,VLOOKUP(YilDonem,SGKTAVAN,2,0)*0.02),0)</f>
        <v>0</v>
      </c>
      <c r="Q136" s="255">
        <f t="shared" ref="Q136:Q155" si="39">IF(N136="EVET",(D136+E136)*0.2475,(D136+E136)*0.2075)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19" t="s">
        <v>47</v>
      </c>
      <c r="B156" s="420"/>
      <c r="C156" s="260" t="str">
        <f>IF($L$28&gt;0,SUM(C136:C155),"")</f>
        <v/>
      </c>
      <c r="D156" s="261" t="str">
        <f t="shared" ref="D156:I156" si="44">IF($L$156&gt;0,SUM(D136:D155),"")</f>
        <v/>
      </c>
      <c r="E156" s="261" t="str">
        <f t="shared" si="44"/>
        <v/>
      </c>
      <c r="F156" s="261" t="str">
        <f t="shared" si="44"/>
        <v/>
      </c>
      <c r="G156" s="261" t="str">
        <f t="shared" si="44"/>
        <v/>
      </c>
      <c r="H156" s="261" t="str">
        <f t="shared" si="44"/>
        <v/>
      </c>
      <c r="I156" s="261" t="str">
        <f t="shared" si="44"/>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46027</v>
      </c>
      <c r="C159" s="415" t="s">
        <v>45</v>
      </c>
      <c r="D159" s="415"/>
      <c r="E159" s="343" t="s">
        <v>183</v>
      </c>
      <c r="F159" s="345" t="str">
        <f>IF(kurulusyetkilisi&gt;0,kurulusyetkilisi,"")</f>
        <v/>
      </c>
      <c r="G159" s="343"/>
      <c r="H159" s="131"/>
      <c r="I159" s="131"/>
      <c r="J159" s="131"/>
    </row>
    <row r="160" spans="1:21" ht="19.5" x14ac:dyDescent="0.3">
      <c r="A160" s="347"/>
      <c r="B160" s="347"/>
      <c r="C160" s="415" t="s">
        <v>46</v>
      </c>
      <c r="D160" s="415"/>
      <c r="E160" s="416"/>
      <c r="F160" s="416"/>
      <c r="G160" s="416"/>
      <c r="H160" s="107"/>
      <c r="I160" s="107"/>
      <c r="J160" s="107"/>
    </row>
    <row r="161" spans="1:20" ht="15.75" x14ac:dyDescent="0.25">
      <c r="A161" s="417" t="s">
        <v>34</v>
      </c>
      <c r="B161" s="417"/>
      <c r="C161" s="417"/>
      <c r="D161" s="417"/>
      <c r="E161" s="417"/>
      <c r="F161" s="417"/>
      <c r="G161" s="417"/>
      <c r="H161" s="417"/>
      <c r="I161" s="417"/>
      <c r="J161" s="417"/>
      <c r="K161" s="417"/>
      <c r="L161" s="417"/>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5" t="str">
        <f>IF(YilDonem&lt;&gt;"",CONCATENATE(IF(Dönem=1,"OCAK",IF(Dönem=2,"TEMMUZ","")),"  ayına aittir."),"")</f>
        <v/>
      </c>
      <c r="F163" s="435"/>
      <c r="G163" s="435"/>
      <c r="H163" s="435"/>
      <c r="I163" s="91"/>
      <c r="J163" s="91"/>
      <c r="K163" s="91"/>
      <c r="L163" s="92" t="s">
        <v>42</v>
      </c>
    </row>
    <row r="164" spans="1:20" ht="31.7" customHeight="1" thickBot="1" x14ac:dyDescent="0.3">
      <c r="A164" s="93" t="s">
        <v>1</v>
      </c>
      <c r="B164" s="422" t="str">
        <f>IF(ProjeNo&gt;0,ProjeNo,"")</f>
        <v/>
      </c>
      <c r="C164" s="423"/>
      <c r="D164" s="423"/>
      <c r="E164" s="423"/>
      <c r="F164" s="423"/>
      <c r="G164" s="423"/>
      <c r="H164" s="423"/>
      <c r="I164" s="423"/>
      <c r="J164" s="423"/>
      <c r="K164" s="423"/>
      <c r="L164" s="424"/>
    </row>
    <row r="165" spans="1:20" ht="31.7" customHeight="1" thickBot="1" x14ac:dyDescent="0.3">
      <c r="A165" s="94" t="s">
        <v>11</v>
      </c>
      <c r="B165" s="425" t="str">
        <f>IF(ProjeAdi&gt;0,ProjeAdi,"")</f>
        <v/>
      </c>
      <c r="C165" s="426"/>
      <c r="D165" s="426"/>
      <c r="E165" s="426"/>
      <c r="F165" s="426"/>
      <c r="G165" s="426"/>
      <c r="H165" s="426"/>
      <c r="I165" s="426"/>
      <c r="J165" s="426"/>
      <c r="K165" s="426"/>
      <c r="L165" s="427"/>
    </row>
    <row r="166" spans="1:20" ht="31.7" customHeight="1" thickBot="1" x14ac:dyDescent="0.3">
      <c r="A166" s="428" t="s">
        <v>7</v>
      </c>
      <c r="B166" s="428" t="s">
        <v>8</v>
      </c>
      <c r="C166" s="428" t="s">
        <v>35</v>
      </c>
      <c r="D166" s="428" t="s">
        <v>144</v>
      </c>
      <c r="E166" s="428" t="s">
        <v>36</v>
      </c>
      <c r="F166" s="428" t="s">
        <v>39</v>
      </c>
      <c r="G166" s="430" t="s">
        <v>37</v>
      </c>
      <c r="H166" s="432" t="s">
        <v>174</v>
      </c>
      <c r="I166" s="433"/>
      <c r="J166" s="433"/>
      <c r="K166" s="434"/>
      <c r="L166" s="428" t="s">
        <v>38</v>
      </c>
      <c r="O166" s="418" t="s">
        <v>43</v>
      </c>
      <c r="P166" s="418"/>
      <c r="Q166" s="418" t="s">
        <v>49</v>
      </c>
      <c r="R166" s="418"/>
      <c r="S166" s="418" t="s">
        <v>50</v>
      </c>
      <c r="T166" s="418"/>
    </row>
    <row r="167" spans="1:20" s="172" customFormat="1" ht="90.75" thickBot="1" x14ac:dyDescent="0.3">
      <c r="A167" s="429"/>
      <c r="B167" s="429"/>
      <c r="C167" s="429"/>
      <c r="D167" s="429"/>
      <c r="E167" s="429"/>
      <c r="F167" s="429"/>
      <c r="G167" s="431"/>
      <c r="H167" s="95" t="s">
        <v>141</v>
      </c>
      <c r="I167" s="95" t="s">
        <v>176</v>
      </c>
      <c r="J167" s="95" t="s">
        <v>185</v>
      </c>
      <c r="K167" s="95" t="s">
        <v>186</v>
      </c>
      <c r="L167" s="429"/>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IFERROR(IF(N168="EVET",VLOOKUP(YilDonem,SGKTAVAN,2,0)*0.2475,VLOOKUP(YilDonem,SGKTAVAN,2,0)*0.2075),0)</f>
        <v>0</v>
      </c>
      <c r="P168" s="255">
        <f t="shared" ref="P168:P187" si="47">IFERROR(IF(N168="EVET",0,VLOOKUP(YilDonem,SGKTAVAN,2,0)*0.02),0)</f>
        <v>0</v>
      </c>
      <c r="Q168" s="255">
        <f t="shared" ref="Q168:Q187" si="48">IF(N168="EVET",(D168+E168)*0.2475,(D168+E168)*0.2075)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19" t="s">
        <v>47</v>
      </c>
      <c r="B188" s="420"/>
      <c r="C188" s="260" t="str">
        <f>IF($L$28&gt;0,SUM(C168:C187),"")</f>
        <v/>
      </c>
      <c r="D188" s="261" t="str">
        <f t="shared" ref="D188:I188" si="53">IF($L$188&gt;0,SUM(D168:D187),"")</f>
        <v/>
      </c>
      <c r="E188" s="261" t="str">
        <f t="shared" si="53"/>
        <v/>
      </c>
      <c r="F188" s="261" t="str">
        <f t="shared" si="53"/>
        <v/>
      </c>
      <c r="G188" s="261" t="str">
        <f t="shared" si="53"/>
        <v/>
      </c>
      <c r="H188" s="261" t="str">
        <f t="shared" si="53"/>
        <v/>
      </c>
      <c r="I188" s="261" t="str">
        <f t="shared" si="53"/>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46027</v>
      </c>
      <c r="C191" s="415" t="s">
        <v>45</v>
      </c>
      <c r="D191" s="415"/>
      <c r="E191" s="343" t="s">
        <v>183</v>
      </c>
      <c r="F191" s="345" t="str">
        <f>IF(kurulusyetkilisi&gt;0,kurulusyetkilisi,"")</f>
        <v/>
      </c>
      <c r="G191" s="343"/>
      <c r="H191" s="131"/>
      <c r="I191" s="131"/>
      <c r="J191" s="131"/>
    </row>
    <row r="192" spans="1:21" ht="19.5" x14ac:dyDescent="0.3">
      <c r="A192" s="347"/>
      <c r="B192" s="347"/>
      <c r="C192" s="415" t="s">
        <v>46</v>
      </c>
      <c r="D192" s="415"/>
      <c r="E192" s="416"/>
      <c r="F192" s="416"/>
      <c r="G192" s="416"/>
      <c r="H192" s="107"/>
      <c r="I192" s="107"/>
      <c r="J192" s="107"/>
    </row>
    <row r="193" spans="1:20" ht="15.75" x14ac:dyDescent="0.25">
      <c r="A193" s="417" t="s">
        <v>34</v>
      </c>
      <c r="B193" s="417"/>
      <c r="C193" s="417"/>
      <c r="D193" s="417"/>
      <c r="E193" s="417"/>
      <c r="F193" s="417"/>
      <c r="G193" s="417"/>
      <c r="H193" s="417"/>
      <c r="I193" s="417"/>
      <c r="J193" s="417"/>
      <c r="K193" s="417"/>
      <c r="L193" s="417"/>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5" t="str">
        <f>IF(YilDonem&lt;&gt;"",CONCATENATE(IF(Dönem=1,"OCAK",IF(Dönem=2,"TEMMUZ","")),"  ayına aittir."),"")</f>
        <v/>
      </c>
      <c r="F195" s="435"/>
      <c r="G195" s="435"/>
      <c r="H195" s="435"/>
      <c r="I195" s="91"/>
      <c r="J195" s="91"/>
      <c r="K195" s="91"/>
      <c r="L195" s="92" t="s">
        <v>42</v>
      </c>
    </row>
    <row r="196" spans="1:20" ht="31.7" customHeight="1" thickBot="1" x14ac:dyDescent="0.3">
      <c r="A196" s="93" t="s">
        <v>1</v>
      </c>
      <c r="B196" s="422" t="str">
        <f>IF(ProjeNo&gt;0,ProjeNo,"")</f>
        <v/>
      </c>
      <c r="C196" s="423"/>
      <c r="D196" s="423"/>
      <c r="E196" s="423"/>
      <c r="F196" s="423"/>
      <c r="G196" s="423"/>
      <c r="H196" s="423"/>
      <c r="I196" s="423"/>
      <c r="J196" s="423"/>
      <c r="K196" s="423"/>
      <c r="L196" s="424"/>
    </row>
    <row r="197" spans="1:20" ht="31.7" customHeight="1" thickBot="1" x14ac:dyDescent="0.3">
      <c r="A197" s="94" t="s">
        <v>11</v>
      </c>
      <c r="B197" s="425" t="str">
        <f>IF(ProjeAdi&gt;0,ProjeAdi,"")</f>
        <v/>
      </c>
      <c r="C197" s="426"/>
      <c r="D197" s="426"/>
      <c r="E197" s="426"/>
      <c r="F197" s="426"/>
      <c r="G197" s="426"/>
      <c r="H197" s="426"/>
      <c r="I197" s="426"/>
      <c r="J197" s="426"/>
      <c r="K197" s="426"/>
      <c r="L197" s="427"/>
    </row>
    <row r="198" spans="1:20" ht="31.7" customHeight="1" thickBot="1" x14ac:dyDescent="0.3">
      <c r="A198" s="428" t="s">
        <v>7</v>
      </c>
      <c r="B198" s="428" t="s">
        <v>8</v>
      </c>
      <c r="C198" s="428" t="s">
        <v>35</v>
      </c>
      <c r="D198" s="428" t="s">
        <v>144</v>
      </c>
      <c r="E198" s="428" t="s">
        <v>36</v>
      </c>
      <c r="F198" s="428" t="s">
        <v>39</v>
      </c>
      <c r="G198" s="430" t="s">
        <v>37</v>
      </c>
      <c r="H198" s="432" t="s">
        <v>174</v>
      </c>
      <c r="I198" s="433"/>
      <c r="J198" s="433"/>
      <c r="K198" s="434"/>
      <c r="L198" s="428" t="s">
        <v>38</v>
      </c>
      <c r="O198" s="418" t="s">
        <v>43</v>
      </c>
      <c r="P198" s="418"/>
      <c r="Q198" s="418" t="s">
        <v>49</v>
      </c>
      <c r="R198" s="418"/>
      <c r="S198" s="418" t="s">
        <v>50</v>
      </c>
      <c r="T198" s="418"/>
    </row>
    <row r="199" spans="1:20" s="172" customFormat="1" ht="90.75" thickBot="1" x14ac:dyDescent="0.3">
      <c r="A199" s="429"/>
      <c r="B199" s="429"/>
      <c r="C199" s="429"/>
      <c r="D199" s="429"/>
      <c r="E199" s="429"/>
      <c r="F199" s="429"/>
      <c r="G199" s="431"/>
      <c r="H199" s="95" t="s">
        <v>141</v>
      </c>
      <c r="I199" s="95" t="s">
        <v>176</v>
      </c>
      <c r="J199" s="95" t="s">
        <v>185</v>
      </c>
      <c r="K199" s="95" t="s">
        <v>186</v>
      </c>
      <c r="L199" s="429"/>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IFERROR(IF(N200="EVET",VLOOKUP(YilDonem,SGKTAVAN,2,0)*0.2475,VLOOKUP(YilDonem,SGKTAVAN,2,0)*0.2075),0)</f>
        <v>0</v>
      </c>
      <c r="P200" s="255">
        <f t="shared" ref="P200:P219" si="56">IFERROR(IF(N200="EVET",0,VLOOKUP(YilDonem,SGKTAVAN,2,0)*0.02),0)</f>
        <v>0</v>
      </c>
      <c r="Q200" s="255">
        <f t="shared" ref="Q200:Q219" si="57">IF(N200="EVET",(D200+E200)*0.2475,(D200+E200)*0.2075)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19" t="s">
        <v>47</v>
      </c>
      <c r="B220" s="420"/>
      <c r="C220" s="260" t="str">
        <f>IF($L$28&gt;0,SUM(C200:C219),"")</f>
        <v/>
      </c>
      <c r="D220" s="261" t="str">
        <f t="shared" ref="D220:I220" si="62">IF($L$220&gt;0,SUM(D200:D219),"")</f>
        <v/>
      </c>
      <c r="E220" s="261" t="str">
        <f t="shared" si="62"/>
        <v/>
      </c>
      <c r="F220" s="261" t="str">
        <f t="shared" si="62"/>
        <v/>
      </c>
      <c r="G220" s="261" t="str">
        <f t="shared" si="62"/>
        <v/>
      </c>
      <c r="H220" s="261" t="str">
        <f t="shared" si="62"/>
        <v/>
      </c>
      <c r="I220" s="261" t="str">
        <f t="shared" si="62"/>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46027</v>
      </c>
      <c r="C223" s="415" t="s">
        <v>45</v>
      </c>
      <c r="D223" s="415"/>
      <c r="E223" s="343" t="s">
        <v>183</v>
      </c>
      <c r="F223" s="345" t="str">
        <f>IF(kurulusyetkilisi&gt;0,kurulusyetkilisi,"")</f>
        <v/>
      </c>
      <c r="G223" s="343"/>
      <c r="H223" s="131"/>
      <c r="I223" s="131"/>
      <c r="J223" s="131"/>
    </row>
    <row r="224" spans="1:21" ht="19.5" x14ac:dyDescent="0.3">
      <c r="A224" s="347"/>
      <c r="B224" s="347"/>
      <c r="C224" s="415" t="s">
        <v>46</v>
      </c>
      <c r="D224" s="415"/>
      <c r="E224" s="416"/>
      <c r="F224" s="416"/>
      <c r="G224" s="416"/>
      <c r="H224" s="107"/>
      <c r="I224" s="107"/>
      <c r="J224" s="107"/>
    </row>
    <row r="225" spans="1:20" ht="15.75" x14ac:dyDescent="0.25">
      <c r="A225" s="417" t="s">
        <v>34</v>
      </c>
      <c r="B225" s="417"/>
      <c r="C225" s="417"/>
      <c r="D225" s="417"/>
      <c r="E225" s="417"/>
      <c r="F225" s="417"/>
      <c r="G225" s="417"/>
      <c r="H225" s="417"/>
      <c r="I225" s="417"/>
      <c r="J225" s="417"/>
      <c r="K225" s="417"/>
      <c r="L225" s="417"/>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5" t="str">
        <f>IF(YilDonem&lt;&gt;"",CONCATENATE(IF(Dönem=1,"OCAK",IF(Dönem=2,"TEMMUZ","")),"  ayına aittir."),"")</f>
        <v/>
      </c>
      <c r="F227" s="435"/>
      <c r="G227" s="435"/>
      <c r="H227" s="435"/>
      <c r="I227" s="91"/>
      <c r="J227" s="91"/>
      <c r="K227" s="91"/>
      <c r="L227" s="92" t="s">
        <v>42</v>
      </c>
    </row>
    <row r="228" spans="1:20" ht="31.7" customHeight="1" thickBot="1" x14ac:dyDescent="0.3">
      <c r="A228" s="93" t="s">
        <v>1</v>
      </c>
      <c r="B228" s="422" t="str">
        <f>IF(ProjeNo&gt;0,ProjeNo,"")</f>
        <v/>
      </c>
      <c r="C228" s="423"/>
      <c r="D228" s="423"/>
      <c r="E228" s="423"/>
      <c r="F228" s="423"/>
      <c r="G228" s="423"/>
      <c r="H228" s="423"/>
      <c r="I228" s="423"/>
      <c r="J228" s="423"/>
      <c r="K228" s="423"/>
      <c r="L228" s="424"/>
    </row>
    <row r="229" spans="1:20" ht="31.7" customHeight="1" thickBot="1" x14ac:dyDescent="0.3">
      <c r="A229" s="94" t="s">
        <v>11</v>
      </c>
      <c r="B229" s="425" t="str">
        <f>IF(ProjeAdi&gt;0,ProjeAdi,"")</f>
        <v/>
      </c>
      <c r="C229" s="426"/>
      <c r="D229" s="426"/>
      <c r="E229" s="426"/>
      <c r="F229" s="426"/>
      <c r="G229" s="426"/>
      <c r="H229" s="426"/>
      <c r="I229" s="426"/>
      <c r="J229" s="426"/>
      <c r="K229" s="426"/>
      <c r="L229" s="427"/>
    </row>
    <row r="230" spans="1:20" ht="31.7" customHeight="1" thickBot="1" x14ac:dyDescent="0.3">
      <c r="A230" s="428" t="s">
        <v>7</v>
      </c>
      <c r="B230" s="428" t="s">
        <v>8</v>
      </c>
      <c r="C230" s="428" t="s">
        <v>35</v>
      </c>
      <c r="D230" s="428" t="s">
        <v>144</v>
      </c>
      <c r="E230" s="428" t="s">
        <v>36</v>
      </c>
      <c r="F230" s="428" t="s">
        <v>39</v>
      </c>
      <c r="G230" s="430" t="s">
        <v>37</v>
      </c>
      <c r="H230" s="432" t="s">
        <v>174</v>
      </c>
      <c r="I230" s="433"/>
      <c r="J230" s="433"/>
      <c r="K230" s="434"/>
      <c r="L230" s="428" t="s">
        <v>38</v>
      </c>
      <c r="O230" s="418" t="s">
        <v>43</v>
      </c>
      <c r="P230" s="418"/>
      <c r="Q230" s="418" t="s">
        <v>49</v>
      </c>
      <c r="R230" s="418"/>
      <c r="S230" s="418" t="s">
        <v>50</v>
      </c>
      <c r="T230" s="418"/>
    </row>
    <row r="231" spans="1:20" s="172" customFormat="1" ht="90.75" thickBot="1" x14ac:dyDescent="0.3">
      <c r="A231" s="429"/>
      <c r="B231" s="429"/>
      <c r="C231" s="429"/>
      <c r="D231" s="429"/>
      <c r="E231" s="429"/>
      <c r="F231" s="429"/>
      <c r="G231" s="431"/>
      <c r="H231" s="95" t="s">
        <v>141</v>
      </c>
      <c r="I231" s="95" t="s">
        <v>176</v>
      </c>
      <c r="J231" s="95" t="s">
        <v>185</v>
      </c>
      <c r="K231" s="95" t="s">
        <v>186</v>
      </c>
      <c r="L231" s="429"/>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IFERROR(IF(N232="EVET",VLOOKUP(YilDonem,SGKTAVAN,2,0)*0.2475,VLOOKUP(YilDonem,SGKTAVAN,2,0)*0.2075),0)</f>
        <v>0</v>
      </c>
      <c r="P232" s="255">
        <f t="shared" ref="P232:P251" si="65">IFERROR(IF(N232="EVET",0,VLOOKUP(YilDonem,SGKTAVAN,2,0)*0.02),0)</f>
        <v>0</v>
      </c>
      <c r="Q232" s="255">
        <f t="shared" ref="Q232:Q251" si="66">IF(N232="EVET",(D232+E232)*0.2475,(D232+E232)*0.2075)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19" t="s">
        <v>47</v>
      </c>
      <c r="B252" s="420"/>
      <c r="C252" s="260" t="str">
        <f t="shared" ref="C252:I252" si="71">IF($L$252&gt;0,SUM(C232:C251),"")</f>
        <v/>
      </c>
      <c r="D252" s="261" t="str">
        <f t="shared" si="71"/>
        <v/>
      </c>
      <c r="E252" s="261" t="str">
        <f t="shared" si="71"/>
        <v/>
      </c>
      <c r="F252" s="261" t="str">
        <f t="shared" si="71"/>
        <v/>
      </c>
      <c r="G252" s="261" t="str">
        <f t="shared" si="71"/>
        <v/>
      </c>
      <c r="H252" s="261" t="str">
        <f t="shared" si="71"/>
        <v/>
      </c>
      <c r="I252" s="261" t="str">
        <f t="shared" si="71"/>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46027</v>
      </c>
      <c r="C255" s="415" t="s">
        <v>45</v>
      </c>
      <c r="D255" s="415"/>
      <c r="E255" s="343" t="s">
        <v>183</v>
      </c>
      <c r="F255" s="345" t="str">
        <f>IF(kurulusyetkilisi&gt;0,kurulusyetkilisi,"")</f>
        <v/>
      </c>
      <c r="G255" s="343"/>
      <c r="H255" s="131"/>
      <c r="I255" s="131"/>
      <c r="J255" s="131"/>
    </row>
    <row r="256" spans="1:21" ht="19.5" x14ac:dyDescent="0.3">
      <c r="A256" s="347"/>
      <c r="B256" s="347"/>
      <c r="C256" s="415" t="s">
        <v>46</v>
      </c>
      <c r="D256" s="415"/>
      <c r="E256" s="416"/>
      <c r="F256" s="416"/>
      <c r="G256" s="416"/>
      <c r="H256" s="107"/>
      <c r="I256" s="107"/>
      <c r="J256" s="107"/>
    </row>
    <row r="257" spans="1:20" ht="15.75" x14ac:dyDescent="0.25">
      <c r="A257" s="417" t="s">
        <v>34</v>
      </c>
      <c r="B257" s="417"/>
      <c r="C257" s="417"/>
      <c r="D257" s="417"/>
      <c r="E257" s="417"/>
      <c r="F257" s="417"/>
      <c r="G257" s="417"/>
      <c r="H257" s="417"/>
      <c r="I257" s="417"/>
      <c r="J257" s="417"/>
      <c r="K257" s="417"/>
      <c r="L257" s="417"/>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5" t="str">
        <f>IF(YilDonem&lt;&gt;"",CONCATENATE(IF(Dönem=1,"OCAK",IF(Dönem=2,"TEMMUZ","")),"  ayına aittir."),"")</f>
        <v/>
      </c>
      <c r="F259" s="435"/>
      <c r="G259" s="435"/>
      <c r="H259" s="435"/>
      <c r="I259" s="91"/>
      <c r="J259" s="91"/>
      <c r="K259" s="91"/>
      <c r="L259" s="92" t="s">
        <v>42</v>
      </c>
    </row>
    <row r="260" spans="1:20" ht="31.7" customHeight="1" thickBot="1" x14ac:dyDescent="0.3">
      <c r="A260" s="93" t="s">
        <v>1</v>
      </c>
      <c r="B260" s="422" t="str">
        <f>IF(ProjeNo&gt;0,ProjeNo,"")</f>
        <v/>
      </c>
      <c r="C260" s="423"/>
      <c r="D260" s="423"/>
      <c r="E260" s="423"/>
      <c r="F260" s="423"/>
      <c r="G260" s="423"/>
      <c r="H260" s="423"/>
      <c r="I260" s="423"/>
      <c r="J260" s="423"/>
      <c r="K260" s="423"/>
      <c r="L260" s="424"/>
    </row>
    <row r="261" spans="1:20" ht="31.7" customHeight="1" thickBot="1" x14ac:dyDescent="0.3">
      <c r="A261" s="94" t="s">
        <v>11</v>
      </c>
      <c r="B261" s="425" t="str">
        <f>IF(ProjeAdi&gt;0,ProjeAdi,"")</f>
        <v/>
      </c>
      <c r="C261" s="426"/>
      <c r="D261" s="426"/>
      <c r="E261" s="426"/>
      <c r="F261" s="426"/>
      <c r="G261" s="426"/>
      <c r="H261" s="426"/>
      <c r="I261" s="426"/>
      <c r="J261" s="426"/>
      <c r="K261" s="426"/>
      <c r="L261" s="427"/>
    </row>
    <row r="262" spans="1:20" ht="31.7" customHeight="1" thickBot="1" x14ac:dyDescent="0.3">
      <c r="A262" s="428" t="s">
        <v>7</v>
      </c>
      <c r="B262" s="428" t="s">
        <v>8</v>
      </c>
      <c r="C262" s="428" t="s">
        <v>35</v>
      </c>
      <c r="D262" s="428" t="s">
        <v>144</v>
      </c>
      <c r="E262" s="428" t="s">
        <v>36</v>
      </c>
      <c r="F262" s="428" t="s">
        <v>39</v>
      </c>
      <c r="G262" s="430" t="s">
        <v>37</v>
      </c>
      <c r="H262" s="432" t="s">
        <v>174</v>
      </c>
      <c r="I262" s="433"/>
      <c r="J262" s="433"/>
      <c r="K262" s="434"/>
      <c r="L262" s="428" t="s">
        <v>38</v>
      </c>
      <c r="O262" s="418" t="s">
        <v>43</v>
      </c>
      <c r="P262" s="418"/>
      <c r="Q262" s="418" t="s">
        <v>49</v>
      </c>
      <c r="R262" s="418"/>
      <c r="S262" s="418" t="s">
        <v>50</v>
      </c>
      <c r="T262" s="418"/>
    </row>
    <row r="263" spans="1:20" s="172" customFormat="1" ht="90.75" thickBot="1" x14ac:dyDescent="0.3">
      <c r="A263" s="429"/>
      <c r="B263" s="429"/>
      <c r="C263" s="429"/>
      <c r="D263" s="429"/>
      <c r="E263" s="429"/>
      <c r="F263" s="429"/>
      <c r="G263" s="431"/>
      <c r="H263" s="95" t="s">
        <v>141</v>
      </c>
      <c r="I263" s="95" t="s">
        <v>176</v>
      </c>
      <c r="J263" s="95" t="s">
        <v>185</v>
      </c>
      <c r="K263" s="95" t="s">
        <v>186</v>
      </c>
      <c r="L263" s="429"/>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IFERROR(IF(N264="EVET",VLOOKUP(YilDonem,SGKTAVAN,2,0)*0.2475,VLOOKUP(YilDonem,SGKTAVAN,2,0)*0.2075),0)</f>
        <v>0</v>
      </c>
      <c r="P264" s="255">
        <f t="shared" ref="P264:P283" si="74">IFERROR(IF(N264="EVET",0,VLOOKUP(YilDonem,SGKTAVAN,2,0)*0.02),0)</f>
        <v>0</v>
      </c>
      <c r="Q264" s="255">
        <f t="shared" ref="Q264:Q283" si="75">IF(N264="EVET",(D264+E264)*0.2475,(D264+E264)*0.2075)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19" t="s">
        <v>47</v>
      </c>
      <c r="B284" s="420"/>
      <c r="C284" s="260" t="str">
        <f>IF($L$28&gt;0,SUM(C264:C283),"")</f>
        <v/>
      </c>
      <c r="D284" s="261" t="str">
        <f t="shared" ref="D284:I284" si="80">IF($L$284&gt;0,SUM(D264:D283),"")</f>
        <v/>
      </c>
      <c r="E284" s="261" t="str">
        <f t="shared" si="80"/>
        <v/>
      </c>
      <c r="F284" s="261" t="str">
        <f t="shared" si="80"/>
        <v/>
      </c>
      <c r="G284" s="261" t="str">
        <f t="shared" si="80"/>
        <v/>
      </c>
      <c r="H284" s="261" t="str">
        <f t="shared" si="80"/>
        <v/>
      </c>
      <c r="I284" s="261" t="str">
        <f t="shared" si="80"/>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46027</v>
      </c>
      <c r="C287" s="415" t="s">
        <v>45</v>
      </c>
      <c r="D287" s="415"/>
      <c r="E287" s="343" t="s">
        <v>183</v>
      </c>
      <c r="F287" s="345" t="str">
        <f>IF(kurulusyetkilisi&gt;0,kurulusyetkilisi,"")</f>
        <v/>
      </c>
      <c r="G287" s="343"/>
      <c r="H287" s="131"/>
      <c r="I287" s="131"/>
      <c r="J287" s="131"/>
    </row>
    <row r="288" spans="1:21" ht="19.5" x14ac:dyDescent="0.3">
      <c r="A288" s="347"/>
      <c r="B288" s="347"/>
      <c r="C288" s="415" t="s">
        <v>46</v>
      </c>
      <c r="D288" s="415"/>
      <c r="E288" s="416"/>
      <c r="F288" s="416"/>
      <c r="G288" s="416"/>
      <c r="H288" s="107"/>
      <c r="I288" s="107"/>
      <c r="J288" s="107"/>
    </row>
    <row r="289" spans="1:20" ht="15.75" x14ac:dyDescent="0.25">
      <c r="A289" s="417" t="s">
        <v>34</v>
      </c>
      <c r="B289" s="417"/>
      <c r="C289" s="417"/>
      <c r="D289" s="417"/>
      <c r="E289" s="417"/>
      <c r="F289" s="417"/>
      <c r="G289" s="417"/>
      <c r="H289" s="417"/>
      <c r="I289" s="417"/>
      <c r="J289" s="417"/>
      <c r="K289" s="417"/>
      <c r="L289" s="417"/>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5" t="str">
        <f>IF(YilDonem&lt;&gt;"",CONCATENATE(IF(Dönem=1,"OCAK",IF(Dönem=2,"TEMMUZ","")),"  ayına aittir."),"")</f>
        <v/>
      </c>
      <c r="F291" s="435"/>
      <c r="G291" s="435"/>
      <c r="H291" s="435"/>
      <c r="I291" s="91"/>
      <c r="J291" s="91"/>
      <c r="K291" s="91"/>
      <c r="L291" s="92" t="s">
        <v>42</v>
      </c>
    </row>
    <row r="292" spans="1:20" ht="31.7" customHeight="1" thickBot="1" x14ac:dyDescent="0.3">
      <c r="A292" s="93" t="s">
        <v>1</v>
      </c>
      <c r="B292" s="422" t="str">
        <f>IF(ProjeNo&gt;0,ProjeNo,"")</f>
        <v/>
      </c>
      <c r="C292" s="423"/>
      <c r="D292" s="423"/>
      <c r="E292" s="423"/>
      <c r="F292" s="423"/>
      <c r="G292" s="423"/>
      <c r="H292" s="423"/>
      <c r="I292" s="423"/>
      <c r="J292" s="423"/>
      <c r="K292" s="423"/>
      <c r="L292" s="424"/>
    </row>
    <row r="293" spans="1:20" ht="31.7" customHeight="1" thickBot="1" x14ac:dyDescent="0.3">
      <c r="A293" s="94" t="s">
        <v>11</v>
      </c>
      <c r="B293" s="425" t="str">
        <f>IF(ProjeAdi&gt;0,ProjeAdi,"")</f>
        <v/>
      </c>
      <c r="C293" s="426"/>
      <c r="D293" s="426"/>
      <c r="E293" s="426"/>
      <c r="F293" s="426"/>
      <c r="G293" s="426"/>
      <c r="H293" s="426"/>
      <c r="I293" s="426"/>
      <c r="J293" s="426"/>
      <c r="K293" s="426"/>
      <c r="L293" s="427"/>
    </row>
    <row r="294" spans="1:20" ht="31.7" customHeight="1" thickBot="1" x14ac:dyDescent="0.3">
      <c r="A294" s="428" t="s">
        <v>7</v>
      </c>
      <c r="B294" s="428" t="s">
        <v>8</v>
      </c>
      <c r="C294" s="428" t="s">
        <v>35</v>
      </c>
      <c r="D294" s="428" t="s">
        <v>144</v>
      </c>
      <c r="E294" s="428" t="s">
        <v>36</v>
      </c>
      <c r="F294" s="428" t="s">
        <v>39</v>
      </c>
      <c r="G294" s="430" t="s">
        <v>37</v>
      </c>
      <c r="H294" s="432" t="s">
        <v>174</v>
      </c>
      <c r="I294" s="433"/>
      <c r="J294" s="433"/>
      <c r="K294" s="434"/>
      <c r="L294" s="428" t="s">
        <v>38</v>
      </c>
      <c r="O294" s="418" t="s">
        <v>43</v>
      </c>
      <c r="P294" s="418"/>
      <c r="Q294" s="418" t="s">
        <v>49</v>
      </c>
      <c r="R294" s="418"/>
      <c r="S294" s="418" t="s">
        <v>50</v>
      </c>
      <c r="T294" s="418"/>
    </row>
    <row r="295" spans="1:20" s="172" customFormat="1" ht="90.75" thickBot="1" x14ac:dyDescent="0.3">
      <c r="A295" s="429"/>
      <c r="B295" s="429"/>
      <c r="C295" s="429"/>
      <c r="D295" s="429"/>
      <c r="E295" s="429"/>
      <c r="F295" s="429"/>
      <c r="G295" s="431"/>
      <c r="H295" s="95" t="s">
        <v>141</v>
      </c>
      <c r="I295" s="95" t="s">
        <v>176</v>
      </c>
      <c r="J295" s="95" t="s">
        <v>185</v>
      </c>
      <c r="K295" s="95" t="s">
        <v>186</v>
      </c>
      <c r="L295" s="429"/>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IFERROR(IF(N296="EVET",VLOOKUP(YilDonem,SGKTAVAN,2,0)*0.2475,VLOOKUP(YilDonem,SGKTAVAN,2,0)*0.2075),0)</f>
        <v>0</v>
      </c>
      <c r="P296" s="255">
        <f t="shared" ref="P296:P315" si="83">IFERROR(IF(N296="EVET",0,VLOOKUP(YilDonem,SGKTAVAN,2,0)*0.02),0)</f>
        <v>0</v>
      </c>
      <c r="Q296" s="255">
        <f t="shared" ref="Q296:Q315" si="84">IF(N296="EVET",(D296+E296)*0.2475,(D296+E296)*0.2075)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19" t="s">
        <v>47</v>
      </c>
      <c r="B316" s="420"/>
      <c r="C316" s="260" t="str">
        <f>IF($L$28&gt;0,SUM(C296:C315),"")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c r="K316" s="261" t="str">
        <f t="shared" si="8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46027</v>
      </c>
      <c r="C319" s="415" t="s">
        <v>45</v>
      </c>
      <c r="D319" s="415"/>
      <c r="E319" s="343" t="s">
        <v>183</v>
      </c>
      <c r="F319" s="345" t="str">
        <f>IF(kurulusyetkilisi&gt;0,kurulusyetkilisi,"")</f>
        <v/>
      </c>
      <c r="G319" s="343"/>
      <c r="H319" s="131"/>
      <c r="I319" s="131"/>
      <c r="J319" s="131"/>
    </row>
    <row r="320" spans="1:21" ht="19.5" x14ac:dyDescent="0.3">
      <c r="A320" s="347"/>
      <c r="B320" s="347"/>
      <c r="C320" s="415" t="s">
        <v>46</v>
      </c>
      <c r="D320" s="415"/>
      <c r="E320" s="416"/>
      <c r="F320" s="416"/>
      <c r="G320" s="416"/>
      <c r="H320" s="107"/>
      <c r="I320" s="107"/>
      <c r="J320" s="107"/>
    </row>
  </sheetData>
  <sheetProtection algorithmName="SHA-512" hashValue="9f7n9CqabKFY6LYMGIjop5y7mnt4kkVXNfsCK9+q+FJY7TZ2o0Ukwlo2Bvb0OuhufPKJonSQuf7Z81j/9PS2LA==" saltValue="5AXxhWDrrTxs/8/hK7Kv8A=="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7" t="s">
        <v>34</v>
      </c>
      <c r="B1" s="417"/>
      <c r="C1" s="417"/>
      <c r="D1" s="417"/>
      <c r="E1" s="417"/>
      <c r="F1" s="417"/>
      <c r="G1" s="417"/>
      <c r="H1" s="417"/>
      <c r="I1" s="417"/>
      <c r="J1" s="417"/>
      <c r="K1" s="417"/>
      <c r="L1" s="417"/>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5" t="str">
        <f>IF(YilDonem&lt;&gt;"",CONCATENATE(IF(Dönem=1,"ŞUBAT",IF(Dönem=2,"AĞUSTOS","")),"  ayına aittir."),"")</f>
        <v/>
      </c>
      <c r="F3" s="435"/>
      <c r="G3" s="435"/>
      <c r="H3" s="435"/>
      <c r="I3" s="91"/>
      <c r="J3" s="91"/>
      <c r="K3" s="91"/>
      <c r="L3" s="92" t="s">
        <v>42</v>
      </c>
    </row>
    <row r="4" spans="1:27" ht="31.7" customHeight="1" thickBot="1" x14ac:dyDescent="0.3">
      <c r="A4" s="93" t="s">
        <v>1</v>
      </c>
      <c r="B4" s="422" t="str">
        <f>IF(ProjeNo&gt;0,ProjeNo,"")</f>
        <v/>
      </c>
      <c r="C4" s="423"/>
      <c r="D4" s="423"/>
      <c r="E4" s="423"/>
      <c r="F4" s="423"/>
      <c r="G4" s="423"/>
      <c r="H4" s="423"/>
      <c r="I4" s="423"/>
      <c r="J4" s="423"/>
      <c r="K4" s="423"/>
      <c r="L4" s="424"/>
    </row>
    <row r="5" spans="1:27" ht="31.7" customHeight="1" thickBot="1" x14ac:dyDescent="0.3">
      <c r="A5" s="94" t="s">
        <v>11</v>
      </c>
      <c r="B5" s="425" t="str">
        <f>IF(ProjeAdi&gt;0,ProjeAdi,"")</f>
        <v/>
      </c>
      <c r="C5" s="426"/>
      <c r="D5" s="426"/>
      <c r="E5" s="426"/>
      <c r="F5" s="426"/>
      <c r="G5" s="426"/>
      <c r="H5" s="426"/>
      <c r="I5" s="426"/>
      <c r="J5" s="426"/>
      <c r="K5" s="426"/>
      <c r="L5" s="427"/>
    </row>
    <row r="6" spans="1:27" ht="31.7" customHeight="1" thickBot="1" x14ac:dyDescent="0.3">
      <c r="A6" s="428" t="s">
        <v>7</v>
      </c>
      <c r="B6" s="428" t="s">
        <v>8</v>
      </c>
      <c r="C6" s="428" t="s">
        <v>35</v>
      </c>
      <c r="D6" s="428" t="s">
        <v>144</v>
      </c>
      <c r="E6" s="428" t="s">
        <v>36</v>
      </c>
      <c r="F6" s="428" t="s">
        <v>39</v>
      </c>
      <c r="G6" s="438" t="s">
        <v>37</v>
      </c>
      <c r="H6" s="437" t="s">
        <v>174</v>
      </c>
      <c r="I6" s="438"/>
      <c r="J6" s="438"/>
      <c r="K6" s="439"/>
      <c r="L6" s="428" t="s">
        <v>38</v>
      </c>
      <c r="O6" s="418" t="s">
        <v>43</v>
      </c>
      <c r="P6" s="418"/>
      <c r="Q6" s="418" t="s">
        <v>49</v>
      </c>
      <c r="R6" s="418"/>
      <c r="S6" s="418" t="s">
        <v>50</v>
      </c>
      <c r="T6" s="418"/>
    </row>
    <row r="7" spans="1:27" s="172" customFormat="1" ht="90.75" thickBot="1" x14ac:dyDescent="0.3">
      <c r="A7" s="429"/>
      <c r="B7" s="429"/>
      <c r="C7" s="429"/>
      <c r="D7" s="429"/>
      <c r="E7" s="429"/>
      <c r="F7" s="429"/>
      <c r="G7" s="440"/>
      <c r="H7" s="95" t="s">
        <v>141</v>
      </c>
      <c r="I7" s="95" t="s">
        <v>176</v>
      </c>
      <c r="J7" s="95" t="s">
        <v>185</v>
      </c>
      <c r="K7" s="95" t="s">
        <v>186</v>
      </c>
      <c r="L7" s="436"/>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9" t="s">
        <v>47</v>
      </c>
      <c r="B28" s="420"/>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46027</v>
      </c>
      <c r="C31" s="415" t="s">
        <v>45</v>
      </c>
      <c r="D31" s="415"/>
      <c r="E31" s="343" t="s">
        <v>183</v>
      </c>
      <c r="F31" s="345" t="str">
        <f>IF(kurulusyetkilisi&gt;0,kurulusyetkilisi,"")</f>
        <v/>
      </c>
      <c r="G31" s="343"/>
      <c r="H31" s="346"/>
      <c r="I31" s="131"/>
      <c r="J31" s="131"/>
    </row>
    <row r="32" spans="1:21" ht="19.5" x14ac:dyDescent="0.3">
      <c r="A32" s="347"/>
      <c r="B32" s="347"/>
      <c r="C32" s="415" t="s">
        <v>46</v>
      </c>
      <c r="D32" s="415"/>
      <c r="E32" s="416"/>
      <c r="F32" s="416"/>
      <c r="G32" s="416"/>
      <c r="H32" s="348"/>
      <c r="I32" s="107"/>
      <c r="J32" s="107"/>
    </row>
    <row r="33" spans="1:20" ht="15.75" x14ac:dyDescent="0.25">
      <c r="A33" s="417" t="s">
        <v>34</v>
      </c>
      <c r="B33" s="417"/>
      <c r="C33" s="417"/>
      <c r="D33" s="417"/>
      <c r="E33" s="417"/>
      <c r="F33" s="417"/>
      <c r="G33" s="417"/>
      <c r="H33" s="417"/>
      <c r="I33" s="417"/>
      <c r="J33" s="417"/>
      <c r="K33" s="417"/>
      <c r="L33" s="417"/>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5" t="str">
        <f>IF(YilDonem&lt;&gt;"",CONCATENATE(IF(Dönem=1,"ŞUBAT",IF(Dönem=2,"AĞUSTOS","")),"  ayına aittir."),"")</f>
        <v/>
      </c>
      <c r="F35" s="435"/>
      <c r="G35" s="435"/>
      <c r="H35" s="435"/>
      <c r="I35" s="91"/>
      <c r="J35" s="91"/>
      <c r="K35" s="91"/>
      <c r="L35" s="92" t="s">
        <v>42</v>
      </c>
    </row>
    <row r="36" spans="1:20" ht="31.7" customHeight="1" thickBot="1" x14ac:dyDescent="0.3">
      <c r="A36" s="93" t="s">
        <v>1</v>
      </c>
      <c r="B36" s="422" t="str">
        <f>IF(ProjeNo&gt;0,ProjeNo,"")</f>
        <v/>
      </c>
      <c r="C36" s="423"/>
      <c r="D36" s="423"/>
      <c r="E36" s="423"/>
      <c r="F36" s="423"/>
      <c r="G36" s="423"/>
      <c r="H36" s="423"/>
      <c r="I36" s="423"/>
      <c r="J36" s="423"/>
      <c r="K36" s="423"/>
      <c r="L36" s="424"/>
    </row>
    <row r="37" spans="1:20" ht="31.7" customHeight="1" thickBot="1" x14ac:dyDescent="0.3">
      <c r="A37" s="94" t="s">
        <v>11</v>
      </c>
      <c r="B37" s="425" t="str">
        <f>IF(ProjeAdi&gt;0,ProjeAdi,"")</f>
        <v/>
      </c>
      <c r="C37" s="426"/>
      <c r="D37" s="426"/>
      <c r="E37" s="426"/>
      <c r="F37" s="426"/>
      <c r="G37" s="426"/>
      <c r="H37" s="426"/>
      <c r="I37" s="426"/>
      <c r="J37" s="426"/>
      <c r="K37" s="426"/>
      <c r="L37" s="427"/>
    </row>
    <row r="38" spans="1:20" ht="31.7" customHeight="1" thickBot="1" x14ac:dyDescent="0.3">
      <c r="A38" s="428" t="s">
        <v>7</v>
      </c>
      <c r="B38" s="428" t="s">
        <v>8</v>
      </c>
      <c r="C38" s="428" t="s">
        <v>35</v>
      </c>
      <c r="D38" s="428" t="s">
        <v>144</v>
      </c>
      <c r="E38" s="428" t="s">
        <v>36</v>
      </c>
      <c r="F38" s="428" t="s">
        <v>39</v>
      </c>
      <c r="G38" s="430" t="s">
        <v>37</v>
      </c>
      <c r="H38" s="432" t="s">
        <v>174</v>
      </c>
      <c r="I38" s="433"/>
      <c r="J38" s="433"/>
      <c r="K38" s="434"/>
      <c r="L38" s="428" t="s">
        <v>38</v>
      </c>
      <c r="O38" s="418" t="s">
        <v>43</v>
      </c>
      <c r="P38" s="418"/>
      <c r="Q38" s="418" t="s">
        <v>49</v>
      </c>
      <c r="R38" s="418"/>
      <c r="S38" s="418" t="s">
        <v>50</v>
      </c>
      <c r="T38" s="418"/>
    </row>
    <row r="39" spans="1:20" s="172" customFormat="1" ht="90.75" thickBot="1" x14ac:dyDescent="0.3">
      <c r="A39" s="429"/>
      <c r="B39" s="429"/>
      <c r="C39" s="429"/>
      <c r="D39" s="429"/>
      <c r="E39" s="429"/>
      <c r="F39" s="429"/>
      <c r="G39" s="431"/>
      <c r="H39" s="95" t="s">
        <v>141</v>
      </c>
      <c r="I39" s="95" t="s">
        <v>176</v>
      </c>
      <c r="J39" s="95" t="s">
        <v>185</v>
      </c>
      <c r="K39" s="95" t="s">
        <v>186</v>
      </c>
      <c r="L39" s="429"/>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9" t="s">
        <v>47</v>
      </c>
      <c r="B60" s="420"/>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46027</v>
      </c>
      <c r="C63" s="415" t="s">
        <v>45</v>
      </c>
      <c r="D63" s="415"/>
      <c r="E63" s="343" t="s">
        <v>183</v>
      </c>
      <c r="F63" s="345" t="str">
        <f>IF(kurulusyetkilisi&gt;0,kurulusyetkilisi,"")</f>
        <v/>
      </c>
      <c r="G63" s="343"/>
      <c r="H63" s="131"/>
      <c r="I63" s="131"/>
      <c r="J63" s="131"/>
    </row>
    <row r="64" spans="1:21" ht="19.5" x14ac:dyDescent="0.3">
      <c r="A64" s="347"/>
      <c r="B64" s="347"/>
      <c r="C64" s="415" t="s">
        <v>46</v>
      </c>
      <c r="D64" s="415"/>
      <c r="E64" s="416"/>
      <c r="F64" s="416"/>
      <c r="G64" s="416"/>
      <c r="H64" s="107"/>
      <c r="I64" s="107"/>
      <c r="J64" s="107"/>
    </row>
    <row r="65" spans="1:20" ht="15.75" x14ac:dyDescent="0.25">
      <c r="A65" s="417" t="s">
        <v>34</v>
      </c>
      <c r="B65" s="417"/>
      <c r="C65" s="417"/>
      <c r="D65" s="417"/>
      <c r="E65" s="417"/>
      <c r="F65" s="417"/>
      <c r="G65" s="417"/>
      <c r="H65" s="417"/>
      <c r="I65" s="417"/>
      <c r="J65" s="417"/>
      <c r="K65" s="417"/>
      <c r="L65" s="417"/>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5" t="str">
        <f>IF(YilDonem&lt;&gt;"",CONCATENATE(IF(Dönem=1,"ŞUBAT",IF(Dönem=2,"AĞUSTOS","")),"  ayına aittir."),"")</f>
        <v/>
      </c>
      <c r="F67" s="435"/>
      <c r="G67" s="435"/>
      <c r="H67" s="435"/>
      <c r="I67" s="91"/>
      <c r="J67" s="91"/>
      <c r="K67" s="91"/>
      <c r="L67" s="92" t="s">
        <v>42</v>
      </c>
    </row>
    <row r="68" spans="1:20" ht="31.7" customHeight="1" thickBot="1" x14ac:dyDescent="0.3">
      <c r="A68" s="93" t="s">
        <v>1</v>
      </c>
      <c r="B68" s="422" t="str">
        <f>IF(ProjeNo&gt;0,ProjeNo,"")</f>
        <v/>
      </c>
      <c r="C68" s="423"/>
      <c r="D68" s="423"/>
      <c r="E68" s="423"/>
      <c r="F68" s="423"/>
      <c r="G68" s="423"/>
      <c r="H68" s="423"/>
      <c r="I68" s="423"/>
      <c r="J68" s="423"/>
      <c r="K68" s="423"/>
      <c r="L68" s="424"/>
    </row>
    <row r="69" spans="1:20" ht="31.7" customHeight="1" thickBot="1" x14ac:dyDescent="0.3">
      <c r="A69" s="94" t="s">
        <v>11</v>
      </c>
      <c r="B69" s="425" t="str">
        <f>IF(ProjeAdi&gt;0,ProjeAdi,"")</f>
        <v/>
      </c>
      <c r="C69" s="426"/>
      <c r="D69" s="426"/>
      <c r="E69" s="426"/>
      <c r="F69" s="426"/>
      <c r="G69" s="426"/>
      <c r="H69" s="426"/>
      <c r="I69" s="426"/>
      <c r="J69" s="426"/>
      <c r="K69" s="426"/>
      <c r="L69" s="427"/>
    </row>
    <row r="70" spans="1:20" ht="31.7" customHeight="1" thickBot="1" x14ac:dyDescent="0.3">
      <c r="A70" s="428" t="s">
        <v>7</v>
      </c>
      <c r="B70" s="428" t="s">
        <v>8</v>
      </c>
      <c r="C70" s="428" t="s">
        <v>35</v>
      </c>
      <c r="D70" s="428" t="s">
        <v>144</v>
      </c>
      <c r="E70" s="428" t="s">
        <v>36</v>
      </c>
      <c r="F70" s="428" t="s">
        <v>39</v>
      </c>
      <c r="G70" s="430" t="s">
        <v>37</v>
      </c>
      <c r="H70" s="432" t="s">
        <v>174</v>
      </c>
      <c r="I70" s="433"/>
      <c r="J70" s="433"/>
      <c r="K70" s="434"/>
      <c r="L70" s="428" t="s">
        <v>38</v>
      </c>
      <c r="O70" s="418" t="s">
        <v>43</v>
      </c>
      <c r="P70" s="418"/>
      <c r="Q70" s="418" t="s">
        <v>49</v>
      </c>
      <c r="R70" s="418"/>
      <c r="S70" s="418" t="s">
        <v>50</v>
      </c>
      <c r="T70" s="418"/>
    </row>
    <row r="71" spans="1:20" s="172" customFormat="1" ht="90.75" thickBot="1" x14ac:dyDescent="0.3">
      <c r="A71" s="429"/>
      <c r="B71" s="429"/>
      <c r="C71" s="429"/>
      <c r="D71" s="429"/>
      <c r="E71" s="429"/>
      <c r="F71" s="429"/>
      <c r="G71" s="431"/>
      <c r="H71" s="95" t="s">
        <v>141</v>
      </c>
      <c r="I71" s="95" t="s">
        <v>176</v>
      </c>
      <c r="J71" s="95" t="s">
        <v>185</v>
      </c>
      <c r="K71" s="95" t="s">
        <v>186</v>
      </c>
      <c r="L71" s="429"/>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9" t="s">
        <v>47</v>
      </c>
      <c r="B92" s="420"/>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46027</v>
      </c>
      <c r="C95" s="415" t="s">
        <v>45</v>
      </c>
      <c r="D95" s="415"/>
      <c r="E95" s="343" t="s">
        <v>183</v>
      </c>
      <c r="F95" s="345" t="str">
        <f>IF(kurulusyetkilisi&gt;0,kurulusyetkilisi,"")</f>
        <v/>
      </c>
      <c r="G95" s="343"/>
      <c r="H95" s="131"/>
      <c r="I95" s="131"/>
      <c r="J95" s="131"/>
    </row>
    <row r="96" spans="1:21" ht="19.5" x14ac:dyDescent="0.3">
      <c r="A96" s="347"/>
      <c r="B96" s="347"/>
      <c r="C96" s="415" t="s">
        <v>46</v>
      </c>
      <c r="D96" s="415"/>
      <c r="E96" s="416"/>
      <c r="F96" s="416"/>
      <c r="G96" s="416"/>
      <c r="H96" s="107"/>
      <c r="I96" s="107"/>
      <c r="J96" s="107"/>
    </row>
    <row r="97" spans="1:20" ht="15.75" x14ac:dyDescent="0.25">
      <c r="A97" s="417" t="s">
        <v>34</v>
      </c>
      <c r="B97" s="417"/>
      <c r="C97" s="417"/>
      <c r="D97" s="417"/>
      <c r="E97" s="417"/>
      <c r="F97" s="417"/>
      <c r="G97" s="417"/>
      <c r="H97" s="417"/>
      <c r="I97" s="417"/>
      <c r="J97" s="417"/>
      <c r="K97" s="417"/>
      <c r="L97" s="417"/>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5" t="str">
        <f>IF(YilDonem&lt;&gt;"",CONCATENATE(IF(Dönem=1,"ŞUBAT",IF(Dönem=2,"AĞUSTOS","")),"  ayına aittir."),"")</f>
        <v/>
      </c>
      <c r="F99" s="435"/>
      <c r="G99" s="435"/>
      <c r="H99" s="435"/>
      <c r="I99" s="91"/>
      <c r="J99" s="91"/>
      <c r="K99" s="91"/>
      <c r="L99" s="92" t="s">
        <v>42</v>
      </c>
    </row>
    <row r="100" spans="1:20" ht="31.7" customHeight="1" thickBot="1" x14ac:dyDescent="0.3">
      <c r="A100" s="93" t="s">
        <v>1</v>
      </c>
      <c r="B100" s="422" t="str">
        <f>IF(ProjeNo&gt;0,ProjeNo,"")</f>
        <v/>
      </c>
      <c r="C100" s="423"/>
      <c r="D100" s="423"/>
      <c r="E100" s="423"/>
      <c r="F100" s="423"/>
      <c r="G100" s="423"/>
      <c r="H100" s="423"/>
      <c r="I100" s="423"/>
      <c r="J100" s="423"/>
      <c r="K100" s="423"/>
      <c r="L100" s="424"/>
    </row>
    <row r="101" spans="1:20" ht="31.7" customHeight="1" thickBot="1" x14ac:dyDescent="0.3">
      <c r="A101" s="94" t="s">
        <v>11</v>
      </c>
      <c r="B101" s="425" t="str">
        <f>IF(ProjeAdi&gt;0,ProjeAdi,"")</f>
        <v/>
      </c>
      <c r="C101" s="426"/>
      <c r="D101" s="426"/>
      <c r="E101" s="426"/>
      <c r="F101" s="426"/>
      <c r="G101" s="426"/>
      <c r="H101" s="426"/>
      <c r="I101" s="426"/>
      <c r="J101" s="426"/>
      <c r="K101" s="426"/>
      <c r="L101" s="427"/>
    </row>
    <row r="102" spans="1:20" ht="31.7" customHeight="1" thickBot="1" x14ac:dyDescent="0.3">
      <c r="A102" s="428" t="s">
        <v>7</v>
      </c>
      <c r="B102" s="428" t="s">
        <v>8</v>
      </c>
      <c r="C102" s="428" t="s">
        <v>35</v>
      </c>
      <c r="D102" s="428" t="s">
        <v>144</v>
      </c>
      <c r="E102" s="428" t="s">
        <v>36</v>
      </c>
      <c r="F102" s="428" t="s">
        <v>39</v>
      </c>
      <c r="G102" s="430" t="s">
        <v>37</v>
      </c>
      <c r="H102" s="432" t="s">
        <v>174</v>
      </c>
      <c r="I102" s="433"/>
      <c r="J102" s="433"/>
      <c r="K102" s="434"/>
      <c r="L102" s="428" t="s">
        <v>38</v>
      </c>
      <c r="O102" s="418" t="s">
        <v>43</v>
      </c>
      <c r="P102" s="418"/>
      <c r="Q102" s="418" t="s">
        <v>49</v>
      </c>
      <c r="R102" s="418"/>
      <c r="S102" s="418" t="s">
        <v>50</v>
      </c>
      <c r="T102" s="418"/>
    </row>
    <row r="103" spans="1:20" s="172" customFormat="1" ht="90.75" thickBot="1" x14ac:dyDescent="0.3">
      <c r="A103" s="429"/>
      <c r="B103" s="429"/>
      <c r="C103" s="429"/>
      <c r="D103" s="429"/>
      <c r="E103" s="429"/>
      <c r="F103" s="429"/>
      <c r="G103" s="431"/>
      <c r="H103" s="95" t="s">
        <v>141</v>
      </c>
      <c r="I103" s="95" t="s">
        <v>176</v>
      </c>
      <c r="J103" s="95" t="s">
        <v>185</v>
      </c>
      <c r="K103" s="95" t="s">
        <v>186</v>
      </c>
      <c r="L103" s="429"/>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9" t="s">
        <v>47</v>
      </c>
      <c r="B124" s="420"/>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46027</v>
      </c>
      <c r="C127" s="415" t="s">
        <v>45</v>
      </c>
      <c r="D127" s="415"/>
      <c r="E127" s="343" t="s">
        <v>183</v>
      </c>
      <c r="F127" s="345" t="str">
        <f>IF(kurulusyetkilisi&gt;0,kurulusyetkilisi,"")</f>
        <v/>
      </c>
      <c r="G127" s="343"/>
      <c r="H127" s="131"/>
      <c r="I127" s="131"/>
      <c r="J127" s="131"/>
    </row>
    <row r="128" spans="1:21" ht="19.5" x14ac:dyDescent="0.3">
      <c r="A128" s="347"/>
      <c r="B128" s="347"/>
      <c r="C128" s="415" t="s">
        <v>46</v>
      </c>
      <c r="D128" s="415"/>
      <c r="E128" s="416"/>
      <c r="F128" s="416"/>
      <c r="G128" s="416"/>
      <c r="H128" s="107"/>
      <c r="I128" s="107"/>
      <c r="J128" s="107"/>
    </row>
    <row r="129" spans="1:20" ht="15.75" x14ac:dyDescent="0.25">
      <c r="A129" s="417" t="s">
        <v>34</v>
      </c>
      <c r="B129" s="417"/>
      <c r="C129" s="417"/>
      <c r="D129" s="417"/>
      <c r="E129" s="417"/>
      <c r="F129" s="417"/>
      <c r="G129" s="417"/>
      <c r="H129" s="417"/>
      <c r="I129" s="417"/>
      <c r="J129" s="417"/>
      <c r="K129" s="417"/>
      <c r="L129" s="417"/>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5" t="str">
        <f>IF(YilDonem&lt;&gt;"",CONCATENATE(IF(Dönem=1,"ŞUBAT",IF(Dönem=2,"AĞUSTOS","")),"  ayına aittir."),"")</f>
        <v/>
      </c>
      <c r="F131" s="435"/>
      <c r="G131" s="435"/>
      <c r="H131" s="435"/>
      <c r="I131" s="91"/>
      <c r="J131" s="91"/>
      <c r="K131" s="91"/>
      <c r="L131" s="92" t="s">
        <v>42</v>
      </c>
    </row>
    <row r="132" spans="1:20" ht="31.7" customHeight="1" thickBot="1" x14ac:dyDescent="0.3">
      <c r="A132" s="93" t="s">
        <v>1</v>
      </c>
      <c r="B132" s="422" t="str">
        <f>IF(ProjeNo&gt;0,ProjeNo,"")</f>
        <v/>
      </c>
      <c r="C132" s="423"/>
      <c r="D132" s="423"/>
      <c r="E132" s="423"/>
      <c r="F132" s="423"/>
      <c r="G132" s="423"/>
      <c r="H132" s="423"/>
      <c r="I132" s="423"/>
      <c r="J132" s="423"/>
      <c r="K132" s="423"/>
      <c r="L132" s="424"/>
    </row>
    <row r="133" spans="1:20" ht="31.7" customHeight="1" thickBot="1" x14ac:dyDescent="0.3">
      <c r="A133" s="94" t="s">
        <v>11</v>
      </c>
      <c r="B133" s="425" t="str">
        <f>IF(ProjeAdi&gt;0,ProjeAdi,"")</f>
        <v/>
      </c>
      <c r="C133" s="426"/>
      <c r="D133" s="426"/>
      <c r="E133" s="426"/>
      <c r="F133" s="426"/>
      <c r="G133" s="426"/>
      <c r="H133" s="426"/>
      <c r="I133" s="426"/>
      <c r="J133" s="426"/>
      <c r="K133" s="426"/>
      <c r="L133" s="427"/>
    </row>
    <row r="134" spans="1:20" ht="31.7" customHeight="1" thickBot="1" x14ac:dyDescent="0.3">
      <c r="A134" s="428" t="s">
        <v>7</v>
      </c>
      <c r="B134" s="428" t="s">
        <v>8</v>
      </c>
      <c r="C134" s="428" t="s">
        <v>35</v>
      </c>
      <c r="D134" s="428" t="s">
        <v>144</v>
      </c>
      <c r="E134" s="428" t="s">
        <v>36</v>
      </c>
      <c r="F134" s="428" t="s">
        <v>39</v>
      </c>
      <c r="G134" s="430" t="s">
        <v>37</v>
      </c>
      <c r="H134" s="432" t="s">
        <v>174</v>
      </c>
      <c r="I134" s="433"/>
      <c r="J134" s="433"/>
      <c r="K134" s="434"/>
      <c r="L134" s="428" t="s">
        <v>38</v>
      </c>
      <c r="O134" s="418" t="s">
        <v>43</v>
      </c>
      <c r="P134" s="418"/>
      <c r="Q134" s="418" t="s">
        <v>49</v>
      </c>
      <c r="R134" s="418"/>
      <c r="S134" s="418" t="s">
        <v>50</v>
      </c>
      <c r="T134" s="418"/>
    </row>
    <row r="135" spans="1:20" s="172" customFormat="1" ht="90.75" thickBot="1" x14ac:dyDescent="0.3">
      <c r="A135" s="429"/>
      <c r="B135" s="429"/>
      <c r="C135" s="429"/>
      <c r="D135" s="429"/>
      <c r="E135" s="429"/>
      <c r="F135" s="429"/>
      <c r="G135" s="431"/>
      <c r="H135" s="95" t="s">
        <v>141</v>
      </c>
      <c r="I135" s="95" t="s">
        <v>176</v>
      </c>
      <c r="J135" s="95" t="s">
        <v>185</v>
      </c>
      <c r="K135" s="95" t="s">
        <v>186</v>
      </c>
      <c r="L135" s="429"/>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9" t="s">
        <v>47</v>
      </c>
      <c r="B156" s="420"/>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46027</v>
      </c>
      <c r="C159" s="415" t="s">
        <v>45</v>
      </c>
      <c r="D159" s="415"/>
      <c r="E159" s="343" t="s">
        <v>183</v>
      </c>
      <c r="F159" s="345" t="str">
        <f>IF(kurulusyetkilisi&gt;0,kurulusyetkilisi,"")</f>
        <v/>
      </c>
      <c r="G159" s="343"/>
      <c r="H159" s="131"/>
      <c r="I159" s="131"/>
      <c r="J159" s="131"/>
    </row>
    <row r="160" spans="1:21" ht="19.5" x14ac:dyDescent="0.3">
      <c r="A160" s="347"/>
      <c r="B160" s="347"/>
      <c r="C160" s="415" t="s">
        <v>46</v>
      </c>
      <c r="D160" s="415"/>
      <c r="E160" s="416"/>
      <c r="F160" s="416"/>
      <c r="G160" s="416"/>
      <c r="H160" s="107"/>
      <c r="I160" s="107"/>
      <c r="J160" s="107"/>
    </row>
    <row r="161" spans="1:20" ht="15.75" x14ac:dyDescent="0.25">
      <c r="A161" s="417" t="s">
        <v>34</v>
      </c>
      <c r="B161" s="417"/>
      <c r="C161" s="417"/>
      <c r="D161" s="417"/>
      <c r="E161" s="417"/>
      <c r="F161" s="417"/>
      <c r="G161" s="417"/>
      <c r="H161" s="417"/>
      <c r="I161" s="417"/>
      <c r="J161" s="417"/>
      <c r="K161" s="417"/>
      <c r="L161" s="417"/>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5" t="str">
        <f>IF(YilDonem&lt;&gt;"",CONCATENATE(IF(Dönem=1,"ŞUBAT",IF(Dönem=2,"AĞUSTOS","")),"  ayına aittir."),"")</f>
        <v/>
      </c>
      <c r="F163" s="435"/>
      <c r="G163" s="435"/>
      <c r="H163" s="435"/>
      <c r="I163" s="91"/>
      <c r="J163" s="91"/>
      <c r="K163" s="91"/>
      <c r="L163" s="92" t="s">
        <v>42</v>
      </c>
    </row>
    <row r="164" spans="1:20" ht="31.7" customHeight="1" thickBot="1" x14ac:dyDescent="0.3">
      <c r="A164" s="93" t="s">
        <v>1</v>
      </c>
      <c r="B164" s="422" t="str">
        <f>IF(ProjeNo&gt;0,ProjeNo,"")</f>
        <v/>
      </c>
      <c r="C164" s="423"/>
      <c r="D164" s="423"/>
      <c r="E164" s="423"/>
      <c r="F164" s="423"/>
      <c r="G164" s="423"/>
      <c r="H164" s="423"/>
      <c r="I164" s="423"/>
      <c r="J164" s="423"/>
      <c r="K164" s="423"/>
      <c r="L164" s="424"/>
    </row>
    <row r="165" spans="1:20" ht="31.7" customHeight="1" thickBot="1" x14ac:dyDescent="0.3">
      <c r="A165" s="94" t="s">
        <v>11</v>
      </c>
      <c r="B165" s="425" t="str">
        <f>IF(ProjeAdi&gt;0,ProjeAdi,"")</f>
        <v/>
      </c>
      <c r="C165" s="426"/>
      <c r="D165" s="426"/>
      <c r="E165" s="426"/>
      <c r="F165" s="426"/>
      <c r="G165" s="426"/>
      <c r="H165" s="426"/>
      <c r="I165" s="426"/>
      <c r="J165" s="426"/>
      <c r="K165" s="426"/>
      <c r="L165" s="427"/>
    </row>
    <row r="166" spans="1:20" ht="31.7" customHeight="1" thickBot="1" x14ac:dyDescent="0.3">
      <c r="A166" s="428" t="s">
        <v>7</v>
      </c>
      <c r="B166" s="428" t="s">
        <v>8</v>
      </c>
      <c r="C166" s="428" t="s">
        <v>35</v>
      </c>
      <c r="D166" s="428" t="s">
        <v>144</v>
      </c>
      <c r="E166" s="428" t="s">
        <v>36</v>
      </c>
      <c r="F166" s="428" t="s">
        <v>39</v>
      </c>
      <c r="G166" s="430" t="s">
        <v>37</v>
      </c>
      <c r="H166" s="432" t="s">
        <v>174</v>
      </c>
      <c r="I166" s="433"/>
      <c r="J166" s="433"/>
      <c r="K166" s="434"/>
      <c r="L166" s="428" t="s">
        <v>38</v>
      </c>
      <c r="O166" s="418" t="s">
        <v>43</v>
      </c>
      <c r="P166" s="418"/>
      <c r="Q166" s="418" t="s">
        <v>49</v>
      </c>
      <c r="R166" s="418"/>
      <c r="S166" s="418" t="s">
        <v>50</v>
      </c>
      <c r="T166" s="418"/>
    </row>
    <row r="167" spans="1:20" s="172" customFormat="1" ht="90.75" thickBot="1" x14ac:dyDescent="0.3">
      <c r="A167" s="429"/>
      <c r="B167" s="429"/>
      <c r="C167" s="429"/>
      <c r="D167" s="429"/>
      <c r="E167" s="429"/>
      <c r="F167" s="429"/>
      <c r="G167" s="431"/>
      <c r="H167" s="95" t="s">
        <v>141</v>
      </c>
      <c r="I167" s="95" t="s">
        <v>176</v>
      </c>
      <c r="J167" s="95" t="s">
        <v>185</v>
      </c>
      <c r="K167" s="95" t="s">
        <v>186</v>
      </c>
      <c r="L167" s="429"/>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9" t="s">
        <v>47</v>
      </c>
      <c r="B188" s="420"/>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46027</v>
      </c>
      <c r="C191" s="415" t="s">
        <v>45</v>
      </c>
      <c r="D191" s="415"/>
      <c r="E191" s="343" t="s">
        <v>183</v>
      </c>
      <c r="F191" s="345" t="str">
        <f>IF(kurulusyetkilisi&gt;0,kurulusyetkilisi,"")</f>
        <v/>
      </c>
      <c r="G191" s="343"/>
      <c r="H191" s="131"/>
      <c r="I191" s="131"/>
      <c r="J191" s="131"/>
    </row>
    <row r="192" spans="1:21" ht="19.5" x14ac:dyDescent="0.3">
      <c r="A192" s="347"/>
      <c r="B192" s="347"/>
      <c r="C192" s="415" t="s">
        <v>46</v>
      </c>
      <c r="D192" s="415"/>
      <c r="E192" s="416"/>
      <c r="F192" s="416"/>
      <c r="G192" s="416"/>
      <c r="H192" s="107"/>
      <c r="I192" s="107"/>
      <c r="J192" s="107"/>
    </row>
    <row r="193" spans="1:20" ht="15.75" x14ac:dyDescent="0.25">
      <c r="A193" s="417" t="s">
        <v>34</v>
      </c>
      <c r="B193" s="417"/>
      <c r="C193" s="417"/>
      <c r="D193" s="417"/>
      <c r="E193" s="417"/>
      <c r="F193" s="417"/>
      <c r="G193" s="417"/>
      <c r="H193" s="417"/>
      <c r="I193" s="417"/>
      <c r="J193" s="417"/>
      <c r="K193" s="417"/>
      <c r="L193" s="417"/>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5" t="str">
        <f>IF(YilDonem&lt;&gt;"",CONCATENATE(IF(Dönem=1,"ŞUBAT",IF(Dönem=2,"AĞUSTOS","")),"  ayına aittir."),"")</f>
        <v/>
      </c>
      <c r="F195" s="435"/>
      <c r="G195" s="435"/>
      <c r="H195" s="435"/>
      <c r="I195" s="91"/>
      <c r="J195" s="91"/>
      <c r="K195" s="91"/>
      <c r="L195" s="92" t="s">
        <v>42</v>
      </c>
    </row>
    <row r="196" spans="1:20" ht="31.7" customHeight="1" thickBot="1" x14ac:dyDescent="0.3">
      <c r="A196" s="93" t="s">
        <v>1</v>
      </c>
      <c r="B196" s="422" t="str">
        <f>IF(ProjeNo&gt;0,ProjeNo,"")</f>
        <v/>
      </c>
      <c r="C196" s="423"/>
      <c r="D196" s="423"/>
      <c r="E196" s="423"/>
      <c r="F196" s="423"/>
      <c r="G196" s="423"/>
      <c r="H196" s="423"/>
      <c r="I196" s="423"/>
      <c r="J196" s="423"/>
      <c r="K196" s="423"/>
      <c r="L196" s="424"/>
    </row>
    <row r="197" spans="1:20" ht="31.7" customHeight="1" thickBot="1" x14ac:dyDescent="0.3">
      <c r="A197" s="94" t="s">
        <v>11</v>
      </c>
      <c r="B197" s="425" t="str">
        <f>IF(ProjeAdi&gt;0,ProjeAdi,"")</f>
        <v/>
      </c>
      <c r="C197" s="426"/>
      <c r="D197" s="426"/>
      <c r="E197" s="426"/>
      <c r="F197" s="426"/>
      <c r="G197" s="426"/>
      <c r="H197" s="426"/>
      <c r="I197" s="426"/>
      <c r="J197" s="426"/>
      <c r="K197" s="426"/>
      <c r="L197" s="427"/>
    </row>
    <row r="198" spans="1:20" ht="31.7" customHeight="1" thickBot="1" x14ac:dyDescent="0.3">
      <c r="A198" s="428" t="s">
        <v>7</v>
      </c>
      <c r="B198" s="428" t="s">
        <v>8</v>
      </c>
      <c r="C198" s="428" t="s">
        <v>35</v>
      </c>
      <c r="D198" s="428" t="s">
        <v>144</v>
      </c>
      <c r="E198" s="428" t="s">
        <v>36</v>
      </c>
      <c r="F198" s="428" t="s">
        <v>39</v>
      </c>
      <c r="G198" s="430" t="s">
        <v>37</v>
      </c>
      <c r="H198" s="432" t="s">
        <v>174</v>
      </c>
      <c r="I198" s="433"/>
      <c r="J198" s="433"/>
      <c r="K198" s="434"/>
      <c r="L198" s="428" t="s">
        <v>38</v>
      </c>
      <c r="O198" s="418" t="s">
        <v>43</v>
      </c>
      <c r="P198" s="418"/>
      <c r="Q198" s="418" t="s">
        <v>49</v>
      </c>
      <c r="R198" s="418"/>
      <c r="S198" s="418" t="s">
        <v>50</v>
      </c>
      <c r="T198" s="418"/>
    </row>
    <row r="199" spans="1:20" s="172" customFormat="1" ht="90.75" thickBot="1" x14ac:dyDescent="0.3">
      <c r="A199" s="429"/>
      <c r="B199" s="429"/>
      <c r="C199" s="429"/>
      <c r="D199" s="429"/>
      <c r="E199" s="429"/>
      <c r="F199" s="429"/>
      <c r="G199" s="431"/>
      <c r="H199" s="95" t="s">
        <v>141</v>
      </c>
      <c r="I199" s="95" t="s">
        <v>176</v>
      </c>
      <c r="J199" s="95" t="s">
        <v>185</v>
      </c>
      <c r="K199" s="95" t="s">
        <v>186</v>
      </c>
      <c r="L199" s="429"/>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9" t="s">
        <v>47</v>
      </c>
      <c r="B220" s="420"/>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46027</v>
      </c>
      <c r="C223" s="415" t="s">
        <v>45</v>
      </c>
      <c r="D223" s="415"/>
      <c r="E223" s="343" t="s">
        <v>183</v>
      </c>
      <c r="F223" s="345" t="str">
        <f>IF(kurulusyetkilisi&gt;0,kurulusyetkilisi,"")</f>
        <v/>
      </c>
      <c r="G223" s="343"/>
      <c r="H223" s="131"/>
      <c r="I223" s="131"/>
      <c r="J223" s="131"/>
    </row>
    <row r="224" spans="1:21" ht="19.5" x14ac:dyDescent="0.3">
      <c r="A224" s="347"/>
      <c r="B224" s="347"/>
      <c r="C224" s="415" t="s">
        <v>46</v>
      </c>
      <c r="D224" s="415"/>
      <c r="E224" s="416"/>
      <c r="F224" s="416"/>
      <c r="G224" s="416"/>
      <c r="H224" s="107"/>
      <c r="I224" s="107"/>
      <c r="J224" s="107"/>
    </row>
    <row r="225" spans="1:20" ht="15.75" x14ac:dyDescent="0.25">
      <c r="A225" s="417" t="s">
        <v>34</v>
      </c>
      <c r="B225" s="417"/>
      <c r="C225" s="417"/>
      <c r="D225" s="417"/>
      <c r="E225" s="417"/>
      <c r="F225" s="417"/>
      <c r="G225" s="417"/>
      <c r="H225" s="417"/>
      <c r="I225" s="417"/>
      <c r="J225" s="417"/>
      <c r="K225" s="417"/>
      <c r="L225" s="417"/>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5" t="str">
        <f>IF(YilDonem&lt;&gt;"",CONCATENATE(IF(Dönem=1,"ŞUBAT",IF(Dönem=2,"AĞUSTOS","")),"  ayına aittir."),"")</f>
        <v/>
      </c>
      <c r="F227" s="435"/>
      <c r="G227" s="435"/>
      <c r="H227" s="435"/>
      <c r="I227" s="91"/>
      <c r="J227" s="91"/>
      <c r="K227" s="91"/>
      <c r="L227" s="92" t="s">
        <v>42</v>
      </c>
    </row>
    <row r="228" spans="1:20" ht="31.7" customHeight="1" thickBot="1" x14ac:dyDescent="0.3">
      <c r="A228" s="93" t="s">
        <v>1</v>
      </c>
      <c r="B228" s="422" t="str">
        <f>IF(ProjeNo&gt;0,ProjeNo,"")</f>
        <v/>
      </c>
      <c r="C228" s="423"/>
      <c r="D228" s="423"/>
      <c r="E228" s="423"/>
      <c r="F228" s="423"/>
      <c r="G228" s="423"/>
      <c r="H228" s="423"/>
      <c r="I228" s="423"/>
      <c r="J228" s="423"/>
      <c r="K228" s="423"/>
      <c r="L228" s="424"/>
    </row>
    <row r="229" spans="1:20" ht="31.7" customHeight="1" thickBot="1" x14ac:dyDescent="0.3">
      <c r="A229" s="94" t="s">
        <v>11</v>
      </c>
      <c r="B229" s="425" t="str">
        <f>IF(ProjeAdi&gt;0,ProjeAdi,"")</f>
        <v/>
      </c>
      <c r="C229" s="426"/>
      <c r="D229" s="426"/>
      <c r="E229" s="426"/>
      <c r="F229" s="426"/>
      <c r="G229" s="426"/>
      <c r="H229" s="426"/>
      <c r="I229" s="426"/>
      <c r="J229" s="426"/>
      <c r="K229" s="426"/>
      <c r="L229" s="427"/>
    </row>
    <row r="230" spans="1:20" ht="31.7" customHeight="1" thickBot="1" x14ac:dyDescent="0.3">
      <c r="A230" s="428" t="s">
        <v>7</v>
      </c>
      <c r="B230" s="428" t="s">
        <v>8</v>
      </c>
      <c r="C230" s="428" t="s">
        <v>35</v>
      </c>
      <c r="D230" s="428" t="s">
        <v>144</v>
      </c>
      <c r="E230" s="428" t="s">
        <v>36</v>
      </c>
      <c r="F230" s="428" t="s">
        <v>39</v>
      </c>
      <c r="G230" s="430" t="s">
        <v>37</v>
      </c>
      <c r="H230" s="432" t="s">
        <v>174</v>
      </c>
      <c r="I230" s="433"/>
      <c r="J230" s="433"/>
      <c r="K230" s="434"/>
      <c r="L230" s="428" t="s">
        <v>38</v>
      </c>
      <c r="O230" s="418" t="s">
        <v>43</v>
      </c>
      <c r="P230" s="418"/>
      <c r="Q230" s="418" t="s">
        <v>49</v>
      </c>
      <c r="R230" s="418"/>
      <c r="S230" s="418" t="s">
        <v>50</v>
      </c>
      <c r="T230" s="418"/>
    </row>
    <row r="231" spans="1:20" s="172" customFormat="1" ht="90.75" thickBot="1" x14ac:dyDescent="0.3">
      <c r="A231" s="429"/>
      <c r="B231" s="429"/>
      <c r="C231" s="429"/>
      <c r="D231" s="429"/>
      <c r="E231" s="429"/>
      <c r="F231" s="429"/>
      <c r="G231" s="431"/>
      <c r="H231" s="95" t="s">
        <v>141</v>
      </c>
      <c r="I231" s="95" t="s">
        <v>176</v>
      </c>
      <c r="J231" s="95" t="s">
        <v>185</v>
      </c>
      <c r="K231" s="95" t="s">
        <v>186</v>
      </c>
      <c r="L231" s="429"/>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9" t="s">
        <v>47</v>
      </c>
      <c r="B252" s="420"/>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46027</v>
      </c>
      <c r="C255" s="415" t="s">
        <v>45</v>
      </c>
      <c r="D255" s="415"/>
      <c r="E255" s="343" t="s">
        <v>183</v>
      </c>
      <c r="F255" s="345" t="str">
        <f>IF(kurulusyetkilisi&gt;0,kurulusyetkilisi,"")</f>
        <v/>
      </c>
      <c r="G255" s="343"/>
      <c r="H255" s="131"/>
      <c r="I255" s="131"/>
      <c r="J255" s="131"/>
    </row>
    <row r="256" spans="1:21" ht="19.5" x14ac:dyDescent="0.3">
      <c r="A256" s="347"/>
      <c r="B256" s="347"/>
      <c r="C256" s="415" t="s">
        <v>46</v>
      </c>
      <c r="D256" s="415"/>
      <c r="E256" s="416"/>
      <c r="F256" s="416"/>
      <c r="G256" s="416"/>
      <c r="H256" s="107"/>
      <c r="I256" s="107"/>
      <c r="J256" s="107"/>
    </row>
    <row r="257" spans="1:20" ht="15.75" x14ac:dyDescent="0.25">
      <c r="A257" s="417" t="s">
        <v>34</v>
      </c>
      <c r="B257" s="417"/>
      <c r="C257" s="417"/>
      <c r="D257" s="417"/>
      <c r="E257" s="417"/>
      <c r="F257" s="417"/>
      <c r="G257" s="417"/>
      <c r="H257" s="417"/>
      <c r="I257" s="417"/>
      <c r="J257" s="417"/>
      <c r="K257" s="417"/>
      <c r="L257" s="417"/>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5" t="str">
        <f>IF(YilDonem&lt;&gt;"",CONCATENATE(IF(Dönem=1,"ŞUBAT",IF(Dönem=2,"AĞUSTOS","")),"  ayına aittir."),"")</f>
        <v/>
      </c>
      <c r="F259" s="435"/>
      <c r="G259" s="435"/>
      <c r="H259" s="435"/>
      <c r="I259" s="91"/>
      <c r="J259" s="91"/>
      <c r="K259" s="91"/>
      <c r="L259" s="92" t="s">
        <v>42</v>
      </c>
    </row>
    <row r="260" spans="1:20" ht="31.7" customHeight="1" thickBot="1" x14ac:dyDescent="0.3">
      <c r="A260" s="93" t="s">
        <v>1</v>
      </c>
      <c r="B260" s="422" t="str">
        <f>IF(ProjeNo&gt;0,ProjeNo,"")</f>
        <v/>
      </c>
      <c r="C260" s="423"/>
      <c r="D260" s="423"/>
      <c r="E260" s="423"/>
      <c r="F260" s="423"/>
      <c r="G260" s="423"/>
      <c r="H260" s="423"/>
      <c r="I260" s="423"/>
      <c r="J260" s="423"/>
      <c r="K260" s="423"/>
      <c r="L260" s="424"/>
    </row>
    <row r="261" spans="1:20" ht="31.7" customHeight="1" thickBot="1" x14ac:dyDescent="0.3">
      <c r="A261" s="94" t="s">
        <v>11</v>
      </c>
      <c r="B261" s="425" t="str">
        <f>IF(ProjeAdi&gt;0,ProjeAdi,"")</f>
        <v/>
      </c>
      <c r="C261" s="426"/>
      <c r="D261" s="426"/>
      <c r="E261" s="426"/>
      <c r="F261" s="426"/>
      <c r="G261" s="426"/>
      <c r="H261" s="426"/>
      <c r="I261" s="426"/>
      <c r="J261" s="426"/>
      <c r="K261" s="426"/>
      <c r="L261" s="427"/>
    </row>
    <row r="262" spans="1:20" ht="31.7" customHeight="1" thickBot="1" x14ac:dyDescent="0.3">
      <c r="A262" s="428" t="s">
        <v>7</v>
      </c>
      <c r="B262" s="428" t="s">
        <v>8</v>
      </c>
      <c r="C262" s="428" t="s">
        <v>35</v>
      </c>
      <c r="D262" s="428" t="s">
        <v>144</v>
      </c>
      <c r="E262" s="428" t="s">
        <v>36</v>
      </c>
      <c r="F262" s="428" t="s">
        <v>39</v>
      </c>
      <c r="G262" s="430" t="s">
        <v>37</v>
      </c>
      <c r="H262" s="432" t="s">
        <v>174</v>
      </c>
      <c r="I262" s="433"/>
      <c r="J262" s="433"/>
      <c r="K262" s="434"/>
      <c r="L262" s="428" t="s">
        <v>38</v>
      </c>
      <c r="O262" s="418" t="s">
        <v>43</v>
      </c>
      <c r="P262" s="418"/>
      <c r="Q262" s="418" t="s">
        <v>49</v>
      </c>
      <c r="R262" s="418"/>
      <c r="S262" s="418" t="s">
        <v>50</v>
      </c>
      <c r="T262" s="418"/>
    </row>
    <row r="263" spans="1:20" s="172" customFormat="1" ht="90.75" thickBot="1" x14ac:dyDescent="0.3">
      <c r="A263" s="429"/>
      <c r="B263" s="429"/>
      <c r="C263" s="429"/>
      <c r="D263" s="429"/>
      <c r="E263" s="429"/>
      <c r="F263" s="429"/>
      <c r="G263" s="431"/>
      <c r="H263" s="95" t="s">
        <v>141</v>
      </c>
      <c r="I263" s="95" t="s">
        <v>176</v>
      </c>
      <c r="J263" s="95" t="s">
        <v>185</v>
      </c>
      <c r="K263" s="95" t="s">
        <v>186</v>
      </c>
      <c r="L263" s="429"/>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9" t="s">
        <v>47</v>
      </c>
      <c r="B284" s="420"/>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46027</v>
      </c>
      <c r="C287" s="415" t="s">
        <v>45</v>
      </c>
      <c r="D287" s="415"/>
      <c r="E287" s="343" t="s">
        <v>183</v>
      </c>
      <c r="F287" s="345" t="str">
        <f>IF(kurulusyetkilisi&gt;0,kurulusyetkilisi,"")</f>
        <v/>
      </c>
      <c r="G287" s="343"/>
      <c r="H287" s="131"/>
      <c r="I287" s="131"/>
      <c r="J287" s="131"/>
    </row>
    <row r="288" spans="1:21" ht="19.5" x14ac:dyDescent="0.3">
      <c r="A288" s="347"/>
      <c r="B288" s="347"/>
      <c r="C288" s="415" t="s">
        <v>46</v>
      </c>
      <c r="D288" s="415"/>
      <c r="E288" s="416"/>
      <c r="F288" s="416"/>
      <c r="G288" s="416"/>
      <c r="H288" s="107"/>
      <c r="I288" s="107"/>
      <c r="J288" s="107"/>
    </row>
    <row r="289" spans="1:20" ht="15.75" x14ac:dyDescent="0.25">
      <c r="A289" s="417" t="s">
        <v>34</v>
      </c>
      <c r="B289" s="417"/>
      <c r="C289" s="417"/>
      <c r="D289" s="417"/>
      <c r="E289" s="417"/>
      <c r="F289" s="417"/>
      <c r="G289" s="417"/>
      <c r="H289" s="417"/>
      <c r="I289" s="417"/>
      <c r="J289" s="417"/>
      <c r="K289" s="417"/>
      <c r="L289" s="417"/>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5" t="str">
        <f>IF(YilDonem&lt;&gt;"",CONCATENATE(IF(Dönem=1,"ŞUBAT",IF(Dönem=2,"AĞUSTOS","")),"  ayına aittir."),"")</f>
        <v/>
      </c>
      <c r="F291" s="435"/>
      <c r="G291" s="435"/>
      <c r="H291" s="435"/>
      <c r="I291" s="91"/>
      <c r="J291" s="91"/>
      <c r="K291" s="91"/>
      <c r="L291" s="92" t="s">
        <v>42</v>
      </c>
    </row>
    <row r="292" spans="1:20" ht="31.7" customHeight="1" thickBot="1" x14ac:dyDescent="0.3">
      <c r="A292" s="93" t="s">
        <v>1</v>
      </c>
      <c r="B292" s="422" t="str">
        <f>IF(ProjeNo&gt;0,ProjeNo,"")</f>
        <v/>
      </c>
      <c r="C292" s="423"/>
      <c r="D292" s="423"/>
      <c r="E292" s="423"/>
      <c r="F292" s="423"/>
      <c r="G292" s="423"/>
      <c r="H292" s="423"/>
      <c r="I292" s="423"/>
      <c r="J292" s="423"/>
      <c r="K292" s="423"/>
      <c r="L292" s="424"/>
    </row>
    <row r="293" spans="1:20" ht="31.7" customHeight="1" thickBot="1" x14ac:dyDescent="0.3">
      <c r="A293" s="94" t="s">
        <v>11</v>
      </c>
      <c r="B293" s="425" t="str">
        <f>IF(ProjeAdi&gt;0,ProjeAdi,"")</f>
        <v/>
      </c>
      <c r="C293" s="426"/>
      <c r="D293" s="426"/>
      <c r="E293" s="426"/>
      <c r="F293" s="426"/>
      <c r="G293" s="426"/>
      <c r="H293" s="426"/>
      <c r="I293" s="426"/>
      <c r="J293" s="426"/>
      <c r="K293" s="426"/>
      <c r="L293" s="427"/>
    </row>
    <row r="294" spans="1:20" ht="31.7" customHeight="1" thickBot="1" x14ac:dyDescent="0.3">
      <c r="A294" s="428" t="s">
        <v>7</v>
      </c>
      <c r="B294" s="428" t="s">
        <v>8</v>
      </c>
      <c r="C294" s="428" t="s">
        <v>35</v>
      </c>
      <c r="D294" s="428" t="s">
        <v>144</v>
      </c>
      <c r="E294" s="428" t="s">
        <v>36</v>
      </c>
      <c r="F294" s="428" t="s">
        <v>39</v>
      </c>
      <c r="G294" s="430" t="s">
        <v>37</v>
      </c>
      <c r="H294" s="432" t="s">
        <v>174</v>
      </c>
      <c r="I294" s="433"/>
      <c r="J294" s="433"/>
      <c r="K294" s="434"/>
      <c r="L294" s="428" t="s">
        <v>38</v>
      </c>
      <c r="O294" s="418" t="s">
        <v>43</v>
      </c>
      <c r="P294" s="418"/>
      <c r="Q294" s="418" t="s">
        <v>49</v>
      </c>
      <c r="R294" s="418"/>
      <c r="S294" s="418" t="s">
        <v>50</v>
      </c>
      <c r="T294" s="418"/>
    </row>
    <row r="295" spans="1:20" s="172" customFormat="1" ht="90.75" thickBot="1" x14ac:dyDescent="0.3">
      <c r="A295" s="429"/>
      <c r="B295" s="429"/>
      <c r="C295" s="429"/>
      <c r="D295" s="429"/>
      <c r="E295" s="429"/>
      <c r="F295" s="429"/>
      <c r="G295" s="431"/>
      <c r="H295" s="95" t="s">
        <v>141</v>
      </c>
      <c r="I295" s="95" t="s">
        <v>176</v>
      </c>
      <c r="J295" s="95" t="s">
        <v>185</v>
      </c>
      <c r="K295" s="95" t="s">
        <v>186</v>
      </c>
      <c r="L295" s="429"/>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9" t="s">
        <v>47</v>
      </c>
      <c r="B316" s="420"/>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46027</v>
      </c>
      <c r="C319" s="415" t="s">
        <v>45</v>
      </c>
      <c r="D319" s="415"/>
      <c r="E319" s="343" t="s">
        <v>183</v>
      </c>
      <c r="F319" s="345" t="str">
        <f>IF(kurulusyetkilisi&gt;0,kurulusyetkilisi,"")</f>
        <v/>
      </c>
      <c r="G319" s="343"/>
      <c r="H319" s="131"/>
      <c r="I319" s="131"/>
      <c r="J319" s="131"/>
    </row>
    <row r="320" spans="1:21" ht="19.5" x14ac:dyDescent="0.3">
      <c r="A320" s="347"/>
      <c r="B320" s="347"/>
      <c r="C320" s="415" t="s">
        <v>46</v>
      </c>
      <c r="D320" s="415"/>
      <c r="E320" s="416"/>
      <c r="F320" s="416"/>
      <c r="G320" s="416"/>
      <c r="H320" s="107"/>
      <c r="I320" s="107"/>
      <c r="J320" s="107"/>
    </row>
  </sheetData>
  <sheetProtection algorithmName="SHA-512" hashValue="sK1VTQwiVc6sONfneI/qTkL9r724junlgNyYfa8g2A5w8M8as05DkkA4znatz+tmTD1ImPjD+rnZdDtRw8IDTw==" saltValue="gmfYTq6oaLf9hIzLU3o7o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7" t="s">
        <v>34</v>
      </c>
      <c r="B1" s="417"/>
      <c r="C1" s="417"/>
      <c r="D1" s="417"/>
      <c r="E1" s="417"/>
      <c r="F1" s="417"/>
      <c r="G1" s="417"/>
      <c r="H1" s="417"/>
      <c r="I1" s="417"/>
      <c r="J1" s="417"/>
      <c r="K1" s="417"/>
      <c r="L1" s="417"/>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5" t="str">
        <f>IF(YilDonem&lt;&gt;"",CONCATENATE(IF(Dönem=1,"MART",IF(Dönem=2,"EYLÜL","")),"  ayına aittir."),"")</f>
        <v/>
      </c>
      <c r="F3" s="435"/>
      <c r="G3" s="435"/>
      <c r="H3" s="435"/>
      <c r="I3" s="91"/>
      <c r="J3" s="91"/>
      <c r="K3" s="91"/>
      <c r="L3" s="92" t="s">
        <v>42</v>
      </c>
    </row>
    <row r="4" spans="1:27" ht="31.7" customHeight="1" thickBot="1" x14ac:dyDescent="0.3">
      <c r="A4" s="93" t="s">
        <v>1</v>
      </c>
      <c r="B4" s="422" t="str">
        <f>IF(ProjeNo&gt;0,ProjeNo,"")</f>
        <v/>
      </c>
      <c r="C4" s="423"/>
      <c r="D4" s="423"/>
      <c r="E4" s="423"/>
      <c r="F4" s="423"/>
      <c r="G4" s="423"/>
      <c r="H4" s="423"/>
      <c r="I4" s="423"/>
      <c r="J4" s="423"/>
      <c r="K4" s="423"/>
      <c r="L4" s="424"/>
    </row>
    <row r="5" spans="1:27" ht="31.7" customHeight="1" thickBot="1" x14ac:dyDescent="0.3">
      <c r="A5" s="94" t="s">
        <v>11</v>
      </c>
      <c r="B5" s="425" t="str">
        <f>IF(ProjeAdi&gt;0,ProjeAdi,"")</f>
        <v/>
      </c>
      <c r="C5" s="426"/>
      <c r="D5" s="426"/>
      <c r="E5" s="426"/>
      <c r="F5" s="426"/>
      <c r="G5" s="426"/>
      <c r="H5" s="426"/>
      <c r="I5" s="426"/>
      <c r="J5" s="426"/>
      <c r="K5" s="426"/>
      <c r="L5" s="427"/>
    </row>
    <row r="6" spans="1:27" ht="31.7" customHeight="1" thickBot="1" x14ac:dyDescent="0.3">
      <c r="A6" s="428" t="s">
        <v>7</v>
      </c>
      <c r="B6" s="428" t="s">
        <v>8</v>
      </c>
      <c r="C6" s="428" t="s">
        <v>35</v>
      </c>
      <c r="D6" s="428" t="s">
        <v>144</v>
      </c>
      <c r="E6" s="428" t="s">
        <v>36</v>
      </c>
      <c r="F6" s="428" t="s">
        <v>39</v>
      </c>
      <c r="G6" s="438" t="s">
        <v>37</v>
      </c>
      <c r="H6" s="437" t="s">
        <v>174</v>
      </c>
      <c r="I6" s="438"/>
      <c r="J6" s="438"/>
      <c r="K6" s="439"/>
      <c r="L6" s="428" t="s">
        <v>38</v>
      </c>
      <c r="O6" s="418" t="s">
        <v>43</v>
      </c>
      <c r="P6" s="418"/>
      <c r="Q6" s="418" t="s">
        <v>49</v>
      </c>
      <c r="R6" s="418"/>
      <c r="S6" s="418" t="s">
        <v>50</v>
      </c>
      <c r="T6" s="418"/>
    </row>
    <row r="7" spans="1:27" s="172" customFormat="1" ht="90.75" thickBot="1" x14ac:dyDescent="0.3">
      <c r="A7" s="429"/>
      <c r="B7" s="429"/>
      <c r="C7" s="429"/>
      <c r="D7" s="429"/>
      <c r="E7" s="429"/>
      <c r="F7" s="429"/>
      <c r="G7" s="440"/>
      <c r="H7" s="95" t="s">
        <v>141</v>
      </c>
      <c r="I7" s="95" t="s">
        <v>176</v>
      </c>
      <c r="J7" s="95" t="s">
        <v>185</v>
      </c>
      <c r="K7" s="95" t="s">
        <v>186</v>
      </c>
      <c r="L7" s="436"/>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9" t="s">
        <v>47</v>
      </c>
      <c r="B28" s="420"/>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46027</v>
      </c>
      <c r="C31" s="415" t="s">
        <v>45</v>
      </c>
      <c r="D31" s="415"/>
      <c r="E31" s="343" t="s">
        <v>183</v>
      </c>
      <c r="F31" s="345" t="str">
        <f>IF(kurulusyetkilisi&gt;0,kurulusyetkilisi,"")</f>
        <v/>
      </c>
      <c r="G31" s="343"/>
      <c r="H31" s="346"/>
      <c r="I31" s="131"/>
      <c r="J31" s="131"/>
    </row>
    <row r="32" spans="1:21" ht="19.5" x14ac:dyDescent="0.3">
      <c r="A32" s="347"/>
      <c r="B32" s="347"/>
      <c r="C32" s="415" t="s">
        <v>46</v>
      </c>
      <c r="D32" s="415"/>
      <c r="E32" s="416"/>
      <c r="F32" s="416"/>
      <c r="G32" s="416"/>
      <c r="H32" s="348"/>
      <c r="I32" s="107"/>
      <c r="J32" s="107"/>
    </row>
    <row r="33" spans="1:20" ht="15.75" x14ac:dyDescent="0.25">
      <c r="A33" s="417" t="s">
        <v>34</v>
      </c>
      <c r="B33" s="417"/>
      <c r="C33" s="417"/>
      <c r="D33" s="417"/>
      <c r="E33" s="417"/>
      <c r="F33" s="417"/>
      <c r="G33" s="417"/>
      <c r="H33" s="417"/>
      <c r="I33" s="417"/>
      <c r="J33" s="417"/>
      <c r="K33" s="417"/>
      <c r="L33" s="417"/>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5" t="str">
        <f>IF(YilDonem&lt;&gt;"",CONCATENATE(IF(Dönem=1,"MART",IF(Dönem=2,"EYLÜL","")),"  ayına aittir."),"")</f>
        <v/>
      </c>
      <c r="F35" s="435"/>
      <c r="G35" s="435"/>
      <c r="H35" s="435"/>
      <c r="I35" s="91"/>
      <c r="J35" s="91"/>
      <c r="K35" s="91"/>
      <c r="L35" s="92" t="s">
        <v>42</v>
      </c>
    </row>
    <row r="36" spans="1:20" ht="31.7" customHeight="1" thickBot="1" x14ac:dyDescent="0.3">
      <c r="A36" s="93" t="s">
        <v>1</v>
      </c>
      <c r="B36" s="422" t="str">
        <f>IF(ProjeNo&gt;0,ProjeNo,"")</f>
        <v/>
      </c>
      <c r="C36" s="423"/>
      <c r="D36" s="423"/>
      <c r="E36" s="423"/>
      <c r="F36" s="423"/>
      <c r="G36" s="423"/>
      <c r="H36" s="423"/>
      <c r="I36" s="423"/>
      <c r="J36" s="423"/>
      <c r="K36" s="423"/>
      <c r="L36" s="424"/>
    </row>
    <row r="37" spans="1:20" ht="31.7" customHeight="1" thickBot="1" x14ac:dyDescent="0.3">
      <c r="A37" s="94" t="s">
        <v>11</v>
      </c>
      <c r="B37" s="425" t="str">
        <f>IF(ProjeAdi&gt;0,ProjeAdi,"")</f>
        <v/>
      </c>
      <c r="C37" s="426"/>
      <c r="D37" s="426"/>
      <c r="E37" s="426"/>
      <c r="F37" s="426"/>
      <c r="G37" s="426"/>
      <c r="H37" s="426"/>
      <c r="I37" s="426"/>
      <c r="J37" s="426"/>
      <c r="K37" s="426"/>
      <c r="L37" s="427"/>
    </row>
    <row r="38" spans="1:20" ht="31.7" customHeight="1" thickBot="1" x14ac:dyDescent="0.3">
      <c r="A38" s="428" t="s">
        <v>7</v>
      </c>
      <c r="B38" s="428" t="s">
        <v>8</v>
      </c>
      <c r="C38" s="428" t="s">
        <v>35</v>
      </c>
      <c r="D38" s="428" t="s">
        <v>144</v>
      </c>
      <c r="E38" s="428" t="s">
        <v>36</v>
      </c>
      <c r="F38" s="428" t="s">
        <v>39</v>
      </c>
      <c r="G38" s="430" t="s">
        <v>37</v>
      </c>
      <c r="H38" s="432" t="s">
        <v>174</v>
      </c>
      <c r="I38" s="433"/>
      <c r="J38" s="433"/>
      <c r="K38" s="434"/>
      <c r="L38" s="428" t="s">
        <v>38</v>
      </c>
      <c r="O38" s="418" t="s">
        <v>43</v>
      </c>
      <c r="P38" s="418"/>
      <c r="Q38" s="418" t="s">
        <v>49</v>
      </c>
      <c r="R38" s="418"/>
      <c r="S38" s="418" t="s">
        <v>50</v>
      </c>
      <c r="T38" s="418"/>
    </row>
    <row r="39" spans="1:20" s="172" customFormat="1" ht="90.75" thickBot="1" x14ac:dyDescent="0.3">
      <c r="A39" s="429"/>
      <c r="B39" s="429"/>
      <c r="C39" s="429"/>
      <c r="D39" s="429"/>
      <c r="E39" s="429"/>
      <c r="F39" s="429"/>
      <c r="G39" s="431"/>
      <c r="H39" s="95" t="s">
        <v>141</v>
      </c>
      <c r="I39" s="95" t="s">
        <v>176</v>
      </c>
      <c r="J39" s="95" t="s">
        <v>185</v>
      </c>
      <c r="K39" s="95" t="s">
        <v>186</v>
      </c>
      <c r="L39" s="429"/>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9" t="s">
        <v>47</v>
      </c>
      <c r="B60" s="420"/>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46027</v>
      </c>
      <c r="C63" s="415" t="s">
        <v>45</v>
      </c>
      <c r="D63" s="415"/>
      <c r="E63" s="343" t="s">
        <v>183</v>
      </c>
      <c r="F63" s="345" t="str">
        <f>IF(kurulusyetkilisi&gt;0,kurulusyetkilisi,"")</f>
        <v/>
      </c>
      <c r="G63" s="343"/>
      <c r="H63" s="131"/>
      <c r="I63" s="131"/>
      <c r="J63" s="131"/>
    </row>
    <row r="64" spans="1:21" ht="19.5" x14ac:dyDescent="0.3">
      <c r="A64" s="347"/>
      <c r="B64" s="347"/>
      <c r="C64" s="415" t="s">
        <v>46</v>
      </c>
      <c r="D64" s="415"/>
      <c r="E64" s="416"/>
      <c r="F64" s="416"/>
      <c r="G64" s="416"/>
      <c r="H64" s="107"/>
      <c r="I64" s="107"/>
      <c r="J64" s="107"/>
    </row>
    <row r="65" spans="1:20" ht="15.75" x14ac:dyDescent="0.25">
      <c r="A65" s="417" t="s">
        <v>34</v>
      </c>
      <c r="B65" s="417"/>
      <c r="C65" s="417"/>
      <c r="D65" s="417"/>
      <c r="E65" s="417"/>
      <c r="F65" s="417"/>
      <c r="G65" s="417"/>
      <c r="H65" s="417"/>
      <c r="I65" s="417"/>
      <c r="J65" s="417"/>
      <c r="K65" s="417"/>
      <c r="L65" s="417"/>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5" t="str">
        <f>IF(YilDonem&lt;&gt;"",CONCATENATE(IF(Dönem=1,"MART",IF(Dönem=2,"EYLÜL","")),"  ayına aittir."),"")</f>
        <v/>
      </c>
      <c r="F67" s="435"/>
      <c r="G67" s="435"/>
      <c r="H67" s="435"/>
      <c r="I67" s="91"/>
      <c r="J67" s="91"/>
      <c r="K67" s="91"/>
      <c r="L67" s="92" t="s">
        <v>42</v>
      </c>
    </row>
    <row r="68" spans="1:20" ht="31.7" customHeight="1" thickBot="1" x14ac:dyDescent="0.3">
      <c r="A68" s="93" t="s">
        <v>1</v>
      </c>
      <c r="B68" s="422" t="str">
        <f>IF(ProjeNo&gt;0,ProjeNo,"")</f>
        <v/>
      </c>
      <c r="C68" s="423"/>
      <c r="D68" s="423"/>
      <c r="E68" s="423"/>
      <c r="F68" s="423"/>
      <c r="G68" s="423"/>
      <c r="H68" s="423"/>
      <c r="I68" s="423"/>
      <c r="J68" s="423"/>
      <c r="K68" s="423"/>
      <c r="L68" s="424"/>
    </row>
    <row r="69" spans="1:20" ht="31.7" customHeight="1" thickBot="1" x14ac:dyDescent="0.3">
      <c r="A69" s="94" t="s">
        <v>11</v>
      </c>
      <c r="B69" s="425" t="str">
        <f>IF(ProjeAdi&gt;0,ProjeAdi,"")</f>
        <v/>
      </c>
      <c r="C69" s="426"/>
      <c r="D69" s="426"/>
      <c r="E69" s="426"/>
      <c r="F69" s="426"/>
      <c r="G69" s="426"/>
      <c r="H69" s="426"/>
      <c r="I69" s="426"/>
      <c r="J69" s="426"/>
      <c r="K69" s="426"/>
      <c r="L69" s="427"/>
    </row>
    <row r="70" spans="1:20" ht="31.7" customHeight="1" thickBot="1" x14ac:dyDescent="0.3">
      <c r="A70" s="428" t="s">
        <v>7</v>
      </c>
      <c r="B70" s="428" t="s">
        <v>8</v>
      </c>
      <c r="C70" s="428" t="s">
        <v>35</v>
      </c>
      <c r="D70" s="428" t="s">
        <v>144</v>
      </c>
      <c r="E70" s="428" t="s">
        <v>36</v>
      </c>
      <c r="F70" s="428" t="s">
        <v>39</v>
      </c>
      <c r="G70" s="430" t="s">
        <v>37</v>
      </c>
      <c r="H70" s="432" t="s">
        <v>174</v>
      </c>
      <c r="I70" s="433"/>
      <c r="J70" s="433"/>
      <c r="K70" s="434"/>
      <c r="L70" s="428" t="s">
        <v>38</v>
      </c>
      <c r="O70" s="418" t="s">
        <v>43</v>
      </c>
      <c r="P70" s="418"/>
      <c r="Q70" s="418" t="s">
        <v>49</v>
      </c>
      <c r="R70" s="418"/>
      <c r="S70" s="418" t="s">
        <v>50</v>
      </c>
      <c r="T70" s="418"/>
    </row>
    <row r="71" spans="1:20" s="172" customFormat="1" ht="90.75" thickBot="1" x14ac:dyDescent="0.3">
      <c r="A71" s="429"/>
      <c r="B71" s="429"/>
      <c r="C71" s="429"/>
      <c r="D71" s="429"/>
      <c r="E71" s="429"/>
      <c r="F71" s="429"/>
      <c r="G71" s="431"/>
      <c r="H71" s="95" t="s">
        <v>141</v>
      </c>
      <c r="I71" s="95" t="s">
        <v>176</v>
      </c>
      <c r="J71" s="95" t="s">
        <v>185</v>
      </c>
      <c r="K71" s="95" t="s">
        <v>186</v>
      </c>
      <c r="L71" s="429"/>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9" t="s">
        <v>47</v>
      </c>
      <c r="B92" s="420"/>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46027</v>
      </c>
      <c r="C95" s="415" t="s">
        <v>45</v>
      </c>
      <c r="D95" s="415"/>
      <c r="E95" s="343" t="s">
        <v>183</v>
      </c>
      <c r="F95" s="345" t="str">
        <f>IF(kurulusyetkilisi&gt;0,kurulusyetkilisi,"")</f>
        <v/>
      </c>
      <c r="G95" s="343"/>
      <c r="H95" s="131"/>
      <c r="I95" s="131"/>
      <c r="J95" s="131"/>
    </row>
    <row r="96" spans="1:21" ht="19.5" x14ac:dyDescent="0.3">
      <c r="A96" s="347"/>
      <c r="B96" s="347"/>
      <c r="C96" s="415" t="s">
        <v>46</v>
      </c>
      <c r="D96" s="415"/>
      <c r="E96" s="416"/>
      <c r="F96" s="416"/>
      <c r="G96" s="416"/>
      <c r="H96" s="107"/>
      <c r="I96" s="107"/>
      <c r="J96" s="107"/>
    </row>
    <row r="97" spans="1:20" ht="15.75" x14ac:dyDescent="0.25">
      <c r="A97" s="417" t="s">
        <v>34</v>
      </c>
      <c r="B97" s="417"/>
      <c r="C97" s="417"/>
      <c r="D97" s="417"/>
      <c r="E97" s="417"/>
      <c r="F97" s="417"/>
      <c r="G97" s="417"/>
      <c r="H97" s="417"/>
      <c r="I97" s="417"/>
      <c r="J97" s="417"/>
      <c r="K97" s="417"/>
      <c r="L97" s="417"/>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5" t="str">
        <f>IF(YilDonem&lt;&gt;"",CONCATENATE(IF(Dönem=1,"MART",IF(Dönem=2,"EYLÜL","")),"  ayına aittir."),"")</f>
        <v/>
      </c>
      <c r="F99" s="435"/>
      <c r="G99" s="435"/>
      <c r="H99" s="435"/>
      <c r="I99" s="91"/>
      <c r="J99" s="91"/>
      <c r="K99" s="91"/>
      <c r="L99" s="92" t="s">
        <v>42</v>
      </c>
    </row>
    <row r="100" spans="1:20" ht="31.7" customHeight="1" thickBot="1" x14ac:dyDescent="0.3">
      <c r="A100" s="93" t="s">
        <v>1</v>
      </c>
      <c r="B100" s="422" t="str">
        <f>IF(ProjeNo&gt;0,ProjeNo,"")</f>
        <v/>
      </c>
      <c r="C100" s="423"/>
      <c r="D100" s="423"/>
      <c r="E100" s="423"/>
      <c r="F100" s="423"/>
      <c r="G100" s="423"/>
      <c r="H100" s="423"/>
      <c r="I100" s="423"/>
      <c r="J100" s="423"/>
      <c r="K100" s="423"/>
      <c r="L100" s="424"/>
    </row>
    <row r="101" spans="1:20" ht="31.7" customHeight="1" thickBot="1" x14ac:dyDescent="0.3">
      <c r="A101" s="94" t="s">
        <v>11</v>
      </c>
      <c r="B101" s="425" t="str">
        <f>IF(ProjeAdi&gt;0,ProjeAdi,"")</f>
        <v/>
      </c>
      <c r="C101" s="426"/>
      <c r="D101" s="426"/>
      <c r="E101" s="426"/>
      <c r="F101" s="426"/>
      <c r="G101" s="426"/>
      <c r="H101" s="426"/>
      <c r="I101" s="426"/>
      <c r="J101" s="426"/>
      <c r="K101" s="426"/>
      <c r="L101" s="427"/>
    </row>
    <row r="102" spans="1:20" ht="31.7" customHeight="1" thickBot="1" x14ac:dyDescent="0.3">
      <c r="A102" s="428" t="s">
        <v>7</v>
      </c>
      <c r="B102" s="428" t="s">
        <v>8</v>
      </c>
      <c r="C102" s="428" t="s">
        <v>35</v>
      </c>
      <c r="D102" s="428" t="s">
        <v>144</v>
      </c>
      <c r="E102" s="428" t="s">
        <v>36</v>
      </c>
      <c r="F102" s="428" t="s">
        <v>39</v>
      </c>
      <c r="G102" s="430" t="s">
        <v>37</v>
      </c>
      <c r="H102" s="432" t="s">
        <v>174</v>
      </c>
      <c r="I102" s="433"/>
      <c r="J102" s="433"/>
      <c r="K102" s="434"/>
      <c r="L102" s="428" t="s">
        <v>38</v>
      </c>
      <c r="O102" s="418" t="s">
        <v>43</v>
      </c>
      <c r="P102" s="418"/>
      <c r="Q102" s="418" t="s">
        <v>49</v>
      </c>
      <c r="R102" s="418"/>
      <c r="S102" s="418" t="s">
        <v>50</v>
      </c>
      <c r="T102" s="418"/>
    </row>
    <row r="103" spans="1:20" s="172" customFormat="1" ht="90.75" thickBot="1" x14ac:dyDescent="0.3">
      <c r="A103" s="429"/>
      <c r="B103" s="429"/>
      <c r="C103" s="429"/>
      <c r="D103" s="429"/>
      <c r="E103" s="429"/>
      <c r="F103" s="429"/>
      <c r="G103" s="431"/>
      <c r="H103" s="95" t="s">
        <v>141</v>
      </c>
      <c r="I103" s="95" t="s">
        <v>176</v>
      </c>
      <c r="J103" s="95" t="s">
        <v>185</v>
      </c>
      <c r="K103" s="95" t="s">
        <v>186</v>
      </c>
      <c r="L103" s="429"/>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9" t="s">
        <v>47</v>
      </c>
      <c r="B124" s="420"/>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46027</v>
      </c>
      <c r="C127" s="415" t="s">
        <v>45</v>
      </c>
      <c r="D127" s="415"/>
      <c r="E127" s="343" t="s">
        <v>183</v>
      </c>
      <c r="F127" s="345" t="str">
        <f>IF(kurulusyetkilisi&gt;0,kurulusyetkilisi,"")</f>
        <v/>
      </c>
      <c r="G127" s="343"/>
      <c r="H127" s="131"/>
      <c r="I127" s="131"/>
      <c r="J127" s="131"/>
    </row>
    <row r="128" spans="1:21" ht="19.5" x14ac:dyDescent="0.3">
      <c r="A128" s="347"/>
      <c r="B128" s="347"/>
      <c r="C128" s="415" t="s">
        <v>46</v>
      </c>
      <c r="D128" s="415"/>
      <c r="E128" s="416"/>
      <c r="F128" s="416"/>
      <c r="G128" s="416"/>
      <c r="H128" s="107"/>
      <c r="I128" s="107"/>
      <c r="J128" s="107"/>
    </row>
    <row r="129" spans="1:20" ht="15.75" x14ac:dyDescent="0.25">
      <c r="A129" s="417" t="s">
        <v>34</v>
      </c>
      <c r="B129" s="417"/>
      <c r="C129" s="417"/>
      <c r="D129" s="417"/>
      <c r="E129" s="417"/>
      <c r="F129" s="417"/>
      <c r="G129" s="417"/>
      <c r="H129" s="417"/>
      <c r="I129" s="417"/>
      <c r="J129" s="417"/>
      <c r="K129" s="417"/>
      <c r="L129" s="417"/>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5" t="str">
        <f>IF(YilDonem&lt;&gt;"",CONCATENATE(IF(Dönem=1,"MART",IF(Dönem=2,"EYLÜL","")),"  ayına aittir."),"")</f>
        <v/>
      </c>
      <c r="F131" s="435"/>
      <c r="G131" s="435"/>
      <c r="H131" s="435"/>
      <c r="I131" s="91"/>
      <c r="J131" s="91"/>
      <c r="K131" s="91"/>
      <c r="L131" s="92" t="s">
        <v>42</v>
      </c>
    </row>
    <row r="132" spans="1:20" ht="31.7" customHeight="1" thickBot="1" x14ac:dyDescent="0.3">
      <c r="A132" s="93" t="s">
        <v>1</v>
      </c>
      <c r="B132" s="422" t="str">
        <f>IF(ProjeNo&gt;0,ProjeNo,"")</f>
        <v/>
      </c>
      <c r="C132" s="423"/>
      <c r="D132" s="423"/>
      <c r="E132" s="423"/>
      <c r="F132" s="423"/>
      <c r="G132" s="423"/>
      <c r="H132" s="423"/>
      <c r="I132" s="423"/>
      <c r="J132" s="423"/>
      <c r="K132" s="423"/>
      <c r="L132" s="424"/>
    </row>
    <row r="133" spans="1:20" ht="31.7" customHeight="1" thickBot="1" x14ac:dyDescent="0.3">
      <c r="A133" s="94" t="s">
        <v>11</v>
      </c>
      <c r="B133" s="425" t="str">
        <f>IF(ProjeAdi&gt;0,ProjeAdi,"")</f>
        <v/>
      </c>
      <c r="C133" s="426"/>
      <c r="D133" s="426"/>
      <c r="E133" s="426"/>
      <c r="F133" s="426"/>
      <c r="G133" s="426"/>
      <c r="H133" s="426"/>
      <c r="I133" s="426"/>
      <c r="J133" s="426"/>
      <c r="K133" s="426"/>
      <c r="L133" s="427"/>
    </row>
    <row r="134" spans="1:20" ht="31.7" customHeight="1" thickBot="1" x14ac:dyDescent="0.3">
      <c r="A134" s="428" t="s">
        <v>7</v>
      </c>
      <c r="B134" s="428" t="s">
        <v>8</v>
      </c>
      <c r="C134" s="428" t="s">
        <v>35</v>
      </c>
      <c r="D134" s="428" t="s">
        <v>144</v>
      </c>
      <c r="E134" s="428" t="s">
        <v>36</v>
      </c>
      <c r="F134" s="428" t="s">
        <v>39</v>
      </c>
      <c r="G134" s="430" t="s">
        <v>37</v>
      </c>
      <c r="H134" s="432" t="s">
        <v>174</v>
      </c>
      <c r="I134" s="433"/>
      <c r="J134" s="433"/>
      <c r="K134" s="434"/>
      <c r="L134" s="428" t="s">
        <v>38</v>
      </c>
      <c r="O134" s="418" t="s">
        <v>43</v>
      </c>
      <c r="P134" s="418"/>
      <c r="Q134" s="418" t="s">
        <v>49</v>
      </c>
      <c r="R134" s="418"/>
      <c r="S134" s="418" t="s">
        <v>50</v>
      </c>
      <c r="T134" s="418"/>
    </row>
    <row r="135" spans="1:20" s="172" customFormat="1" ht="90.75" thickBot="1" x14ac:dyDescent="0.3">
      <c r="A135" s="429"/>
      <c r="B135" s="429"/>
      <c r="C135" s="429"/>
      <c r="D135" s="429"/>
      <c r="E135" s="429"/>
      <c r="F135" s="429"/>
      <c r="G135" s="431"/>
      <c r="H135" s="95" t="s">
        <v>141</v>
      </c>
      <c r="I135" s="95" t="s">
        <v>176</v>
      </c>
      <c r="J135" s="95" t="s">
        <v>185</v>
      </c>
      <c r="K135" s="95" t="s">
        <v>186</v>
      </c>
      <c r="L135" s="429"/>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9" t="s">
        <v>47</v>
      </c>
      <c r="B156" s="420"/>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46027</v>
      </c>
      <c r="C159" s="415" t="s">
        <v>45</v>
      </c>
      <c r="D159" s="415"/>
      <c r="E159" s="343" t="s">
        <v>183</v>
      </c>
      <c r="F159" s="345" t="str">
        <f>IF(kurulusyetkilisi&gt;0,kurulusyetkilisi,"")</f>
        <v/>
      </c>
      <c r="G159" s="343"/>
      <c r="H159" s="131"/>
      <c r="I159" s="131"/>
      <c r="J159" s="131"/>
    </row>
    <row r="160" spans="1:21" ht="19.5" x14ac:dyDescent="0.3">
      <c r="A160" s="347"/>
      <c r="B160" s="347"/>
      <c r="C160" s="415" t="s">
        <v>46</v>
      </c>
      <c r="D160" s="415"/>
      <c r="E160" s="416"/>
      <c r="F160" s="416"/>
      <c r="G160" s="416"/>
      <c r="H160" s="107"/>
      <c r="I160" s="107"/>
      <c r="J160" s="107"/>
    </row>
    <row r="161" spans="1:20" ht="15.75" x14ac:dyDescent="0.25">
      <c r="A161" s="417" t="s">
        <v>34</v>
      </c>
      <c r="B161" s="417"/>
      <c r="C161" s="417"/>
      <c r="D161" s="417"/>
      <c r="E161" s="417"/>
      <c r="F161" s="417"/>
      <c r="G161" s="417"/>
      <c r="H161" s="417"/>
      <c r="I161" s="417"/>
      <c r="J161" s="417"/>
      <c r="K161" s="417"/>
      <c r="L161" s="417"/>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5" t="str">
        <f>IF(YilDonem&lt;&gt;"",CONCATENATE(IF(Dönem=1,"MART",IF(Dönem=2,"EYLÜL","")),"  ayına aittir."),"")</f>
        <v/>
      </c>
      <c r="F163" s="435"/>
      <c r="G163" s="435"/>
      <c r="H163" s="435"/>
      <c r="I163" s="91"/>
      <c r="J163" s="91"/>
      <c r="K163" s="91"/>
      <c r="L163" s="92" t="s">
        <v>42</v>
      </c>
    </row>
    <row r="164" spans="1:20" ht="31.7" customHeight="1" thickBot="1" x14ac:dyDescent="0.3">
      <c r="A164" s="93" t="s">
        <v>1</v>
      </c>
      <c r="B164" s="422" t="str">
        <f>IF(ProjeNo&gt;0,ProjeNo,"")</f>
        <v/>
      </c>
      <c r="C164" s="423"/>
      <c r="D164" s="423"/>
      <c r="E164" s="423"/>
      <c r="F164" s="423"/>
      <c r="G164" s="423"/>
      <c r="H164" s="423"/>
      <c r="I164" s="423"/>
      <c r="J164" s="423"/>
      <c r="K164" s="423"/>
      <c r="L164" s="424"/>
    </row>
    <row r="165" spans="1:20" ht="31.7" customHeight="1" thickBot="1" x14ac:dyDescent="0.3">
      <c r="A165" s="94" t="s">
        <v>11</v>
      </c>
      <c r="B165" s="425" t="str">
        <f>IF(ProjeAdi&gt;0,ProjeAdi,"")</f>
        <v/>
      </c>
      <c r="C165" s="426"/>
      <c r="D165" s="426"/>
      <c r="E165" s="426"/>
      <c r="F165" s="426"/>
      <c r="G165" s="426"/>
      <c r="H165" s="426"/>
      <c r="I165" s="426"/>
      <c r="J165" s="426"/>
      <c r="K165" s="426"/>
      <c r="L165" s="427"/>
    </row>
    <row r="166" spans="1:20" ht="31.7" customHeight="1" thickBot="1" x14ac:dyDescent="0.3">
      <c r="A166" s="428" t="s">
        <v>7</v>
      </c>
      <c r="B166" s="428" t="s">
        <v>8</v>
      </c>
      <c r="C166" s="428" t="s">
        <v>35</v>
      </c>
      <c r="D166" s="428" t="s">
        <v>144</v>
      </c>
      <c r="E166" s="428" t="s">
        <v>36</v>
      </c>
      <c r="F166" s="428" t="s">
        <v>39</v>
      </c>
      <c r="G166" s="430" t="s">
        <v>37</v>
      </c>
      <c r="H166" s="432" t="s">
        <v>174</v>
      </c>
      <c r="I166" s="433"/>
      <c r="J166" s="433"/>
      <c r="K166" s="434"/>
      <c r="L166" s="428" t="s">
        <v>38</v>
      </c>
      <c r="O166" s="418" t="s">
        <v>43</v>
      </c>
      <c r="P166" s="418"/>
      <c r="Q166" s="418" t="s">
        <v>49</v>
      </c>
      <c r="R166" s="418"/>
      <c r="S166" s="418" t="s">
        <v>50</v>
      </c>
      <c r="T166" s="418"/>
    </row>
    <row r="167" spans="1:20" s="172" customFormat="1" ht="90.75" thickBot="1" x14ac:dyDescent="0.3">
      <c r="A167" s="429"/>
      <c r="B167" s="429"/>
      <c r="C167" s="429"/>
      <c r="D167" s="429"/>
      <c r="E167" s="429"/>
      <c r="F167" s="429"/>
      <c r="G167" s="431"/>
      <c r="H167" s="95" t="s">
        <v>141</v>
      </c>
      <c r="I167" s="95" t="s">
        <v>176</v>
      </c>
      <c r="J167" s="95" t="s">
        <v>185</v>
      </c>
      <c r="K167" s="95" t="s">
        <v>186</v>
      </c>
      <c r="L167" s="429"/>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9" t="s">
        <v>47</v>
      </c>
      <c r="B188" s="420"/>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46027</v>
      </c>
      <c r="C191" s="415" t="s">
        <v>45</v>
      </c>
      <c r="D191" s="415"/>
      <c r="E191" s="343" t="s">
        <v>183</v>
      </c>
      <c r="F191" s="345" t="str">
        <f>IF(kurulusyetkilisi&gt;0,kurulusyetkilisi,"")</f>
        <v/>
      </c>
      <c r="G191" s="343"/>
      <c r="H191" s="131"/>
      <c r="I191" s="131"/>
      <c r="J191" s="131"/>
    </row>
    <row r="192" spans="1:21" ht="19.5" x14ac:dyDescent="0.3">
      <c r="A192" s="347"/>
      <c r="B192" s="347"/>
      <c r="C192" s="415" t="s">
        <v>46</v>
      </c>
      <c r="D192" s="415"/>
      <c r="E192" s="416"/>
      <c r="F192" s="416"/>
      <c r="G192" s="416"/>
      <c r="H192" s="107"/>
      <c r="I192" s="107"/>
      <c r="J192" s="107"/>
    </row>
    <row r="193" spans="1:20" ht="15.75" x14ac:dyDescent="0.25">
      <c r="A193" s="417" t="s">
        <v>34</v>
      </c>
      <c r="B193" s="417"/>
      <c r="C193" s="417"/>
      <c r="D193" s="417"/>
      <c r="E193" s="417"/>
      <c r="F193" s="417"/>
      <c r="G193" s="417"/>
      <c r="H193" s="417"/>
      <c r="I193" s="417"/>
      <c r="J193" s="417"/>
      <c r="K193" s="417"/>
      <c r="L193" s="417"/>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5" t="str">
        <f>IF(YilDonem&lt;&gt;"",CONCATENATE(IF(Dönem=1,"MART",IF(Dönem=2,"EYLÜL","")),"  ayına aittir."),"")</f>
        <v/>
      </c>
      <c r="F195" s="435"/>
      <c r="G195" s="435"/>
      <c r="H195" s="435"/>
      <c r="I195" s="91"/>
      <c r="J195" s="91"/>
      <c r="K195" s="91"/>
      <c r="L195" s="92" t="s">
        <v>42</v>
      </c>
    </row>
    <row r="196" spans="1:20" ht="31.7" customHeight="1" thickBot="1" x14ac:dyDescent="0.3">
      <c r="A196" s="93" t="s">
        <v>1</v>
      </c>
      <c r="B196" s="422" t="str">
        <f>IF(ProjeNo&gt;0,ProjeNo,"")</f>
        <v/>
      </c>
      <c r="C196" s="423"/>
      <c r="D196" s="423"/>
      <c r="E196" s="423"/>
      <c r="F196" s="423"/>
      <c r="G196" s="423"/>
      <c r="H196" s="423"/>
      <c r="I196" s="423"/>
      <c r="J196" s="423"/>
      <c r="K196" s="423"/>
      <c r="L196" s="424"/>
    </row>
    <row r="197" spans="1:20" ht="31.7" customHeight="1" thickBot="1" x14ac:dyDescent="0.3">
      <c r="A197" s="94" t="s">
        <v>11</v>
      </c>
      <c r="B197" s="425" t="str">
        <f>IF(ProjeAdi&gt;0,ProjeAdi,"")</f>
        <v/>
      </c>
      <c r="C197" s="426"/>
      <c r="D197" s="426"/>
      <c r="E197" s="426"/>
      <c r="F197" s="426"/>
      <c r="G197" s="426"/>
      <c r="H197" s="426"/>
      <c r="I197" s="426"/>
      <c r="J197" s="426"/>
      <c r="K197" s="426"/>
      <c r="L197" s="427"/>
    </row>
    <row r="198" spans="1:20" ht="31.7" customHeight="1" thickBot="1" x14ac:dyDescent="0.3">
      <c r="A198" s="428" t="s">
        <v>7</v>
      </c>
      <c r="B198" s="428" t="s">
        <v>8</v>
      </c>
      <c r="C198" s="428" t="s">
        <v>35</v>
      </c>
      <c r="D198" s="428" t="s">
        <v>144</v>
      </c>
      <c r="E198" s="428" t="s">
        <v>36</v>
      </c>
      <c r="F198" s="428" t="s">
        <v>39</v>
      </c>
      <c r="G198" s="430" t="s">
        <v>37</v>
      </c>
      <c r="H198" s="432" t="s">
        <v>174</v>
      </c>
      <c r="I198" s="433"/>
      <c r="J198" s="433"/>
      <c r="K198" s="434"/>
      <c r="L198" s="428" t="s">
        <v>38</v>
      </c>
      <c r="O198" s="418" t="s">
        <v>43</v>
      </c>
      <c r="P198" s="418"/>
      <c r="Q198" s="418" t="s">
        <v>49</v>
      </c>
      <c r="R198" s="418"/>
      <c r="S198" s="418" t="s">
        <v>50</v>
      </c>
      <c r="T198" s="418"/>
    </row>
    <row r="199" spans="1:20" s="172" customFormat="1" ht="90.75" thickBot="1" x14ac:dyDescent="0.3">
      <c r="A199" s="429"/>
      <c r="B199" s="429"/>
      <c r="C199" s="429"/>
      <c r="D199" s="429"/>
      <c r="E199" s="429"/>
      <c r="F199" s="429"/>
      <c r="G199" s="431"/>
      <c r="H199" s="95" t="s">
        <v>141</v>
      </c>
      <c r="I199" s="95" t="s">
        <v>176</v>
      </c>
      <c r="J199" s="95" t="s">
        <v>185</v>
      </c>
      <c r="K199" s="95" t="s">
        <v>186</v>
      </c>
      <c r="L199" s="429"/>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9" t="s">
        <v>47</v>
      </c>
      <c r="B220" s="420"/>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46027</v>
      </c>
      <c r="C223" s="415" t="s">
        <v>45</v>
      </c>
      <c r="D223" s="415"/>
      <c r="E223" s="343" t="s">
        <v>183</v>
      </c>
      <c r="F223" s="345" t="str">
        <f>IF(kurulusyetkilisi&gt;0,kurulusyetkilisi,"")</f>
        <v/>
      </c>
      <c r="G223" s="343"/>
      <c r="H223" s="131"/>
      <c r="I223" s="131"/>
      <c r="J223" s="131"/>
    </row>
    <row r="224" spans="1:21" ht="19.5" x14ac:dyDescent="0.3">
      <c r="A224" s="347"/>
      <c r="B224" s="347"/>
      <c r="C224" s="415" t="s">
        <v>46</v>
      </c>
      <c r="D224" s="415"/>
      <c r="E224" s="416"/>
      <c r="F224" s="416"/>
      <c r="G224" s="416"/>
      <c r="H224" s="107"/>
      <c r="I224" s="107"/>
      <c r="J224" s="107"/>
    </row>
    <row r="225" spans="1:20" ht="15.75" x14ac:dyDescent="0.25">
      <c r="A225" s="417" t="s">
        <v>34</v>
      </c>
      <c r="B225" s="417"/>
      <c r="C225" s="417"/>
      <c r="D225" s="417"/>
      <c r="E225" s="417"/>
      <c r="F225" s="417"/>
      <c r="G225" s="417"/>
      <c r="H225" s="417"/>
      <c r="I225" s="417"/>
      <c r="J225" s="417"/>
      <c r="K225" s="417"/>
      <c r="L225" s="417"/>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5" t="str">
        <f>IF(YilDonem&lt;&gt;"",CONCATENATE(IF(Dönem=1,"MART",IF(Dönem=2,"EYLÜL","")),"  ayına aittir."),"")</f>
        <v/>
      </c>
      <c r="F227" s="435"/>
      <c r="G227" s="435"/>
      <c r="H227" s="435"/>
      <c r="I227" s="91"/>
      <c r="J227" s="91"/>
      <c r="K227" s="91"/>
      <c r="L227" s="92" t="s">
        <v>42</v>
      </c>
    </row>
    <row r="228" spans="1:20" ht="31.7" customHeight="1" thickBot="1" x14ac:dyDescent="0.3">
      <c r="A228" s="93" t="s">
        <v>1</v>
      </c>
      <c r="B228" s="422" t="str">
        <f>IF(ProjeNo&gt;0,ProjeNo,"")</f>
        <v/>
      </c>
      <c r="C228" s="423"/>
      <c r="D228" s="423"/>
      <c r="E228" s="423"/>
      <c r="F228" s="423"/>
      <c r="G228" s="423"/>
      <c r="H228" s="423"/>
      <c r="I228" s="423"/>
      <c r="J228" s="423"/>
      <c r="K228" s="423"/>
      <c r="L228" s="424"/>
    </row>
    <row r="229" spans="1:20" ht="31.7" customHeight="1" thickBot="1" x14ac:dyDescent="0.3">
      <c r="A229" s="94" t="s">
        <v>11</v>
      </c>
      <c r="B229" s="425" t="str">
        <f>IF(ProjeAdi&gt;0,ProjeAdi,"")</f>
        <v/>
      </c>
      <c r="C229" s="426"/>
      <c r="D229" s="426"/>
      <c r="E229" s="426"/>
      <c r="F229" s="426"/>
      <c r="G229" s="426"/>
      <c r="H229" s="426"/>
      <c r="I229" s="426"/>
      <c r="J229" s="426"/>
      <c r="K229" s="426"/>
      <c r="L229" s="427"/>
    </row>
    <row r="230" spans="1:20" ht="31.7" customHeight="1" thickBot="1" x14ac:dyDescent="0.3">
      <c r="A230" s="428" t="s">
        <v>7</v>
      </c>
      <c r="B230" s="428" t="s">
        <v>8</v>
      </c>
      <c r="C230" s="428" t="s">
        <v>35</v>
      </c>
      <c r="D230" s="428" t="s">
        <v>144</v>
      </c>
      <c r="E230" s="428" t="s">
        <v>36</v>
      </c>
      <c r="F230" s="428" t="s">
        <v>39</v>
      </c>
      <c r="G230" s="430" t="s">
        <v>37</v>
      </c>
      <c r="H230" s="432" t="s">
        <v>174</v>
      </c>
      <c r="I230" s="433"/>
      <c r="J230" s="433"/>
      <c r="K230" s="434"/>
      <c r="L230" s="428" t="s">
        <v>38</v>
      </c>
      <c r="O230" s="418" t="s">
        <v>43</v>
      </c>
      <c r="P230" s="418"/>
      <c r="Q230" s="418" t="s">
        <v>49</v>
      </c>
      <c r="R230" s="418"/>
      <c r="S230" s="418" t="s">
        <v>50</v>
      </c>
      <c r="T230" s="418"/>
    </row>
    <row r="231" spans="1:20" s="172" customFormat="1" ht="90.75" thickBot="1" x14ac:dyDescent="0.3">
      <c r="A231" s="429"/>
      <c r="B231" s="429"/>
      <c r="C231" s="429"/>
      <c r="D231" s="429"/>
      <c r="E231" s="429"/>
      <c r="F231" s="429"/>
      <c r="G231" s="431"/>
      <c r="H231" s="95" t="s">
        <v>141</v>
      </c>
      <c r="I231" s="95" t="s">
        <v>176</v>
      </c>
      <c r="J231" s="95" t="s">
        <v>185</v>
      </c>
      <c r="K231" s="95" t="s">
        <v>186</v>
      </c>
      <c r="L231" s="429"/>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9" t="s">
        <v>47</v>
      </c>
      <c r="B252" s="420"/>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46027</v>
      </c>
      <c r="C255" s="415" t="s">
        <v>45</v>
      </c>
      <c r="D255" s="415"/>
      <c r="E255" s="343" t="s">
        <v>183</v>
      </c>
      <c r="F255" s="345" t="str">
        <f>IF(kurulusyetkilisi&gt;0,kurulusyetkilisi,"")</f>
        <v/>
      </c>
      <c r="G255" s="343"/>
      <c r="H255" s="131"/>
      <c r="I255" s="131"/>
      <c r="J255" s="131"/>
    </row>
    <row r="256" spans="1:21" ht="19.5" x14ac:dyDescent="0.3">
      <c r="A256" s="347"/>
      <c r="B256" s="347"/>
      <c r="C256" s="415" t="s">
        <v>46</v>
      </c>
      <c r="D256" s="415"/>
      <c r="E256" s="416"/>
      <c r="F256" s="416"/>
      <c r="G256" s="416"/>
      <c r="H256" s="107"/>
      <c r="I256" s="107"/>
      <c r="J256" s="107"/>
    </row>
    <row r="257" spans="1:20" ht="15.75" x14ac:dyDescent="0.25">
      <c r="A257" s="417" t="s">
        <v>34</v>
      </c>
      <c r="B257" s="417"/>
      <c r="C257" s="417"/>
      <c r="D257" s="417"/>
      <c r="E257" s="417"/>
      <c r="F257" s="417"/>
      <c r="G257" s="417"/>
      <c r="H257" s="417"/>
      <c r="I257" s="417"/>
      <c r="J257" s="417"/>
      <c r="K257" s="417"/>
      <c r="L257" s="417"/>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5" t="str">
        <f>IF(YilDonem&lt;&gt;"",CONCATENATE(IF(Dönem=1,"MART",IF(Dönem=2,"EYLÜL","")),"  ayına aittir."),"")</f>
        <v/>
      </c>
      <c r="F259" s="435"/>
      <c r="G259" s="435"/>
      <c r="H259" s="435"/>
      <c r="I259" s="91"/>
      <c r="J259" s="91"/>
      <c r="K259" s="91"/>
      <c r="L259" s="92" t="s">
        <v>42</v>
      </c>
    </row>
    <row r="260" spans="1:20" ht="31.7" customHeight="1" thickBot="1" x14ac:dyDescent="0.3">
      <c r="A260" s="93" t="s">
        <v>1</v>
      </c>
      <c r="B260" s="422" t="str">
        <f>IF(ProjeNo&gt;0,ProjeNo,"")</f>
        <v/>
      </c>
      <c r="C260" s="423"/>
      <c r="D260" s="423"/>
      <c r="E260" s="423"/>
      <c r="F260" s="423"/>
      <c r="G260" s="423"/>
      <c r="H260" s="423"/>
      <c r="I260" s="423"/>
      <c r="J260" s="423"/>
      <c r="K260" s="423"/>
      <c r="L260" s="424"/>
    </row>
    <row r="261" spans="1:20" ht="31.7" customHeight="1" thickBot="1" x14ac:dyDescent="0.3">
      <c r="A261" s="94" t="s">
        <v>11</v>
      </c>
      <c r="B261" s="425" t="str">
        <f>IF(ProjeAdi&gt;0,ProjeAdi,"")</f>
        <v/>
      </c>
      <c r="C261" s="426"/>
      <c r="D261" s="426"/>
      <c r="E261" s="426"/>
      <c r="F261" s="426"/>
      <c r="G261" s="426"/>
      <c r="H261" s="426"/>
      <c r="I261" s="426"/>
      <c r="J261" s="426"/>
      <c r="K261" s="426"/>
      <c r="L261" s="427"/>
    </row>
    <row r="262" spans="1:20" ht="31.7" customHeight="1" thickBot="1" x14ac:dyDescent="0.3">
      <c r="A262" s="428" t="s">
        <v>7</v>
      </c>
      <c r="B262" s="428" t="s">
        <v>8</v>
      </c>
      <c r="C262" s="428" t="s">
        <v>35</v>
      </c>
      <c r="D262" s="428" t="s">
        <v>144</v>
      </c>
      <c r="E262" s="428" t="s">
        <v>36</v>
      </c>
      <c r="F262" s="428" t="s">
        <v>39</v>
      </c>
      <c r="G262" s="430" t="s">
        <v>37</v>
      </c>
      <c r="H262" s="432" t="s">
        <v>174</v>
      </c>
      <c r="I262" s="433"/>
      <c r="J262" s="433"/>
      <c r="K262" s="434"/>
      <c r="L262" s="428" t="s">
        <v>38</v>
      </c>
      <c r="O262" s="418" t="s">
        <v>43</v>
      </c>
      <c r="P262" s="418"/>
      <c r="Q262" s="418" t="s">
        <v>49</v>
      </c>
      <c r="R262" s="418"/>
      <c r="S262" s="418" t="s">
        <v>50</v>
      </c>
      <c r="T262" s="418"/>
    </row>
    <row r="263" spans="1:20" s="172" customFormat="1" ht="90.75" thickBot="1" x14ac:dyDescent="0.3">
      <c r="A263" s="429"/>
      <c r="B263" s="429"/>
      <c r="C263" s="429"/>
      <c r="D263" s="429"/>
      <c r="E263" s="429"/>
      <c r="F263" s="429"/>
      <c r="G263" s="431"/>
      <c r="H263" s="95" t="s">
        <v>141</v>
      </c>
      <c r="I263" s="95" t="s">
        <v>176</v>
      </c>
      <c r="J263" s="95" t="s">
        <v>185</v>
      </c>
      <c r="K263" s="95" t="s">
        <v>186</v>
      </c>
      <c r="L263" s="429"/>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9" t="s">
        <v>47</v>
      </c>
      <c r="B284" s="420"/>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46027</v>
      </c>
      <c r="C287" s="415" t="s">
        <v>45</v>
      </c>
      <c r="D287" s="415"/>
      <c r="E287" s="343" t="s">
        <v>183</v>
      </c>
      <c r="F287" s="345" t="str">
        <f>IF(kurulusyetkilisi&gt;0,kurulusyetkilisi,"")</f>
        <v/>
      </c>
      <c r="G287" s="343"/>
      <c r="H287" s="131"/>
      <c r="I287" s="131"/>
      <c r="J287" s="131"/>
    </row>
    <row r="288" spans="1:21" ht="19.5" x14ac:dyDescent="0.3">
      <c r="A288" s="347"/>
      <c r="B288" s="347"/>
      <c r="C288" s="415" t="s">
        <v>46</v>
      </c>
      <c r="D288" s="415"/>
      <c r="E288" s="416"/>
      <c r="F288" s="416"/>
      <c r="G288" s="416"/>
      <c r="H288" s="107"/>
      <c r="I288" s="107"/>
      <c r="J288" s="107"/>
    </row>
    <row r="289" spans="1:20" ht="15.75" x14ac:dyDescent="0.25">
      <c r="A289" s="417" t="s">
        <v>34</v>
      </c>
      <c r="B289" s="417"/>
      <c r="C289" s="417"/>
      <c r="D289" s="417"/>
      <c r="E289" s="417"/>
      <c r="F289" s="417"/>
      <c r="G289" s="417"/>
      <c r="H289" s="417"/>
      <c r="I289" s="417"/>
      <c r="J289" s="417"/>
      <c r="K289" s="417"/>
      <c r="L289" s="417"/>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5" t="str">
        <f>IF(YilDonem&lt;&gt;"",CONCATENATE(IF(Dönem=1,"MART",IF(Dönem=2,"EYLÜL","")),"  ayına aittir."),"")</f>
        <v/>
      </c>
      <c r="F291" s="435"/>
      <c r="G291" s="435"/>
      <c r="H291" s="435"/>
      <c r="I291" s="91"/>
      <c r="J291" s="91"/>
      <c r="K291" s="91"/>
      <c r="L291" s="92" t="s">
        <v>42</v>
      </c>
    </row>
    <row r="292" spans="1:20" ht="31.7" customHeight="1" thickBot="1" x14ac:dyDescent="0.3">
      <c r="A292" s="93" t="s">
        <v>1</v>
      </c>
      <c r="B292" s="422" t="str">
        <f>IF(ProjeNo&gt;0,ProjeNo,"")</f>
        <v/>
      </c>
      <c r="C292" s="423"/>
      <c r="D292" s="423"/>
      <c r="E292" s="423"/>
      <c r="F292" s="423"/>
      <c r="G292" s="423"/>
      <c r="H292" s="423"/>
      <c r="I292" s="423"/>
      <c r="J292" s="423"/>
      <c r="K292" s="423"/>
      <c r="L292" s="424"/>
    </row>
    <row r="293" spans="1:20" ht="31.7" customHeight="1" thickBot="1" x14ac:dyDescent="0.3">
      <c r="A293" s="94" t="s">
        <v>11</v>
      </c>
      <c r="B293" s="425" t="str">
        <f>IF(ProjeAdi&gt;0,ProjeAdi,"")</f>
        <v/>
      </c>
      <c r="C293" s="426"/>
      <c r="D293" s="426"/>
      <c r="E293" s="426"/>
      <c r="F293" s="426"/>
      <c r="G293" s="426"/>
      <c r="H293" s="426"/>
      <c r="I293" s="426"/>
      <c r="J293" s="426"/>
      <c r="K293" s="426"/>
      <c r="L293" s="427"/>
    </row>
    <row r="294" spans="1:20" ht="31.7" customHeight="1" thickBot="1" x14ac:dyDescent="0.3">
      <c r="A294" s="428" t="s">
        <v>7</v>
      </c>
      <c r="B294" s="428" t="s">
        <v>8</v>
      </c>
      <c r="C294" s="428" t="s">
        <v>35</v>
      </c>
      <c r="D294" s="428" t="s">
        <v>144</v>
      </c>
      <c r="E294" s="428" t="s">
        <v>36</v>
      </c>
      <c r="F294" s="428" t="s">
        <v>39</v>
      </c>
      <c r="G294" s="430" t="s">
        <v>37</v>
      </c>
      <c r="H294" s="432" t="s">
        <v>174</v>
      </c>
      <c r="I294" s="433"/>
      <c r="J294" s="433"/>
      <c r="K294" s="434"/>
      <c r="L294" s="428" t="s">
        <v>38</v>
      </c>
      <c r="O294" s="418" t="s">
        <v>43</v>
      </c>
      <c r="P294" s="418"/>
      <c r="Q294" s="418" t="s">
        <v>49</v>
      </c>
      <c r="R294" s="418"/>
      <c r="S294" s="418" t="s">
        <v>50</v>
      </c>
      <c r="T294" s="418"/>
    </row>
    <row r="295" spans="1:20" s="172" customFormat="1" ht="90.75" thickBot="1" x14ac:dyDescent="0.3">
      <c r="A295" s="429"/>
      <c r="B295" s="429"/>
      <c r="C295" s="429"/>
      <c r="D295" s="429"/>
      <c r="E295" s="429"/>
      <c r="F295" s="429"/>
      <c r="G295" s="431"/>
      <c r="H295" s="95" t="s">
        <v>141</v>
      </c>
      <c r="I295" s="95" t="s">
        <v>176</v>
      </c>
      <c r="J295" s="95" t="s">
        <v>185</v>
      </c>
      <c r="K295" s="95" t="s">
        <v>186</v>
      </c>
      <c r="L295" s="429"/>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9" t="s">
        <v>47</v>
      </c>
      <c r="B316" s="420"/>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46027</v>
      </c>
      <c r="C319" s="415" t="s">
        <v>45</v>
      </c>
      <c r="D319" s="415"/>
      <c r="E319" s="343" t="s">
        <v>183</v>
      </c>
      <c r="F319" s="345" t="str">
        <f>IF(kurulusyetkilisi&gt;0,kurulusyetkilisi,"")</f>
        <v/>
      </c>
      <c r="G319" s="343"/>
      <c r="H319" s="131"/>
      <c r="I319" s="131"/>
      <c r="J319" s="131"/>
    </row>
    <row r="320" spans="1:21" ht="19.5" x14ac:dyDescent="0.3">
      <c r="A320" s="347"/>
      <c r="B320" s="347"/>
      <c r="C320" s="415" t="s">
        <v>46</v>
      </c>
      <c r="D320" s="415"/>
      <c r="E320" s="416"/>
      <c r="F320" s="416"/>
      <c r="G320" s="416"/>
      <c r="H320" s="107"/>
      <c r="I320" s="107"/>
      <c r="J320" s="107"/>
    </row>
  </sheetData>
  <sheetProtection algorithmName="SHA-512" hashValue="8UQGtJf1fuo89YFgBeuoNsSViOwzCrYuGJyOO0RNhdvpcDOQ3pa/t6fulpaO+mfSDmaje37bk0WnqdacMlRNqg==" saltValue="Z8drxCi4YRjr4LM79DZ7D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7" t="s">
        <v>34</v>
      </c>
      <c r="B1" s="417"/>
      <c r="C1" s="417"/>
      <c r="D1" s="417"/>
      <c r="E1" s="417"/>
      <c r="F1" s="417"/>
      <c r="G1" s="417"/>
      <c r="H1" s="417"/>
      <c r="I1" s="417"/>
      <c r="J1" s="417"/>
      <c r="K1" s="417"/>
      <c r="L1" s="417"/>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5" t="str">
        <f>IF(YilDonem&lt;&gt;"",CONCATENATE(IF(Dönem=1,"NİSAN",IF(Dönem=2,"EKİM","")),"  ayına aittir."),"")</f>
        <v/>
      </c>
      <c r="F3" s="435"/>
      <c r="G3" s="435"/>
      <c r="H3" s="435"/>
      <c r="I3" s="91"/>
      <c r="J3" s="91"/>
      <c r="K3" s="91"/>
      <c r="L3" s="92" t="s">
        <v>42</v>
      </c>
    </row>
    <row r="4" spans="1:27" ht="31.7" customHeight="1" thickBot="1" x14ac:dyDescent="0.3">
      <c r="A4" s="93" t="s">
        <v>1</v>
      </c>
      <c r="B4" s="422" t="str">
        <f>IF(ProjeNo&gt;0,ProjeNo,"")</f>
        <v/>
      </c>
      <c r="C4" s="423"/>
      <c r="D4" s="423"/>
      <c r="E4" s="423"/>
      <c r="F4" s="423"/>
      <c r="G4" s="423"/>
      <c r="H4" s="423"/>
      <c r="I4" s="423"/>
      <c r="J4" s="423"/>
      <c r="K4" s="423"/>
      <c r="L4" s="424"/>
    </row>
    <row r="5" spans="1:27" ht="31.7" customHeight="1" thickBot="1" x14ac:dyDescent="0.3">
      <c r="A5" s="94" t="s">
        <v>11</v>
      </c>
      <c r="B5" s="425" t="str">
        <f>IF(ProjeAdi&gt;0,ProjeAdi,"")</f>
        <v/>
      </c>
      <c r="C5" s="426"/>
      <c r="D5" s="426"/>
      <c r="E5" s="426"/>
      <c r="F5" s="426"/>
      <c r="G5" s="426"/>
      <c r="H5" s="426"/>
      <c r="I5" s="426"/>
      <c r="J5" s="426"/>
      <c r="K5" s="426"/>
      <c r="L5" s="427"/>
    </row>
    <row r="6" spans="1:27" ht="31.7" customHeight="1" thickBot="1" x14ac:dyDescent="0.3">
      <c r="A6" s="428" t="s">
        <v>7</v>
      </c>
      <c r="B6" s="428" t="s">
        <v>8</v>
      </c>
      <c r="C6" s="428" t="s">
        <v>35</v>
      </c>
      <c r="D6" s="428" t="s">
        <v>144</v>
      </c>
      <c r="E6" s="428" t="s">
        <v>36</v>
      </c>
      <c r="F6" s="428" t="s">
        <v>39</v>
      </c>
      <c r="G6" s="438" t="s">
        <v>37</v>
      </c>
      <c r="H6" s="437" t="s">
        <v>174</v>
      </c>
      <c r="I6" s="438"/>
      <c r="J6" s="438"/>
      <c r="K6" s="439"/>
      <c r="L6" s="428" t="s">
        <v>38</v>
      </c>
      <c r="O6" s="418" t="s">
        <v>43</v>
      </c>
      <c r="P6" s="418"/>
      <c r="Q6" s="418" t="s">
        <v>49</v>
      </c>
      <c r="R6" s="418"/>
      <c r="S6" s="418" t="s">
        <v>50</v>
      </c>
      <c r="T6" s="418"/>
    </row>
    <row r="7" spans="1:27" s="172" customFormat="1" ht="90.75" thickBot="1" x14ac:dyDescent="0.3">
      <c r="A7" s="429"/>
      <c r="B7" s="429"/>
      <c r="C7" s="429"/>
      <c r="D7" s="429"/>
      <c r="E7" s="429"/>
      <c r="F7" s="429"/>
      <c r="G7" s="440"/>
      <c r="H7" s="95" t="s">
        <v>141</v>
      </c>
      <c r="I7" s="95" t="s">
        <v>176</v>
      </c>
      <c r="J7" s="95" t="s">
        <v>185</v>
      </c>
      <c r="K7" s="95" t="s">
        <v>186</v>
      </c>
      <c r="L7" s="436"/>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9" t="s">
        <v>47</v>
      </c>
      <c r="B28" s="420"/>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46027</v>
      </c>
      <c r="C31" s="415" t="s">
        <v>45</v>
      </c>
      <c r="D31" s="415"/>
      <c r="E31" s="343" t="s">
        <v>183</v>
      </c>
      <c r="F31" s="345" t="str">
        <f>IF(kurulusyetkilisi&gt;0,kurulusyetkilisi,"")</f>
        <v/>
      </c>
      <c r="G31" s="343"/>
      <c r="H31" s="346"/>
      <c r="I31" s="131"/>
      <c r="J31" s="131"/>
    </row>
    <row r="32" spans="1:21" ht="19.5" x14ac:dyDescent="0.3">
      <c r="A32" s="347"/>
      <c r="B32" s="347"/>
      <c r="C32" s="415" t="s">
        <v>46</v>
      </c>
      <c r="D32" s="415"/>
      <c r="E32" s="416"/>
      <c r="F32" s="416"/>
      <c r="G32" s="416"/>
      <c r="H32" s="348"/>
      <c r="I32" s="107"/>
      <c r="J32" s="107"/>
    </row>
    <row r="33" spans="1:20" ht="15.75" x14ac:dyDescent="0.25">
      <c r="A33" s="417" t="s">
        <v>34</v>
      </c>
      <c r="B33" s="417"/>
      <c r="C33" s="417"/>
      <c r="D33" s="417"/>
      <c r="E33" s="417"/>
      <c r="F33" s="417"/>
      <c r="G33" s="417"/>
      <c r="H33" s="417"/>
      <c r="I33" s="417"/>
      <c r="J33" s="417"/>
      <c r="K33" s="417"/>
      <c r="L33" s="417"/>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5" t="str">
        <f>IF(YilDonem&lt;&gt;"",CONCATENATE(IF(Dönem=1,"NİSAN",IF(Dönem=2,"EKİM","")),"  ayına aittir."),"")</f>
        <v/>
      </c>
      <c r="F35" s="435"/>
      <c r="G35" s="435"/>
      <c r="H35" s="435"/>
      <c r="I35" s="91"/>
      <c r="J35" s="91"/>
      <c r="K35" s="91"/>
      <c r="L35" s="92" t="s">
        <v>42</v>
      </c>
    </row>
    <row r="36" spans="1:20" ht="31.7" customHeight="1" thickBot="1" x14ac:dyDescent="0.3">
      <c r="A36" s="93" t="s">
        <v>1</v>
      </c>
      <c r="B36" s="422" t="str">
        <f>IF(ProjeNo&gt;0,ProjeNo,"")</f>
        <v/>
      </c>
      <c r="C36" s="423"/>
      <c r="D36" s="423"/>
      <c r="E36" s="423"/>
      <c r="F36" s="423"/>
      <c r="G36" s="423"/>
      <c r="H36" s="423"/>
      <c r="I36" s="423"/>
      <c r="J36" s="423"/>
      <c r="K36" s="423"/>
      <c r="L36" s="424"/>
    </row>
    <row r="37" spans="1:20" ht="31.7" customHeight="1" thickBot="1" x14ac:dyDescent="0.3">
      <c r="A37" s="94" t="s">
        <v>11</v>
      </c>
      <c r="B37" s="425" t="str">
        <f>IF(ProjeAdi&gt;0,ProjeAdi,"")</f>
        <v/>
      </c>
      <c r="C37" s="426"/>
      <c r="D37" s="426"/>
      <c r="E37" s="426"/>
      <c r="F37" s="426"/>
      <c r="G37" s="426"/>
      <c r="H37" s="426"/>
      <c r="I37" s="426"/>
      <c r="J37" s="426"/>
      <c r="K37" s="426"/>
      <c r="L37" s="427"/>
    </row>
    <row r="38" spans="1:20" ht="31.7" customHeight="1" thickBot="1" x14ac:dyDescent="0.3">
      <c r="A38" s="428" t="s">
        <v>7</v>
      </c>
      <c r="B38" s="428" t="s">
        <v>8</v>
      </c>
      <c r="C38" s="428" t="s">
        <v>35</v>
      </c>
      <c r="D38" s="428" t="s">
        <v>144</v>
      </c>
      <c r="E38" s="428" t="s">
        <v>36</v>
      </c>
      <c r="F38" s="428" t="s">
        <v>39</v>
      </c>
      <c r="G38" s="430" t="s">
        <v>37</v>
      </c>
      <c r="H38" s="432" t="s">
        <v>174</v>
      </c>
      <c r="I38" s="433"/>
      <c r="J38" s="433"/>
      <c r="K38" s="434"/>
      <c r="L38" s="428" t="s">
        <v>38</v>
      </c>
      <c r="O38" s="418" t="s">
        <v>43</v>
      </c>
      <c r="P38" s="418"/>
      <c r="Q38" s="418" t="s">
        <v>49</v>
      </c>
      <c r="R38" s="418"/>
      <c r="S38" s="418" t="s">
        <v>50</v>
      </c>
      <c r="T38" s="418"/>
    </row>
    <row r="39" spans="1:20" s="172" customFormat="1" ht="90.75" thickBot="1" x14ac:dyDescent="0.3">
      <c r="A39" s="429"/>
      <c r="B39" s="429"/>
      <c r="C39" s="429"/>
      <c r="D39" s="429"/>
      <c r="E39" s="429"/>
      <c r="F39" s="429"/>
      <c r="G39" s="431"/>
      <c r="H39" s="95" t="s">
        <v>141</v>
      </c>
      <c r="I39" s="95" t="s">
        <v>176</v>
      </c>
      <c r="J39" s="95" t="s">
        <v>185</v>
      </c>
      <c r="K39" s="95" t="s">
        <v>186</v>
      </c>
      <c r="L39" s="429"/>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9" t="s">
        <v>47</v>
      </c>
      <c r="B60" s="420"/>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46027</v>
      </c>
      <c r="C63" s="415" t="s">
        <v>45</v>
      </c>
      <c r="D63" s="415"/>
      <c r="E63" s="343" t="s">
        <v>183</v>
      </c>
      <c r="F63" s="345" t="str">
        <f>IF(kurulusyetkilisi&gt;0,kurulusyetkilisi,"")</f>
        <v/>
      </c>
      <c r="G63" s="343"/>
      <c r="H63" s="131"/>
      <c r="I63" s="131"/>
      <c r="J63" s="131"/>
    </row>
    <row r="64" spans="1:21" ht="19.5" x14ac:dyDescent="0.3">
      <c r="A64" s="347"/>
      <c r="B64" s="347"/>
      <c r="C64" s="415" t="s">
        <v>46</v>
      </c>
      <c r="D64" s="415"/>
      <c r="E64" s="416"/>
      <c r="F64" s="416"/>
      <c r="G64" s="416"/>
      <c r="H64" s="107"/>
      <c r="I64" s="107"/>
      <c r="J64" s="107"/>
    </row>
    <row r="65" spans="1:20" ht="15.75" x14ac:dyDescent="0.25">
      <c r="A65" s="417" t="s">
        <v>34</v>
      </c>
      <c r="B65" s="417"/>
      <c r="C65" s="417"/>
      <c r="D65" s="417"/>
      <c r="E65" s="417"/>
      <c r="F65" s="417"/>
      <c r="G65" s="417"/>
      <c r="H65" s="417"/>
      <c r="I65" s="417"/>
      <c r="J65" s="417"/>
      <c r="K65" s="417"/>
      <c r="L65" s="417"/>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5" t="str">
        <f>IF(YilDonem&lt;&gt;"",CONCATENATE(IF(Dönem=1,"NİSAN",IF(Dönem=2,"EKİM","")),"  ayına aittir."),"")</f>
        <v/>
      </c>
      <c r="F67" s="435"/>
      <c r="G67" s="435"/>
      <c r="H67" s="435"/>
      <c r="I67" s="91"/>
      <c r="J67" s="91"/>
      <c r="K67" s="91"/>
      <c r="L67" s="92" t="s">
        <v>42</v>
      </c>
    </row>
    <row r="68" spans="1:20" ht="31.7" customHeight="1" thickBot="1" x14ac:dyDescent="0.3">
      <c r="A68" s="93" t="s">
        <v>1</v>
      </c>
      <c r="B68" s="422" t="str">
        <f>IF(ProjeNo&gt;0,ProjeNo,"")</f>
        <v/>
      </c>
      <c r="C68" s="423"/>
      <c r="D68" s="423"/>
      <c r="E68" s="423"/>
      <c r="F68" s="423"/>
      <c r="G68" s="423"/>
      <c r="H68" s="423"/>
      <c r="I68" s="423"/>
      <c r="J68" s="423"/>
      <c r="K68" s="423"/>
      <c r="L68" s="424"/>
    </row>
    <row r="69" spans="1:20" ht="31.7" customHeight="1" thickBot="1" x14ac:dyDescent="0.3">
      <c r="A69" s="94" t="s">
        <v>11</v>
      </c>
      <c r="B69" s="425" t="str">
        <f>IF(ProjeAdi&gt;0,ProjeAdi,"")</f>
        <v/>
      </c>
      <c r="C69" s="426"/>
      <c r="D69" s="426"/>
      <c r="E69" s="426"/>
      <c r="F69" s="426"/>
      <c r="G69" s="426"/>
      <c r="H69" s="426"/>
      <c r="I69" s="426"/>
      <c r="J69" s="426"/>
      <c r="K69" s="426"/>
      <c r="L69" s="427"/>
    </row>
    <row r="70" spans="1:20" ht="31.7" customHeight="1" thickBot="1" x14ac:dyDescent="0.3">
      <c r="A70" s="428" t="s">
        <v>7</v>
      </c>
      <c r="B70" s="428" t="s">
        <v>8</v>
      </c>
      <c r="C70" s="428" t="s">
        <v>35</v>
      </c>
      <c r="D70" s="428" t="s">
        <v>144</v>
      </c>
      <c r="E70" s="428" t="s">
        <v>36</v>
      </c>
      <c r="F70" s="428" t="s">
        <v>39</v>
      </c>
      <c r="G70" s="430" t="s">
        <v>37</v>
      </c>
      <c r="H70" s="432" t="s">
        <v>174</v>
      </c>
      <c r="I70" s="433"/>
      <c r="J70" s="433"/>
      <c r="K70" s="434"/>
      <c r="L70" s="428" t="s">
        <v>38</v>
      </c>
      <c r="O70" s="418" t="s">
        <v>43</v>
      </c>
      <c r="P70" s="418"/>
      <c r="Q70" s="418" t="s">
        <v>49</v>
      </c>
      <c r="R70" s="418"/>
      <c r="S70" s="418" t="s">
        <v>50</v>
      </c>
      <c r="T70" s="418"/>
    </row>
    <row r="71" spans="1:20" s="172" customFormat="1" ht="90.75" thickBot="1" x14ac:dyDescent="0.3">
      <c r="A71" s="429"/>
      <c r="B71" s="429"/>
      <c r="C71" s="429"/>
      <c r="D71" s="429"/>
      <c r="E71" s="429"/>
      <c r="F71" s="429"/>
      <c r="G71" s="431"/>
      <c r="H71" s="95" t="s">
        <v>141</v>
      </c>
      <c r="I71" s="95" t="s">
        <v>176</v>
      </c>
      <c r="J71" s="95" t="s">
        <v>185</v>
      </c>
      <c r="K71" s="95" t="s">
        <v>186</v>
      </c>
      <c r="L71" s="429"/>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9" t="s">
        <v>47</v>
      </c>
      <c r="B92" s="420"/>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46027</v>
      </c>
      <c r="C95" s="415" t="s">
        <v>45</v>
      </c>
      <c r="D95" s="415"/>
      <c r="E95" s="343" t="s">
        <v>183</v>
      </c>
      <c r="F95" s="345" t="str">
        <f>IF(kurulusyetkilisi&gt;0,kurulusyetkilisi,"")</f>
        <v/>
      </c>
      <c r="G95" s="343"/>
      <c r="H95" s="131"/>
      <c r="I95" s="131"/>
      <c r="J95" s="131"/>
    </row>
    <row r="96" spans="1:21" ht="19.5" x14ac:dyDescent="0.3">
      <c r="A96" s="347"/>
      <c r="B96" s="347"/>
      <c r="C96" s="415" t="s">
        <v>46</v>
      </c>
      <c r="D96" s="415"/>
      <c r="E96" s="416"/>
      <c r="F96" s="416"/>
      <c r="G96" s="416"/>
      <c r="H96" s="107"/>
      <c r="I96" s="107"/>
      <c r="J96" s="107"/>
    </row>
    <row r="97" spans="1:20" ht="15.75" x14ac:dyDescent="0.25">
      <c r="A97" s="417" t="s">
        <v>34</v>
      </c>
      <c r="B97" s="417"/>
      <c r="C97" s="417"/>
      <c r="D97" s="417"/>
      <c r="E97" s="417"/>
      <c r="F97" s="417"/>
      <c r="G97" s="417"/>
      <c r="H97" s="417"/>
      <c r="I97" s="417"/>
      <c r="J97" s="417"/>
      <c r="K97" s="417"/>
      <c r="L97" s="417"/>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5" t="str">
        <f>IF(YilDonem&lt;&gt;"",CONCATENATE(IF(Dönem=1,"NİSAN",IF(Dönem=2,"EKİM","")),"  ayına aittir."),"")</f>
        <v/>
      </c>
      <c r="F99" s="435"/>
      <c r="G99" s="435"/>
      <c r="H99" s="435"/>
      <c r="I99" s="91"/>
      <c r="J99" s="91"/>
      <c r="K99" s="91"/>
      <c r="L99" s="92" t="s">
        <v>42</v>
      </c>
    </row>
    <row r="100" spans="1:20" ht="31.7" customHeight="1" thickBot="1" x14ac:dyDescent="0.3">
      <c r="A100" s="93" t="s">
        <v>1</v>
      </c>
      <c r="B100" s="422" t="str">
        <f>IF(ProjeNo&gt;0,ProjeNo,"")</f>
        <v/>
      </c>
      <c r="C100" s="423"/>
      <c r="D100" s="423"/>
      <c r="E100" s="423"/>
      <c r="F100" s="423"/>
      <c r="G100" s="423"/>
      <c r="H100" s="423"/>
      <c r="I100" s="423"/>
      <c r="J100" s="423"/>
      <c r="K100" s="423"/>
      <c r="L100" s="424"/>
    </row>
    <row r="101" spans="1:20" ht="31.7" customHeight="1" thickBot="1" x14ac:dyDescent="0.3">
      <c r="A101" s="94" t="s">
        <v>11</v>
      </c>
      <c r="B101" s="425" t="str">
        <f>IF(ProjeAdi&gt;0,ProjeAdi,"")</f>
        <v/>
      </c>
      <c r="C101" s="426"/>
      <c r="D101" s="426"/>
      <c r="E101" s="426"/>
      <c r="F101" s="426"/>
      <c r="G101" s="426"/>
      <c r="H101" s="426"/>
      <c r="I101" s="426"/>
      <c r="J101" s="426"/>
      <c r="K101" s="426"/>
      <c r="L101" s="427"/>
    </row>
    <row r="102" spans="1:20" ht="31.7" customHeight="1" thickBot="1" x14ac:dyDescent="0.3">
      <c r="A102" s="428" t="s">
        <v>7</v>
      </c>
      <c r="B102" s="428" t="s">
        <v>8</v>
      </c>
      <c r="C102" s="428" t="s">
        <v>35</v>
      </c>
      <c r="D102" s="428" t="s">
        <v>144</v>
      </c>
      <c r="E102" s="428" t="s">
        <v>36</v>
      </c>
      <c r="F102" s="428" t="s">
        <v>39</v>
      </c>
      <c r="G102" s="430" t="s">
        <v>37</v>
      </c>
      <c r="H102" s="432" t="s">
        <v>174</v>
      </c>
      <c r="I102" s="433"/>
      <c r="J102" s="433"/>
      <c r="K102" s="434"/>
      <c r="L102" s="428" t="s">
        <v>38</v>
      </c>
      <c r="O102" s="418" t="s">
        <v>43</v>
      </c>
      <c r="P102" s="418"/>
      <c r="Q102" s="418" t="s">
        <v>49</v>
      </c>
      <c r="R102" s="418"/>
      <c r="S102" s="418" t="s">
        <v>50</v>
      </c>
      <c r="T102" s="418"/>
    </row>
    <row r="103" spans="1:20" s="172" customFormat="1" ht="90.75" thickBot="1" x14ac:dyDescent="0.3">
      <c r="A103" s="429"/>
      <c r="B103" s="429"/>
      <c r="C103" s="429"/>
      <c r="D103" s="429"/>
      <c r="E103" s="429"/>
      <c r="F103" s="429"/>
      <c r="G103" s="431"/>
      <c r="H103" s="95" t="s">
        <v>141</v>
      </c>
      <c r="I103" s="95" t="s">
        <v>176</v>
      </c>
      <c r="J103" s="95" t="s">
        <v>185</v>
      </c>
      <c r="K103" s="95" t="s">
        <v>186</v>
      </c>
      <c r="L103" s="429"/>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9" t="s">
        <v>47</v>
      </c>
      <c r="B124" s="420"/>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46027</v>
      </c>
      <c r="C127" s="415" t="s">
        <v>45</v>
      </c>
      <c r="D127" s="415"/>
      <c r="E127" s="343" t="s">
        <v>183</v>
      </c>
      <c r="F127" s="345" t="str">
        <f>IF(kurulusyetkilisi&gt;0,kurulusyetkilisi,"")</f>
        <v/>
      </c>
      <c r="G127" s="343"/>
      <c r="H127" s="131"/>
      <c r="I127" s="131"/>
      <c r="J127" s="131"/>
    </row>
    <row r="128" spans="1:21" ht="19.5" x14ac:dyDescent="0.3">
      <c r="A128" s="347"/>
      <c r="B128" s="347"/>
      <c r="C128" s="415" t="s">
        <v>46</v>
      </c>
      <c r="D128" s="415"/>
      <c r="E128" s="416"/>
      <c r="F128" s="416"/>
      <c r="G128" s="416"/>
      <c r="H128" s="107"/>
      <c r="I128" s="107"/>
      <c r="J128" s="107"/>
    </row>
    <row r="129" spans="1:20" ht="15.75" x14ac:dyDescent="0.25">
      <c r="A129" s="417" t="s">
        <v>34</v>
      </c>
      <c r="B129" s="417"/>
      <c r="C129" s="417"/>
      <c r="D129" s="417"/>
      <c r="E129" s="417"/>
      <c r="F129" s="417"/>
      <c r="G129" s="417"/>
      <c r="H129" s="417"/>
      <c r="I129" s="417"/>
      <c r="J129" s="417"/>
      <c r="K129" s="417"/>
      <c r="L129" s="417"/>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5" t="str">
        <f>IF(YilDonem&lt;&gt;"",CONCATENATE(IF(Dönem=1,"NİSAN",IF(Dönem=2,"EKİM","")),"  ayına aittir."),"")</f>
        <v/>
      </c>
      <c r="F131" s="435"/>
      <c r="G131" s="435"/>
      <c r="H131" s="435"/>
      <c r="I131" s="91"/>
      <c r="J131" s="91"/>
      <c r="K131" s="91"/>
      <c r="L131" s="92" t="s">
        <v>42</v>
      </c>
    </row>
    <row r="132" spans="1:20" ht="31.7" customHeight="1" thickBot="1" x14ac:dyDescent="0.3">
      <c r="A132" s="93" t="s">
        <v>1</v>
      </c>
      <c r="B132" s="422" t="str">
        <f>IF(ProjeNo&gt;0,ProjeNo,"")</f>
        <v/>
      </c>
      <c r="C132" s="423"/>
      <c r="D132" s="423"/>
      <c r="E132" s="423"/>
      <c r="F132" s="423"/>
      <c r="G132" s="423"/>
      <c r="H132" s="423"/>
      <c r="I132" s="423"/>
      <c r="J132" s="423"/>
      <c r="K132" s="423"/>
      <c r="L132" s="424"/>
    </row>
    <row r="133" spans="1:20" ht="31.7" customHeight="1" thickBot="1" x14ac:dyDescent="0.3">
      <c r="A133" s="94" t="s">
        <v>11</v>
      </c>
      <c r="B133" s="425" t="str">
        <f>IF(ProjeAdi&gt;0,ProjeAdi,"")</f>
        <v/>
      </c>
      <c r="C133" s="426"/>
      <c r="D133" s="426"/>
      <c r="E133" s="426"/>
      <c r="F133" s="426"/>
      <c r="G133" s="426"/>
      <c r="H133" s="426"/>
      <c r="I133" s="426"/>
      <c r="J133" s="426"/>
      <c r="K133" s="426"/>
      <c r="L133" s="427"/>
    </row>
    <row r="134" spans="1:20" ht="31.7" customHeight="1" thickBot="1" x14ac:dyDescent="0.3">
      <c r="A134" s="428" t="s">
        <v>7</v>
      </c>
      <c r="B134" s="428" t="s">
        <v>8</v>
      </c>
      <c r="C134" s="428" t="s">
        <v>35</v>
      </c>
      <c r="D134" s="428" t="s">
        <v>144</v>
      </c>
      <c r="E134" s="428" t="s">
        <v>36</v>
      </c>
      <c r="F134" s="428" t="s">
        <v>39</v>
      </c>
      <c r="G134" s="430" t="s">
        <v>37</v>
      </c>
      <c r="H134" s="432" t="s">
        <v>174</v>
      </c>
      <c r="I134" s="433"/>
      <c r="J134" s="433"/>
      <c r="K134" s="434"/>
      <c r="L134" s="428" t="s">
        <v>38</v>
      </c>
      <c r="O134" s="418" t="s">
        <v>43</v>
      </c>
      <c r="P134" s="418"/>
      <c r="Q134" s="418" t="s">
        <v>49</v>
      </c>
      <c r="R134" s="418"/>
      <c r="S134" s="418" t="s">
        <v>50</v>
      </c>
      <c r="T134" s="418"/>
    </row>
    <row r="135" spans="1:20" s="172" customFormat="1" ht="90.75" thickBot="1" x14ac:dyDescent="0.3">
      <c r="A135" s="429"/>
      <c r="B135" s="429"/>
      <c r="C135" s="429"/>
      <c r="D135" s="429"/>
      <c r="E135" s="429"/>
      <c r="F135" s="429"/>
      <c r="G135" s="431"/>
      <c r="H135" s="95" t="s">
        <v>141</v>
      </c>
      <c r="I135" s="95" t="s">
        <v>176</v>
      </c>
      <c r="J135" s="95" t="s">
        <v>185</v>
      </c>
      <c r="K135" s="95" t="s">
        <v>186</v>
      </c>
      <c r="L135" s="429"/>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9" t="s">
        <v>47</v>
      </c>
      <c r="B156" s="420"/>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46027</v>
      </c>
      <c r="C159" s="415" t="s">
        <v>45</v>
      </c>
      <c r="D159" s="415"/>
      <c r="E159" s="343" t="s">
        <v>183</v>
      </c>
      <c r="F159" s="345" t="str">
        <f>IF(kurulusyetkilisi&gt;0,kurulusyetkilisi,"")</f>
        <v/>
      </c>
      <c r="G159" s="343"/>
      <c r="H159" s="131"/>
      <c r="I159" s="131"/>
      <c r="J159" s="131"/>
    </row>
    <row r="160" spans="1:21" ht="19.5" x14ac:dyDescent="0.3">
      <c r="A160" s="347"/>
      <c r="B160" s="347"/>
      <c r="C160" s="415" t="s">
        <v>46</v>
      </c>
      <c r="D160" s="415"/>
      <c r="E160" s="416"/>
      <c r="F160" s="416"/>
      <c r="G160" s="416"/>
      <c r="H160" s="107"/>
      <c r="I160" s="107"/>
      <c r="J160" s="107"/>
    </row>
    <row r="161" spans="1:20" ht="15.75" x14ac:dyDescent="0.25">
      <c r="A161" s="417" t="s">
        <v>34</v>
      </c>
      <c r="B161" s="417"/>
      <c r="C161" s="417"/>
      <c r="D161" s="417"/>
      <c r="E161" s="417"/>
      <c r="F161" s="417"/>
      <c r="G161" s="417"/>
      <c r="H161" s="417"/>
      <c r="I161" s="417"/>
      <c r="J161" s="417"/>
      <c r="K161" s="417"/>
      <c r="L161" s="417"/>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5" t="str">
        <f>IF(YilDonem&lt;&gt;"",CONCATENATE(IF(Dönem=1,"NİSAN",IF(Dönem=2,"EKİM","")),"  ayına aittir."),"")</f>
        <v/>
      </c>
      <c r="F163" s="435"/>
      <c r="G163" s="435"/>
      <c r="H163" s="435"/>
      <c r="I163" s="91"/>
      <c r="J163" s="91"/>
      <c r="K163" s="91"/>
      <c r="L163" s="92" t="s">
        <v>42</v>
      </c>
    </row>
    <row r="164" spans="1:20" ht="31.7" customHeight="1" thickBot="1" x14ac:dyDescent="0.3">
      <c r="A164" s="93" t="s">
        <v>1</v>
      </c>
      <c r="B164" s="422" t="str">
        <f>IF(ProjeNo&gt;0,ProjeNo,"")</f>
        <v/>
      </c>
      <c r="C164" s="423"/>
      <c r="D164" s="423"/>
      <c r="E164" s="423"/>
      <c r="F164" s="423"/>
      <c r="G164" s="423"/>
      <c r="H164" s="423"/>
      <c r="I164" s="423"/>
      <c r="J164" s="423"/>
      <c r="K164" s="423"/>
      <c r="L164" s="424"/>
    </row>
    <row r="165" spans="1:20" ht="31.7" customHeight="1" thickBot="1" x14ac:dyDescent="0.3">
      <c r="A165" s="94" t="s">
        <v>11</v>
      </c>
      <c r="B165" s="425" t="str">
        <f>IF(ProjeAdi&gt;0,ProjeAdi,"")</f>
        <v/>
      </c>
      <c r="C165" s="426"/>
      <c r="D165" s="426"/>
      <c r="E165" s="426"/>
      <c r="F165" s="426"/>
      <c r="G165" s="426"/>
      <c r="H165" s="426"/>
      <c r="I165" s="426"/>
      <c r="J165" s="426"/>
      <c r="K165" s="426"/>
      <c r="L165" s="427"/>
    </row>
    <row r="166" spans="1:20" ht="31.7" customHeight="1" thickBot="1" x14ac:dyDescent="0.3">
      <c r="A166" s="428" t="s">
        <v>7</v>
      </c>
      <c r="B166" s="428" t="s">
        <v>8</v>
      </c>
      <c r="C166" s="428" t="s">
        <v>35</v>
      </c>
      <c r="D166" s="428" t="s">
        <v>144</v>
      </c>
      <c r="E166" s="428" t="s">
        <v>36</v>
      </c>
      <c r="F166" s="428" t="s">
        <v>39</v>
      </c>
      <c r="G166" s="430" t="s">
        <v>37</v>
      </c>
      <c r="H166" s="432" t="s">
        <v>174</v>
      </c>
      <c r="I166" s="433"/>
      <c r="J166" s="433"/>
      <c r="K166" s="434"/>
      <c r="L166" s="428" t="s">
        <v>38</v>
      </c>
      <c r="O166" s="418" t="s">
        <v>43</v>
      </c>
      <c r="P166" s="418"/>
      <c r="Q166" s="418" t="s">
        <v>49</v>
      </c>
      <c r="R166" s="418"/>
      <c r="S166" s="418" t="s">
        <v>50</v>
      </c>
      <c r="T166" s="418"/>
    </row>
    <row r="167" spans="1:20" s="172" customFormat="1" ht="90.75" thickBot="1" x14ac:dyDescent="0.3">
      <c r="A167" s="429"/>
      <c r="B167" s="429"/>
      <c r="C167" s="429"/>
      <c r="D167" s="429"/>
      <c r="E167" s="429"/>
      <c r="F167" s="429"/>
      <c r="G167" s="431"/>
      <c r="H167" s="95" t="s">
        <v>141</v>
      </c>
      <c r="I167" s="95" t="s">
        <v>176</v>
      </c>
      <c r="J167" s="95" t="s">
        <v>185</v>
      </c>
      <c r="K167" s="95" t="s">
        <v>186</v>
      </c>
      <c r="L167" s="429"/>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9" t="s">
        <v>47</v>
      </c>
      <c r="B188" s="420"/>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46027</v>
      </c>
      <c r="C191" s="415" t="s">
        <v>45</v>
      </c>
      <c r="D191" s="415"/>
      <c r="E191" s="343" t="s">
        <v>183</v>
      </c>
      <c r="F191" s="345" t="str">
        <f>IF(kurulusyetkilisi&gt;0,kurulusyetkilisi,"")</f>
        <v/>
      </c>
      <c r="G191" s="343"/>
      <c r="H191" s="131"/>
      <c r="I191" s="131"/>
      <c r="J191" s="131"/>
    </row>
    <row r="192" spans="1:21" ht="19.5" x14ac:dyDescent="0.3">
      <c r="A192" s="347"/>
      <c r="B192" s="347"/>
      <c r="C192" s="415" t="s">
        <v>46</v>
      </c>
      <c r="D192" s="415"/>
      <c r="E192" s="416"/>
      <c r="F192" s="416"/>
      <c r="G192" s="416"/>
      <c r="H192" s="107"/>
      <c r="I192" s="107"/>
      <c r="J192" s="107"/>
    </row>
    <row r="193" spans="1:20" ht="15.75" x14ac:dyDescent="0.25">
      <c r="A193" s="417" t="s">
        <v>34</v>
      </c>
      <c r="B193" s="417"/>
      <c r="C193" s="417"/>
      <c r="D193" s="417"/>
      <c r="E193" s="417"/>
      <c r="F193" s="417"/>
      <c r="G193" s="417"/>
      <c r="H193" s="417"/>
      <c r="I193" s="417"/>
      <c r="J193" s="417"/>
      <c r="K193" s="417"/>
      <c r="L193" s="417"/>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5" t="str">
        <f>IF(YilDonem&lt;&gt;"",CONCATENATE(IF(Dönem=1,"NİSAN",IF(Dönem=2,"EKİM","")),"  ayına aittir."),"")</f>
        <v/>
      </c>
      <c r="F195" s="435"/>
      <c r="G195" s="435"/>
      <c r="H195" s="435"/>
      <c r="I195" s="91"/>
      <c r="J195" s="91"/>
      <c r="K195" s="91"/>
      <c r="L195" s="92" t="s">
        <v>42</v>
      </c>
    </row>
    <row r="196" spans="1:20" ht="31.7" customHeight="1" thickBot="1" x14ac:dyDescent="0.3">
      <c r="A196" s="93" t="s">
        <v>1</v>
      </c>
      <c r="B196" s="422" t="str">
        <f>IF(ProjeNo&gt;0,ProjeNo,"")</f>
        <v/>
      </c>
      <c r="C196" s="423"/>
      <c r="D196" s="423"/>
      <c r="E196" s="423"/>
      <c r="F196" s="423"/>
      <c r="G196" s="423"/>
      <c r="H196" s="423"/>
      <c r="I196" s="423"/>
      <c r="J196" s="423"/>
      <c r="K196" s="423"/>
      <c r="L196" s="424"/>
    </row>
    <row r="197" spans="1:20" ht="31.7" customHeight="1" thickBot="1" x14ac:dyDescent="0.3">
      <c r="A197" s="94" t="s">
        <v>11</v>
      </c>
      <c r="B197" s="425" t="str">
        <f>IF(ProjeAdi&gt;0,ProjeAdi,"")</f>
        <v/>
      </c>
      <c r="C197" s="426"/>
      <c r="D197" s="426"/>
      <c r="E197" s="426"/>
      <c r="F197" s="426"/>
      <c r="G197" s="426"/>
      <c r="H197" s="426"/>
      <c r="I197" s="426"/>
      <c r="J197" s="426"/>
      <c r="K197" s="426"/>
      <c r="L197" s="427"/>
    </row>
    <row r="198" spans="1:20" ht="31.7" customHeight="1" thickBot="1" x14ac:dyDescent="0.3">
      <c r="A198" s="428" t="s">
        <v>7</v>
      </c>
      <c r="B198" s="428" t="s">
        <v>8</v>
      </c>
      <c r="C198" s="428" t="s">
        <v>35</v>
      </c>
      <c r="D198" s="428" t="s">
        <v>144</v>
      </c>
      <c r="E198" s="428" t="s">
        <v>36</v>
      </c>
      <c r="F198" s="428" t="s">
        <v>39</v>
      </c>
      <c r="G198" s="430" t="s">
        <v>37</v>
      </c>
      <c r="H198" s="432" t="s">
        <v>174</v>
      </c>
      <c r="I198" s="433"/>
      <c r="J198" s="433"/>
      <c r="K198" s="434"/>
      <c r="L198" s="428" t="s">
        <v>38</v>
      </c>
      <c r="O198" s="418" t="s">
        <v>43</v>
      </c>
      <c r="P198" s="418"/>
      <c r="Q198" s="418" t="s">
        <v>49</v>
      </c>
      <c r="R198" s="418"/>
      <c r="S198" s="418" t="s">
        <v>50</v>
      </c>
      <c r="T198" s="418"/>
    </row>
    <row r="199" spans="1:20" s="172" customFormat="1" ht="90.75" thickBot="1" x14ac:dyDescent="0.3">
      <c r="A199" s="429"/>
      <c r="B199" s="429"/>
      <c r="C199" s="429"/>
      <c r="D199" s="429"/>
      <c r="E199" s="429"/>
      <c r="F199" s="429"/>
      <c r="G199" s="431"/>
      <c r="H199" s="95" t="s">
        <v>141</v>
      </c>
      <c r="I199" s="95" t="s">
        <v>176</v>
      </c>
      <c r="J199" s="95" t="s">
        <v>185</v>
      </c>
      <c r="K199" s="95" t="s">
        <v>186</v>
      </c>
      <c r="L199" s="429"/>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9" t="s">
        <v>47</v>
      </c>
      <c r="B220" s="420"/>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46027</v>
      </c>
      <c r="C223" s="415" t="s">
        <v>45</v>
      </c>
      <c r="D223" s="415"/>
      <c r="E223" s="343" t="s">
        <v>183</v>
      </c>
      <c r="F223" s="345" t="str">
        <f>IF(kurulusyetkilisi&gt;0,kurulusyetkilisi,"")</f>
        <v/>
      </c>
      <c r="G223" s="343"/>
      <c r="H223" s="131"/>
      <c r="I223" s="131"/>
      <c r="J223" s="131"/>
    </row>
    <row r="224" spans="1:21" ht="19.5" x14ac:dyDescent="0.3">
      <c r="A224" s="347"/>
      <c r="B224" s="347"/>
      <c r="C224" s="415" t="s">
        <v>46</v>
      </c>
      <c r="D224" s="415"/>
      <c r="E224" s="416"/>
      <c r="F224" s="416"/>
      <c r="G224" s="416"/>
      <c r="H224" s="107"/>
      <c r="I224" s="107"/>
      <c r="J224" s="107"/>
    </row>
    <row r="225" spans="1:20" ht="15.75" x14ac:dyDescent="0.25">
      <c r="A225" s="417" t="s">
        <v>34</v>
      </c>
      <c r="B225" s="417"/>
      <c r="C225" s="417"/>
      <c r="D225" s="417"/>
      <c r="E225" s="417"/>
      <c r="F225" s="417"/>
      <c r="G225" s="417"/>
      <c r="H225" s="417"/>
      <c r="I225" s="417"/>
      <c r="J225" s="417"/>
      <c r="K225" s="417"/>
      <c r="L225" s="417"/>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5" t="str">
        <f>IF(YilDonem&lt;&gt;"",CONCATENATE(IF(Dönem=1,"NİSAN",IF(Dönem=2,"EKİM","")),"  ayına aittir."),"")</f>
        <v/>
      </c>
      <c r="F227" s="435"/>
      <c r="G227" s="435"/>
      <c r="H227" s="435"/>
      <c r="I227" s="91"/>
      <c r="J227" s="91"/>
      <c r="K227" s="91"/>
      <c r="L227" s="92" t="s">
        <v>42</v>
      </c>
    </row>
    <row r="228" spans="1:20" ht="31.7" customHeight="1" thickBot="1" x14ac:dyDescent="0.3">
      <c r="A228" s="93" t="s">
        <v>1</v>
      </c>
      <c r="B228" s="422" t="str">
        <f>IF(ProjeNo&gt;0,ProjeNo,"")</f>
        <v/>
      </c>
      <c r="C228" s="423"/>
      <c r="D228" s="423"/>
      <c r="E228" s="423"/>
      <c r="F228" s="423"/>
      <c r="G228" s="423"/>
      <c r="H228" s="423"/>
      <c r="I228" s="423"/>
      <c r="J228" s="423"/>
      <c r="K228" s="423"/>
      <c r="L228" s="424"/>
    </row>
    <row r="229" spans="1:20" ht="31.7" customHeight="1" thickBot="1" x14ac:dyDescent="0.3">
      <c r="A229" s="94" t="s">
        <v>11</v>
      </c>
      <c r="B229" s="425" t="str">
        <f>IF(ProjeAdi&gt;0,ProjeAdi,"")</f>
        <v/>
      </c>
      <c r="C229" s="426"/>
      <c r="D229" s="426"/>
      <c r="E229" s="426"/>
      <c r="F229" s="426"/>
      <c r="G229" s="426"/>
      <c r="H229" s="426"/>
      <c r="I229" s="426"/>
      <c r="J229" s="426"/>
      <c r="K229" s="426"/>
      <c r="L229" s="427"/>
    </row>
    <row r="230" spans="1:20" ht="31.7" customHeight="1" thickBot="1" x14ac:dyDescent="0.3">
      <c r="A230" s="428" t="s">
        <v>7</v>
      </c>
      <c r="B230" s="428" t="s">
        <v>8</v>
      </c>
      <c r="C230" s="428" t="s">
        <v>35</v>
      </c>
      <c r="D230" s="428" t="s">
        <v>144</v>
      </c>
      <c r="E230" s="428" t="s">
        <v>36</v>
      </c>
      <c r="F230" s="428" t="s">
        <v>39</v>
      </c>
      <c r="G230" s="430" t="s">
        <v>37</v>
      </c>
      <c r="H230" s="432" t="s">
        <v>174</v>
      </c>
      <c r="I230" s="433"/>
      <c r="J230" s="433"/>
      <c r="K230" s="434"/>
      <c r="L230" s="428" t="s">
        <v>38</v>
      </c>
      <c r="O230" s="418" t="s">
        <v>43</v>
      </c>
      <c r="P230" s="418"/>
      <c r="Q230" s="418" t="s">
        <v>49</v>
      </c>
      <c r="R230" s="418"/>
      <c r="S230" s="418" t="s">
        <v>50</v>
      </c>
      <c r="T230" s="418"/>
    </row>
    <row r="231" spans="1:20" s="172" customFormat="1" ht="90.75" thickBot="1" x14ac:dyDescent="0.3">
      <c r="A231" s="429"/>
      <c r="B231" s="429"/>
      <c r="C231" s="429"/>
      <c r="D231" s="429"/>
      <c r="E231" s="429"/>
      <c r="F231" s="429"/>
      <c r="G231" s="431"/>
      <c r="H231" s="95" t="s">
        <v>141</v>
      </c>
      <c r="I231" s="95" t="s">
        <v>176</v>
      </c>
      <c r="J231" s="95" t="s">
        <v>185</v>
      </c>
      <c r="K231" s="95" t="s">
        <v>186</v>
      </c>
      <c r="L231" s="429"/>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9" t="s">
        <v>47</v>
      </c>
      <c r="B252" s="420"/>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46027</v>
      </c>
      <c r="C255" s="415" t="s">
        <v>45</v>
      </c>
      <c r="D255" s="415"/>
      <c r="E255" s="343" t="s">
        <v>183</v>
      </c>
      <c r="F255" s="345" t="str">
        <f>IF(kurulusyetkilisi&gt;0,kurulusyetkilisi,"")</f>
        <v/>
      </c>
      <c r="G255" s="343"/>
      <c r="H255" s="131"/>
      <c r="I255" s="131"/>
      <c r="J255" s="131"/>
    </row>
    <row r="256" spans="1:21" ht="19.5" x14ac:dyDescent="0.3">
      <c r="A256" s="347"/>
      <c r="B256" s="347"/>
      <c r="C256" s="415" t="s">
        <v>46</v>
      </c>
      <c r="D256" s="415"/>
      <c r="E256" s="416"/>
      <c r="F256" s="416"/>
      <c r="G256" s="416"/>
      <c r="H256" s="107"/>
      <c r="I256" s="107"/>
      <c r="J256" s="107"/>
    </row>
    <row r="257" spans="1:20" ht="15.75" x14ac:dyDescent="0.25">
      <c r="A257" s="417" t="s">
        <v>34</v>
      </c>
      <c r="B257" s="417"/>
      <c r="C257" s="417"/>
      <c r="D257" s="417"/>
      <c r="E257" s="417"/>
      <c r="F257" s="417"/>
      <c r="G257" s="417"/>
      <c r="H257" s="417"/>
      <c r="I257" s="417"/>
      <c r="J257" s="417"/>
      <c r="K257" s="417"/>
      <c r="L257" s="417"/>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5" t="str">
        <f>IF(YilDonem&lt;&gt;"",CONCATENATE(IF(Dönem=1,"NİSAN",IF(Dönem=2,"EKİM","")),"  ayına aittir."),"")</f>
        <v/>
      </c>
      <c r="F259" s="435"/>
      <c r="G259" s="435"/>
      <c r="H259" s="435"/>
      <c r="I259" s="91"/>
      <c r="J259" s="91"/>
      <c r="K259" s="91"/>
      <c r="L259" s="92" t="s">
        <v>42</v>
      </c>
    </row>
    <row r="260" spans="1:20" ht="31.7" customHeight="1" thickBot="1" x14ac:dyDescent="0.3">
      <c r="A260" s="93" t="s">
        <v>1</v>
      </c>
      <c r="B260" s="422" t="str">
        <f>IF(ProjeNo&gt;0,ProjeNo,"")</f>
        <v/>
      </c>
      <c r="C260" s="423"/>
      <c r="D260" s="423"/>
      <c r="E260" s="423"/>
      <c r="F260" s="423"/>
      <c r="G260" s="423"/>
      <c r="H260" s="423"/>
      <c r="I260" s="423"/>
      <c r="J260" s="423"/>
      <c r="K260" s="423"/>
      <c r="L260" s="424"/>
    </row>
    <row r="261" spans="1:20" ht="31.7" customHeight="1" thickBot="1" x14ac:dyDescent="0.3">
      <c r="A261" s="94" t="s">
        <v>11</v>
      </c>
      <c r="B261" s="425" t="str">
        <f>IF(ProjeAdi&gt;0,ProjeAdi,"")</f>
        <v/>
      </c>
      <c r="C261" s="426"/>
      <c r="D261" s="426"/>
      <c r="E261" s="426"/>
      <c r="F261" s="426"/>
      <c r="G261" s="426"/>
      <c r="H261" s="426"/>
      <c r="I261" s="426"/>
      <c r="J261" s="426"/>
      <c r="K261" s="426"/>
      <c r="L261" s="427"/>
    </row>
    <row r="262" spans="1:20" ht="31.7" customHeight="1" thickBot="1" x14ac:dyDescent="0.3">
      <c r="A262" s="428" t="s">
        <v>7</v>
      </c>
      <c r="B262" s="428" t="s">
        <v>8</v>
      </c>
      <c r="C262" s="428" t="s">
        <v>35</v>
      </c>
      <c r="D262" s="428" t="s">
        <v>144</v>
      </c>
      <c r="E262" s="428" t="s">
        <v>36</v>
      </c>
      <c r="F262" s="428" t="s">
        <v>39</v>
      </c>
      <c r="G262" s="430" t="s">
        <v>37</v>
      </c>
      <c r="H262" s="432" t="s">
        <v>174</v>
      </c>
      <c r="I262" s="433"/>
      <c r="J262" s="433"/>
      <c r="K262" s="434"/>
      <c r="L262" s="428" t="s">
        <v>38</v>
      </c>
      <c r="O262" s="418" t="s">
        <v>43</v>
      </c>
      <c r="P262" s="418"/>
      <c r="Q262" s="418" t="s">
        <v>49</v>
      </c>
      <c r="R262" s="418"/>
      <c r="S262" s="418" t="s">
        <v>50</v>
      </c>
      <c r="T262" s="418"/>
    </row>
    <row r="263" spans="1:20" s="172" customFormat="1" ht="90.75" thickBot="1" x14ac:dyDescent="0.3">
      <c r="A263" s="429"/>
      <c r="B263" s="429"/>
      <c r="C263" s="429"/>
      <c r="D263" s="429"/>
      <c r="E263" s="429"/>
      <c r="F263" s="429"/>
      <c r="G263" s="431"/>
      <c r="H263" s="95" t="s">
        <v>141</v>
      </c>
      <c r="I263" s="95" t="s">
        <v>176</v>
      </c>
      <c r="J263" s="95" t="s">
        <v>185</v>
      </c>
      <c r="K263" s="95" t="s">
        <v>186</v>
      </c>
      <c r="L263" s="429"/>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9" t="s">
        <v>47</v>
      </c>
      <c r="B284" s="420"/>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46027</v>
      </c>
      <c r="C287" s="415" t="s">
        <v>45</v>
      </c>
      <c r="D287" s="415"/>
      <c r="E287" s="343" t="s">
        <v>183</v>
      </c>
      <c r="F287" s="345" t="str">
        <f>IF(kurulusyetkilisi&gt;0,kurulusyetkilisi,"")</f>
        <v/>
      </c>
      <c r="G287" s="343"/>
      <c r="H287" s="131"/>
      <c r="I287" s="131"/>
      <c r="J287" s="131"/>
    </row>
    <row r="288" spans="1:21" ht="19.5" x14ac:dyDescent="0.3">
      <c r="A288" s="347"/>
      <c r="B288" s="347"/>
      <c r="C288" s="415" t="s">
        <v>46</v>
      </c>
      <c r="D288" s="415"/>
      <c r="E288" s="416"/>
      <c r="F288" s="416"/>
      <c r="G288" s="416"/>
      <c r="H288" s="107"/>
      <c r="I288" s="107"/>
      <c r="J288" s="107"/>
    </row>
    <row r="289" spans="1:20" ht="15.75" x14ac:dyDescent="0.25">
      <c r="A289" s="417" t="s">
        <v>34</v>
      </c>
      <c r="B289" s="417"/>
      <c r="C289" s="417"/>
      <c r="D289" s="417"/>
      <c r="E289" s="417"/>
      <c r="F289" s="417"/>
      <c r="G289" s="417"/>
      <c r="H289" s="417"/>
      <c r="I289" s="417"/>
      <c r="J289" s="417"/>
      <c r="K289" s="417"/>
      <c r="L289" s="417"/>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5" t="str">
        <f>IF(YilDonem&lt;&gt;"",CONCATENATE(IF(Dönem=1,"NİSAN",IF(Dönem=2,"EKİM","")),"  ayına aittir."),"")</f>
        <v/>
      </c>
      <c r="F291" s="435"/>
      <c r="G291" s="435"/>
      <c r="H291" s="435"/>
      <c r="I291" s="91"/>
      <c r="J291" s="91"/>
      <c r="K291" s="91"/>
      <c r="L291" s="92" t="s">
        <v>42</v>
      </c>
    </row>
    <row r="292" spans="1:20" ht="31.7" customHeight="1" thickBot="1" x14ac:dyDescent="0.3">
      <c r="A292" s="93" t="s">
        <v>1</v>
      </c>
      <c r="B292" s="422" t="str">
        <f>IF(ProjeNo&gt;0,ProjeNo,"")</f>
        <v/>
      </c>
      <c r="C292" s="423"/>
      <c r="D292" s="423"/>
      <c r="E292" s="423"/>
      <c r="F292" s="423"/>
      <c r="G292" s="423"/>
      <c r="H292" s="423"/>
      <c r="I292" s="423"/>
      <c r="J292" s="423"/>
      <c r="K292" s="423"/>
      <c r="L292" s="424"/>
    </row>
    <row r="293" spans="1:20" ht="31.7" customHeight="1" thickBot="1" x14ac:dyDescent="0.3">
      <c r="A293" s="94" t="s">
        <v>11</v>
      </c>
      <c r="B293" s="425" t="str">
        <f>IF(ProjeAdi&gt;0,ProjeAdi,"")</f>
        <v/>
      </c>
      <c r="C293" s="426"/>
      <c r="D293" s="426"/>
      <c r="E293" s="426"/>
      <c r="F293" s="426"/>
      <c r="G293" s="426"/>
      <c r="H293" s="426"/>
      <c r="I293" s="426"/>
      <c r="J293" s="426"/>
      <c r="K293" s="426"/>
      <c r="L293" s="427"/>
    </row>
    <row r="294" spans="1:20" ht="31.7" customHeight="1" thickBot="1" x14ac:dyDescent="0.3">
      <c r="A294" s="428" t="s">
        <v>7</v>
      </c>
      <c r="B294" s="428" t="s">
        <v>8</v>
      </c>
      <c r="C294" s="428" t="s">
        <v>35</v>
      </c>
      <c r="D294" s="428" t="s">
        <v>144</v>
      </c>
      <c r="E294" s="428" t="s">
        <v>36</v>
      </c>
      <c r="F294" s="428" t="s">
        <v>39</v>
      </c>
      <c r="G294" s="430" t="s">
        <v>37</v>
      </c>
      <c r="H294" s="432" t="s">
        <v>174</v>
      </c>
      <c r="I294" s="433"/>
      <c r="J294" s="433"/>
      <c r="K294" s="434"/>
      <c r="L294" s="428" t="s">
        <v>38</v>
      </c>
      <c r="O294" s="418" t="s">
        <v>43</v>
      </c>
      <c r="P294" s="418"/>
      <c r="Q294" s="418" t="s">
        <v>49</v>
      </c>
      <c r="R294" s="418"/>
      <c r="S294" s="418" t="s">
        <v>50</v>
      </c>
      <c r="T294" s="418"/>
    </row>
    <row r="295" spans="1:20" s="172" customFormat="1" ht="90.75" thickBot="1" x14ac:dyDescent="0.3">
      <c r="A295" s="429"/>
      <c r="B295" s="429"/>
      <c r="C295" s="429"/>
      <c r="D295" s="429"/>
      <c r="E295" s="429"/>
      <c r="F295" s="429"/>
      <c r="G295" s="431"/>
      <c r="H295" s="95" t="s">
        <v>141</v>
      </c>
      <c r="I295" s="95" t="s">
        <v>176</v>
      </c>
      <c r="J295" s="95" t="s">
        <v>185</v>
      </c>
      <c r="K295" s="95" t="s">
        <v>186</v>
      </c>
      <c r="L295" s="429"/>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9" t="s">
        <v>47</v>
      </c>
      <c r="B316" s="420"/>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46027</v>
      </c>
      <c r="C319" s="415" t="s">
        <v>45</v>
      </c>
      <c r="D319" s="415"/>
      <c r="E319" s="343" t="s">
        <v>183</v>
      </c>
      <c r="F319" s="345" t="str">
        <f>IF(kurulusyetkilisi&gt;0,kurulusyetkilisi,"")</f>
        <v/>
      </c>
      <c r="G319" s="343"/>
      <c r="H319" s="131"/>
      <c r="I319" s="131"/>
      <c r="J319" s="131"/>
    </row>
    <row r="320" spans="1:21" ht="19.5" x14ac:dyDescent="0.3">
      <c r="A320" s="347"/>
      <c r="B320" s="347"/>
      <c r="C320" s="415" t="s">
        <v>46</v>
      </c>
      <c r="D320" s="415"/>
      <c r="E320" s="416"/>
      <c r="F320" s="416"/>
      <c r="G320" s="416"/>
      <c r="H320" s="107"/>
      <c r="I320" s="107"/>
      <c r="J320" s="107"/>
    </row>
  </sheetData>
  <sheetProtection algorithmName="SHA-512" hashValue="fVwkiYdHbw8ub0yxGDOutTakO4g1rvfUvD623RBboEwzZthf/9JdoN3Xu0PtphyPHPrQOO3CnE+BqATIQyXV8w==" saltValue="GWKA3Hp6mGe0Cr0kzljal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7" t="s">
        <v>34</v>
      </c>
      <c r="B1" s="417"/>
      <c r="C1" s="417"/>
      <c r="D1" s="417"/>
      <c r="E1" s="417"/>
      <c r="F1" s="417"/>
      <c r="G1" s="417"/>
      <c r="H1" s="417"/>
      <c r="I1" s="417"/>
      <c r="J1" s="417"/>
      <c r="K1" s="417"/>
      <c r="L1" s="417"/>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5" t="str">
        <f>IF(YilDonem&lt;&gt;"",CONCATENATE(IF(Dönem=1,"MAYIS",IF(Dönem=2,"KASIM","")),"  ayına aittir."),"")</f>
        <v/>
      </c>
      <c r="F3" s="435"/>
      <c r="G3" s="435"/>
      <c r="H3" s="435"/>
      <c r="I3" s="91"/>
      <c r="J3" s="91"/>
      <c r="K3" s="91"/>
      <c r="L3" s="92" t="s">
        <v>42</v>
      </c>
    </row>
    <row r="4" spans="1:27" ht="31.7" customHeight="1" thickBot="1" x14ac:dyDescent="0.3">
      <c r="A4" s="93" t="s">
        <v>1</v>
      </c>
      <c r="B4" s="422" t="str">
        <f>IF(ProjeNo&gt;0,ProjeNo,"")</f>
        <v/>
      </c>
      <c r="C4" s="423"/>
      <c r="D4" s="423"/>
      <c r="E4" s="423"/>
      <c r="F4" s="423"/>
      <c r="G4" s="423"/>
      <c r="H4" s="423"/>
      <c r="I4" s="423"/>
      <c r="J4" s="423"/>
      <c r="K4" s="423"/>
      <c r="L4" s="424"/>
    </row>
    <row r="5" spans="1:27" ht="31.7" customHeight="1" thickBot="1" x14ac:dyDescent="0.3">
      <c r="A5" s="94" t="s">
        <v>11</v>
      </c>
      <c r="B5" s="425" t="str">
        <f>IF(ProjeAdi&gt;0,ProjeAdi,"")</f>
        <v/>
      </c>
      <c r="C5" s="426"/>
      <c r="D5" s="426"/>
      <c r="E5" s="426"/>
      <c r="F5" s="426"/>
      <c r="G5" s="426"/>
      <c r="H5" s="426"/>
      <c r="I5" s="426"/>
      <c r="J5" s="426"/>
      <c r="K5" s="426"/>
      <c r="L5" s="427"/>
    </row>
    <row r="6" spans="1:27" ht="31.7" customHeight="1" thickBot="1" x14ac:dyDescent="0.3">
      <c r="A6" s="428" t="s">
        <v>7</v>
      </c>
      <c r="B6" s="428" t="s">
        <v>8</v>
      </c>
      <c r="C6" s="428" t="s">
        <v>35</v>
      </c>
      <c r="D6" s="428" t="s">
        <v>144</v>
      </c>
      <c r="E6" s="428" t="s">
        <v>36</v>
      </c>
      <c r="F6" s="428" t="s">
        <v>39</v>
      </c>
      <c r="G6" s="438" t="s">
        <v>37</v>
      </c>
      <c r="H6" s="437" t="s">
        <v>174</v>
      </c>
      <c r="I6" s="438"/>
      <c r="J6" s="438"/>
      <c r="K6" s="439"/>
      <c r="L6" s="428" t="s">
        <v>38</v>
      </c>
      <c r="O6" s="418" t="s">
        <v>43</v>
      </c>
      <c r="P6" s="418"/>
      <c r="Q6" s="418" t="s">
        <v>49</v>
      </c>
      <c r="R6" s="418"/>
      <c r="S6" s="418" t="s">
        <v>50</v>
      </c>
      <c r="T6" s="418"/>
    </row>
    <row r="7" spans="1:27" s="172" customFormat="1" ht="90.75" thickBot="1" x14ac:dyDescent="0.3">
      <c r="A7" s="429"/>
      <c r="B7" s="429"/>
      <c r="C7" s="429"/>
      <c r="D7" s="429"/>
      <c r="E7" s="429"/>
      <c r="F7" s="429"/>
      <c r="G7" s="440"/>
      <c r="H7" s="95" t="s">
        <v>141</v>
      </c>
      <c r="I7" s="95" t="s">
        <v>176</v>
      </c>
      <c r="J7" s="95" t="s">
        <v>185</v>
      </c>
      <c r="K7" s="95" t="s">
        <v>186</v>
      </c>
      <c r="L7" s="436"/>
      <c r="M7" s="15"/>
      <c r="N7" s="16" t="s">
        <v>10</v>
      </c>
      <c r="O7" s="17" t="s">
        <v>40</v>
      </c>
      <c r="P7" s="17" t="s">
        <v>41</v>
      </c>
      <c r="Q7" s="17" t="s">
        <v>48</v>
      </c>
      <c r="R7" s="17" t="s">
        <v>37</v>
      </c>
      <c r="S7" s="17" t="s">
        <v>48</v>
      </c>
      <c r="T7" s="17" t="s">
        <v>41</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19" t="s">
        <v>47</v>
      </c>
      <c r="B28" s="420"/>
      <c r="C28" s="358"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175</v>
      </c>
      <c r="B29" s="106"/>
      <c r="C29" s="106"/>
      <c r="D29" s="106"/>
      <c r="E29" s="106"/>
      <c r="F29" s="106"/>
      <c r="G29" s="106"/>
      <c r="H29" s="106"/>
      <c r="I29" s="106"/>
      <c r="J29" s="106"/>
      <c r="K29" s="106"/>
      <c r="L29" s="106"/>
      <c r="S29" s="171"/>
      <c r="T29" s="171"/>
    </row>
    <row r="31" spans="1:21" ht="19.5" x14ac:dyDescent="0.3">
      <c r="A31" s="343" t="s">
        <v>44</v>
      </c>
      <c r="B31" s="344">
        <f ca="1">imzatarihi</f>
        <v>46027</v>
      </c>
      <c r="C31" s="415" t="s">
        <v>45</v>
      </c>
      <c r="D31" s="415"/>
      <c r="E31" s="343" t="s">
        <v>183</v>
      </c>
      <c r="F31" s="345" t="str">
        <f>IF(kurulusyetkilisi&gt;0,kurulusyetkilisi,"")</f>
        <v/>
      </c>
      <c r="G31" s="343"/>
      <c r="H31" s="346"/>
      <c r="I31" s="131"/>
      <c r="J31" s="131"/>
    </row>
    <row r="32" spans="1:21" ht="19.5" x14ac:dyDescent="0.3">
      <c r="A32" s="347"/>
      <c r="B32" s="347"/>
      <c r="C32" s="415" t="s">
        <v>46</v>
      </c>
      <c r="D32" s="415"/>
      <c r="E32" s="416"/>
      <c r="F32" s="416"/>
      <c r="G32" s="416"/>
      <c r="H32" s="348"/>
      <c r="I32" s="107"/>
      <c r="J32" s="107"/>
    </row>
    <row r="33" spans="1:20" ht="15.75" x14ac:dyDescent="0.25">
      <c r="A33" s="417" t="s">
        <v>34</v>
      </c>
      <c r="B33" s="417"/>
      <c r="C33" s="417"/>
      <c r="D33" s="417"/>
      <c r="E33" s="417"/>
      <c r="F33" s="417"/>
      <c r="G33" s="417"/>
      <c r="H33" s="417"/>
      <c r="I33" s="417"/>
      <c r="J33" s="417"/>
      <c r="K33" s="417"/>
      <c r="L33" s="417"/>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5" t="str">
        <f>IF(YilDonem&lt;&gt;"",CONCATENATE(IF(Dönem=1,"MAYIS",IF(Dönem=2,"KASIM","")),"  ayına aittir."),"")</f>
        <v/>
      </c>
      <c r="F35" s="435"/>
      <c r="G35" s="435"/>
      <c r="H35" s="435"/>
      <c r="I35" s="91"/>
      <c r="J35" s="91"/>
      <c r="K35" s="91"/>
      <c r="L35" s="92" t="s">
        <v>42</v>
      </c>
    </row>
    <row r="36" spans="1:20" ht="31.7" customHeight="1" thickBot="1" x14ac:dyDescent="0.3">
      <c r="A36" s="93" t="s">
        <v>1</v>
      </c>
      <c r="B36" s="422" t="str">
        <f>IF(ProjeNo&gt;0,ProjeNo,"")</f>
        <v/>
      </c>
      <c r="C36" s="423"/>
      <c r="D36" s="423"/>
      <c r="E36" s="423"/>
      <c r="F36" s="423"/>
      <c r="G36" s="423"/>
      <c r="H36" s="423"/>
      <c r="I36" s="423"/>
      <c r="J36" s="423"/>
      <c r="K36" s="423"/>
      <c r="L36" s="424"/>
    </row>
    <row r="37" spans="1:20" ht="31.7" customHeight="1" thickBot="1" x14ac:dyDescent="0.3">
      <c r="A37" s="94" t="s">
        <v>11</v>
      </c>
      <c r="B37" s="425" t="str">
        <f>IF(ProjeAdi&gt;0,ProjeAdi,"")</f>
        <v/>
      </c>
      <c r="C37" s="426"/>
      <c r="D37" s="426"/>
      <c r="E37" s="426"/>
      <c r="F37" s="426"/>
      <c r="G37" s="426"/>
      <c r="H37" s="426"/>
      <c r="I37" s="426"/>
      <c r="J37" s="426"/>
      <c r="K37" s="426"/>
      <c r="L37" s="427"/>
    </row>
    <row r="38" spans="1:20" ht="31.7" customHeight="1" thickBot="1" x14ac:dyDescent="0.3">
      <c r="A38" s="428" t="s">
        <v>7</v>
      </c>
      <c r="B38" s="428" t="s">
        <v>8</v>
      </c>
      <c r="C38" s="428" t="s">
        <v>35</v>
      </c>
      <c r="D38" s="428" t="s">
        <v>144</v>
      </c>
      <c r="E38" s="428" t="s">
        <v>36</v>
      </c>
      <c r="F38" s="428" t="s">
        <v>39</v>
      </c>
      <c r="G38" s="430" t="s">
        <v>37</v>
      </c>
      <c r="H38" s="432" t="s">
        <v>174</v>
      </c>
      <c r="I38" s="433"/>
      <c r="J38" s="433"/>
      <c r="K38" s="434"/>
      <c r="L38" s="428" t="s">
        <v>38</v>
      </c>
      <c r="O38" s="418" t="s">
        <v>43</v>
      </c>
      <c r="P38" s="418"/>
      <c r="Q38" s="418" t="s">
        <v>49</v>
      </c>
      <c r="R38" s="418"/>
      <c r="S38" s="418" t="s">
        <v>50</v>
      </c>
      <c r="T38" s="418"/>
    </row>
    <row r="39" spans="1:20" s="172" customFormat="1" ht="90.75" thickBot="1" x14ac:dyDescent="0.3">
      <c r="A39" s="429"/>
      <c r="B39" s="429"/>
      <c r="C39" s="429"/>
      <c r="D39" s="429"/>
      <c r="E39" s="429"/>
      <c r="F39" s="429"/>
      <c r="G39" s="431"/>
      <c r="H39" s="95" t="s">
        <v>141</v>
      </c>
      <c r="I39" s="95" t="s">
        <v>176</v>
      </c>
      <c r="J39" s="95" t="s">
        <v>185</v>
      </c>
      <c r="K39" s="95" t="s">
        <v>186</v>
      </c>
      <c r="L39" s="429"/>
      <c r="M39" s="15"/>
      <c r="N39" s="16" t="s">
        <v>10</v>
      </c>
      <c r="O39" s="17" t="s">
        <v>40</v>
      </c>
      <c r="P39" s="17" t="s">
        <v>41</v>
      </c>
      <c r="Q39" s="17" t="s">
        <v>48</v>
      </c>
      <c r="R39" s="17" t="s">
        <v>37</v>
      </c>
      <c r="S39" s="17" t="s">
        <v>48</v>
      </c>
      <c r="T39" s="17" t="s">
        <v>41</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19" t="s">
        <v>47</v>
      </c>
      <c r="B60" s="420"/>
      <c r="C60" s="260" t="str">
        <f t="shared" ref="C60:I60" si="15">IF($L$60&gt;0,SUM(C40:C59),"")</f>
        <v/>
      </c>
      <c r="D60" s="261" t="str">
        <f t="shared" si="15"/>
        <v/>
      </c>
      <c r="E60" s="261" t="str">
        <f t="shared" si="15"/>
        <v/>
      </c>
      <c r="F60" s="261" t="str">
        <f t="shared" si="15"/>
        <v/>
      </c>
      <c r="G60" s="261" t="str">
        <f t="shared" si="15"/>
        <v/>
      </c>
      <c r="H60" s="261" t="str">
        <f t="shared" si="15"/>
        <v/>
      </c>
      <c r="I60" s="261" t="str">
        <f t="shared" si="15"/>
        <v/>
      </c>
      <c r="J60" s="261"/>
      <c r="K60" s="261" t="str">
        <f>IF($L$60&gt;0,SUM(K40:K59),"")</f>
        <v/>
      </c>
      <c r="L60" s="262">
        <f>SUM(L40:L59)+L28</f>
        <v>0</v>
      </c>
      <c r="M60" s="18"/>
      <c r="N60" s="127"/>
      <c r="O60" s="128"/>
      <c r="P60" s="129"/>
      <c r="Q60" s="127"/>
      <c r="R60" s="127"/>
      <c r="S60" s="127"/>
      <c r="T60" s="127"/>
    </row>
    <row r="61" spans="1:21" x14ac:dyDescent="0.25">
      <c r="A61" s="324" t="s">
        <v>175</v>
      </c>
      <c r="B61" s="106"/>
      <c r="C61" s="106"/>
      <c r="D61" s="106"/>
      <c r="E61" s="106"/>
      <c r="F61" s="106"/>
      <c r="G61" s="106"/>
      <c r="H61" s="106"/>
      <c r="I61" s="106"/>
      <c r="J61" s="106"/>
      <c r="K61" s="106"/>
      <c r="L61" s="106"/>
      <c r="S61" s="171"/>
      <c r="T61" s="171"/>
    </row>
    <row r="63" spans="1:21" ht="19.5" x14ac:dyDescent="0.3">
      <c r="A63" s="343" t="s">
        <v>44</v>
      </c>
      <c r="B63" s="344">
        <f ca="1">imzatarihi</f>
        <v>46027</v>
      </c>
      <c r="C63" s="415" t="s">
        <v>45</v>
      </c>
      <c r="D63" s="415"/>
      <c r="E63" s="343" t="s">
        <v>183</v>
      </c>
      <c r="F63" s="345" t="str">
        <f>IF(kurulusyetkilisi&gt;0,kurulusyetkilisi,"")</f>
        <v/>
      </c>
      <c r="G63" s="343"/>
      <c r="H63" s="131"/>
      <c r="I63" s="131"/>
      <c r="J63" s="131"/>
    </row>
    <row r="64" spans="1:21" ht="19.5" x14ac:dyDescent="0.3">
      <c r="A64" s="347"/>
      <c r="B64" s="347"/>
      <c r="C64" s="415" t="s">
        <v>46</v>
      </c>
      <c r="D64" s="415"/>
      <c r="E64" s="416"/>
      <c r="F64" s="416"/>
      <c r="G64" s="416"/>
      <c r="H64" s="107"/>
      <c r="I64" s="107"/>
      <c r="J64" s="107"/>
    </row>
    <row r="65" spans="1:20" ht="15.75" x14ac:dyDescent="0.25">
      <c r="A65" s="417" t="s">
        <v>34</v>
      </c>
      <c r="B65" s="417"/>
      <c r="C65" s="417"/>
      <c r="D65" s="417"/>
      <c r="E65" s="417"/>
      <c r="F65" s="417"/>
      <c r="G65" s="417"/>
      <c r="H65" s="417"/>
      <c r="I65" s="417"/>
      <c r="J65" s="417"/>
      <c r="K65" s="417"/>
      <c r="L65" s="417"/>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5" t="str">
        <f>IF(YilDonem&lt;&gt;"",CONCATENATE(IF(Dönem=1,"MAYIS",IF(Dönem=2,"KASIM","")),"  ayına aittir."),"")</f>
        <v/>
      </c>
      <c r="F67" s="435"/>
      <c r="G67" s="435"/>
      <c r="H67" s="435"/>
      <c r="I67" s="91"/>
      <c r="J67" s="91"/>
      <c r="K67" s="91"/>
      <c r="L67" s="92" t="s">
        <v>42</v>
      </c>
    </row>
    <row r="68" spans="1:20" ht="31.7" customHeight="1" thickBot="1" x14ac:dyDescent="0.3">
      <c r="A68" s="93" t="s">
        <v>1</v>
      </c>
      <c r="B68" s="422" t="str">
        <f>IF(ProjeNo&gt;0,ProjeNo,"")</f>
        <v/>
      </c>
      <c r="C68" s="423"/>
      <c r="D68" s="423"/>
      <c r="E68" s="423"/>
      <c r="F68" s="423"/>
      <c r="G68" s="423"/>
      <c r="H68" s="423"/>
      <c r="I68" s="423"/>
      <c r="J68" s="423"/>
      <c r="K68" s="423"/>
      <c r="L68" s="424"/>
    </row>
    <row r="69" spans="1:20" ht="31.7" customHeight="1" thickBot="1" x14ac:dyDescent="0.3">
      <c r="A69" s="94" t="s">
        <v>11</v>
      </c>
      <c r="B69" s="425" t="str">
        <f>IF(ProjeAdi&gt;0,ProjeAdi,"")</f>
        <v/>
      </c>
      <c r="C69" s="426"/>
      <c r="D69" s="426"/>
      <c r="E69" s="426"/>
      <c r="F69" s="426"/>
      <c r="G69" s="426"/>
      <c r="H69" s="426"/>
      <c r="I69" s="426"/>
      <c r="J69" s="426"/>
      <c r="K69" s="426"/>
      <c r="L69" s="427"/>
    </row>
    <row r="70" spans="1:20" ht="31.7" customHeight="1" thickBot="1" x14ac:dyDescent="0.3">
      <c r="A70" s="428" t="s">
        <v>7</v>
      </c>
      <c r="B70" s="428" t="s">
        <v>8</v>
      </c>
      <c r="C70" s="428" t="s">
        <v>35</v>
      </c>
      <c r="D70" s="428" t="s">
        <v>144</v>
      </c>
      <c r="E70" s="428" t="s">
        <v>36</v>
      </c>
      <c r="F70" s="428" t="s">
        <v>39</v>
      </c>
      <c r="G70" s="430" t="s">
        <v>37</v>
      </c>
      <c r="H70" s="432" t="s">
        <v>174</v>
      </c>
      <c r="I70" s="433"/>
      <c r="J70" s="433"/>
      <c r="K70" s="434"/>
      <c r="L70" s="428" t="s">
        <v>38</v>
      </c>
      <c r="O70" s="418" t="s">
        <v>43</v>
      </c>
      <c r="P70" s="418"/>
      <c r="Q70" s="418" t="s">
        <v>49</v>
      </c>
      <c r="R70" s="418"/>
      <c r="S70" s="418" t="s">
        <v>50</v>
      </c>
      <c r="T70" s="418"/>
    </row>
    <row r="71" spans="1:20" s="172" customFormat="1" ht="90.75" thickBot="1" x14ac:dyDescent="0.3">
      <c r="A71" s="429"/>
      <c r="B71" s="429"/>
      <c r="C71" s="429"/>
      <c r="D71" s="429"/>
      <c r="E71" s="429"/>
      <c r="F71" s="429"/>
      <c r="G71" s="431"/>
      <c r="H71" s="95" t="s">
        <v>141</v>
      </c>
      <c r="I71" s="95" t="s">
        <v>176</v>
      </c>
      <c r="J71" s="95" t="s">
        <v>185</v>
      </c>
      <c r="K71" s="95" t="s">
        <v>186</v>
      </c>
      <c r="L71" s="429"/>
      <c r="M71" s="15"/>
      <c r="N71" s="16" t="s">
        <v>10</v>
      </c>
      <c r="O71" s="17" t="s">
        <v>40</v>
      </c>
      <c r="P71" s="17" t="s">
        <v>41</v>
      </c>
      <c r="Q71" s="17" t="s">
        <v>48</v>
      </c>
      <c r="R71" s="17" t="s">
        <v>37</v>
      </c>
      <c r="S71" s="17" t="s">
        <v>48</v>
      </c>
      <c r="T71" s="17" t="s">
        <v>41</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19" t="s">
        <v>47</v>
      </c>
      <c r="B92" s="420"/>
      <c r="C92" s="260" t="str">
        <f t="shared" ref="C92:I92" si="23">IF($L$92&gt;0,SUM(C72:C91),"")</f>
        <v/>
      </c>
      <c r="D92" s="261" t="str">
        <f t="shared" si="23"/>
        <v/>
      </c>
      <c r="E92" s="261" t="str">
        <f t="shared" si="23"/>
        <v/>
      </c>
      <c r="F92" s="261" t="str">
        <f t="shared" si="23"/>
        <v/>
      </c>
      <c r="G92" s="261" t="str">
        <f t="shared" si="23"/>
        <v/>
      </c>
      <c r="H92" s="261" t="str">
        <f t="shared" si="23"/>
        <v/>
      </c>
      <c r="I92" s="261" t="str">
        <f t="shared" si="23"/>
        <v/>
      </c>
      <c r="J92" s="261"/>
      <c r="K92" s="261" t="str">
        <f>IF($L$92&gt;0,SUM(K72:K91),"")</f>
        <v/>
      </c>
      <c r="L92" s="262">
        <f>SUM(L72:L91)+L60</f>
        <v>0</v>
      </c>
      <c r="M92" s="18"/>
      <c r="N92" s="127"/>
      <c r="O92" s="128"/>
      <c r="P92" s="129"/>
      <c r="Q92" s="127"/>
      <c r="R92" s="127"/>
      <c r="S92" s="127"/>
      <c r="T92" s="127"/>
    </row>
    <row r="93" spans="1:21" x14ac:dyDescent="0.25">
      <c r="A93" s="324" t="s">
        <v>175</v>
      </c>
      <c r="B93" s="106"/>
      <c r="C93" s="106"/>
      <c r="D93" s="106"/>
      <c r="E93" s="106"/>
      <c r="F93" s="106"/>
      <c r="G93" s="106"/>
      <c r="H93" s="106"/>
      <c r="I93" s="106"/>
      <c r="J93" s="106"/>
      <c r="K93" s="106"/>
      <c r="L93" s="106"/>
      <c r="S93" s="171"/>
      <c r="T93" s="171"/>
    </row>
    <row r="95" spans="1:21" ht="19.5" x14ac:dyDescent="0.3">
      <c r="A95" s="343" t="s">
        <v>44</v>
      </c>
      <c r="B95" s="344">
        <f ca="1">imzatarihi</f>
        <v>46027</v>
      </c>
      <c r="C95" s="415" t="s">
        <v>45</v>
      </c>
      <c r="D95" s="415"/>
      <c r="E95" s="343" t="s">
        <v>183</v>
      </c>
      <c r="F95" s="345" t="str">
        <f>IF(kurulusyetkilisi&gt;0,kurulusyetkilisi,"")</f>
        <v/>
      </c>
      <c r="G95" s="343"/>
      <c r="H95" s="131"/>
      <c r="I95" s="131"/>
      <c r="J95" s="131"/>
    </row>
    <row r="96" spans="1:21" ht="19.5" x14ac:dyDescent="0.3">
      <c r="A96" s="347"/>
      <c r="B96" s="347"/>
      <c r="C96" s="415" t="s">
        <v>46</v>
      </c>
      <c r="D96" s="415"/>
      <c r="E96" s="416"/>
      <c r="F96" s="416"/>
      <c r="G96" s="416"/>
      <c r="H96" s="107"/>
      <c r="I96" s="107"/>
      <c r="J96" s="107"/>
    </row>
    <row r="97" spans="1:20" ht="15.75" x14ac:dyDescent="0.25">
      <c r="A97" s="417" t="s">
        <v>34</v>
      </c>
      <c r="B97" s="417"/>
      <c r="C97" s="417"/>
      <c r="D97" s="417"/>
      <c r="E97" s="417"/>
      <c r="F97" s="417"/>
      <c r="G97" s="417"/>
      <c r="H97" s="417"/>
      <c r="I97" s="417"/>
      <c r="J97" s="417"/>
      <c r="K97" s="417"/>
      <c r="L97" s="417"/>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5" t="str">
        <f>IF(YilDonem&lt;&gt;"",CONCATENATE(IF(Dönem=1,"MAYIS",IF(Dönem=2,"KASIM","")),"  ayına aittir."),"")</f>
        <v/>
      </c>
      <c r="F99" s="435"/>
      <c r="G99" s="435"/>
      <c r="H99" s="435"/>
      <c r="I99" s="91"/>
      <c r="J99" s="91"/>
      <c r="K99" s="91"/>
      <c r="L99" s="92" t="s">
        <v>42</v>
      </c>
    </row>
    <row r="100" spans="1:20" ht="31.7" customHeight="1" thickBot="1" x14ac:dyDescent="0.3">
      <c r="A100" s="93" t="s">
        <v>1</v>
      </c>
      <c r="B100" s="422" t="str">
        <f>IF(ProjeNo&gt;0,ProjeNo,"")</f>
        <v/>
      </c>
      <c r="C100" s="423"/>
      <c r="D100" s="423"/>
      <c r="E100" s="423"/>
      <c r="F100" s="423"/>
      <c r="G100" s="423"/>
      <c r="H100" s="423"/>
      <c r="I100" s="423"/>
      <c r="J100" s="423"/>
      <c r="K100" s="423"/>
      <c r="L100" s="424"/>
    </row>
    <row r="101" spans="1:20" ht="31.7" customHeight="1" thickBot="1" x14ac:dyDescent="0.3">
      <c r="A101" s="94" t="s">
        <v>11</v>
      </c>
      <c r="B101" s="425" t="str">
        <f>IF(ProjeAdi&gt;0,ProjeAdi,"")</f>
        <v/>
      </c>
      <c r="C101" s="426"/>
      <c r="D101" s="426"/>
      <c r="E101" s="426"/>
      <c r="F101" s="426"/>
      <c r="G101" s="426"/>
      <c r="H101" s="426"/>
      <c r="I101" s="426"/>
      <c r="J101" s="426"/>
      <c r="K101" s="426"/>
      <c r="L101" s="427"/>
    </row>
    <row r="102" spans="1:20" ht="31.7" customHeight="1" thickBot="1" x14ac:dyDescent="0.3">
      <c r="A102" s="428" t="s">
        <v>7</v>
      </c>
      <c r="B102" s="428" t="s">
        <v>8</v>
      </c>
      <c r="C102" s="428" t="s">
        <v>35</v>
      </c>
      <c r="D102" s="428" t="s">
        <v>144</v>
      </c>
      <c r="E102" s="428" t="s">
        <v>36</v>
      </c>
      <c r="F102" s="428" t="s">
        <v>39</v>
      </c>
      <c r="G102" s="430" t="s">
        <v>37</v>
      </c>
      <c r="H102" s="432" t="s">
        <v>174</v>
      </c>
      <c r="I102" s="433"/>
      <c r="J102" s="433"/>
      <c r="K102" s="434"/>
      <c r="L102" s="428" t="s">
        <v>38</v>
      </c>
      <c r="O102" s="418" t="s">
        <v>43</v>
      </c>
      <c r="P102" s="418"/>
      <c r="Q102" s="418" t="s">
        <v>49</v>
      </c>
      <c r="R102" s="418"/>
      <c r="S102" s="418" t="s">
        <v>50</v>
      </c>
      <c r="T102" s="418"/>
    </row>
    <row r="103" spans="1:20" s="172" customFormat="1" ht="90.75" thickBot="1" x14ac:dyDescent="0.3">
      <c r="A103" s="429"/>
      <c r="B103" s="429"/>
      <c r="C103" s="429"/>
      <c r="D103" s="429"/>
      <c r="E103" s="429"/>
      <c r="F103" s="429"/>
      <c r="G103" s="431"/>
      <c r="H103" s="95" t="s">
        <v>141</v>
      </c>
      <c r="I103" s="95" t="s">
        <v>176</v>
      </c>
      <c r="J103" s="95" t="s">
        <v>185</v>
      </c>
      <c r="K103" s="95" t="s">
        <v>186</v>
      </c>
      <c r="L103" s="429"/>
      <c r="M103" s="15"/>
      <c r="N103" s="16" t="s">
        <v>10</v>
      </c>
      <c r="O103" s="17" t="s">
        <v>40</v>
      </c>
      <c r="P103" s="17" t="s">
        <v>41</v>
      </c>
      <c r="Q103" s="17" t="s">
        <v>48</v>
      </c>
      <c r="R103" s="17" t="s">
        <v>37</v>
      </c>
      <c r="S103" s="17" t="s">
        <v>48</v>
      </c>
      <c r="T103" s="17" t="s">
        <v>41</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19" t="s">
        <v>47</v>
      </c>
      <c r="B124" s="420"/>
      <c r="C124" s="260" t="str">
        <f>IF($L$28&gt;0,SUM(C104:C123),"")</f>
        <v/>
      </c>
      <c r="D124" s="261" t="str">
        <f t="shared" ref="D124:I124" si="31">IF($L$124&gt;0,SUM(D104:D123),"")</f>
        <v/>
      </c>
      <c r="E124" s="261" t="str">
        <f t="shared" si="31"/>
        <v/>
      </c>
      <c r="F124" s="261" t="str">
        <f t="shared" si="31"/>
        <v/>
      </c>
      <c r="G124" s="261" t="str">
        <f t="shared" si="31"/>
        <v/>
      </c>
      <c r="H124" s="261" t="str">
        <f t="shared" si="31"/>
        <v/>
      </c>
      <c r="I124" s="261" t="str">
        <f t="shared" si="31"/>
        <v/>
      </c>
      <c r="J124" s="261"/>
      <c r="K124" s="261" t="str">
        <f>IF($L$124&gt;0,SUM(K104:K123),"")</f>
        <v/>
      </c>
      <c r="L124" s="262">
        <f>SUM(L104:L123)+L92</f>
        <v>0</v>
      </c>
      <c r="M124" s="18"/>
      <c r="N124" s="127"/>
      <c r="O124" s="128"/>
      <c r="P124" s="129"/>
      <c r="Q124" s="127"/>
      <c r="R124" s="127"/>
      <c r="S124" s="127"/>
      <c r="T124" s="127"/>
    </row>
    <row r="125" spans="1:21" x14ac:dyDescent="0.25">
      <c r="A125" s="324" t="s">
        <v>175</v>
      </c>
      <c r="B125" s="106"/>
      <c r="C125" s="106"/>
      <c r="D125" s="106"/>
      <c r="E125" s="106"/>
      <c r="F125" s="106"/>
      <c r="G125" s="106"/>
      <c r="H125" s="106"/>
      <c r="I125" s="106"/>
      <c r="J125" s="106"/>
      <c r="K125" s="106"/>
      <c r="L125" s="106"/>
      <c r="S125" s="171"/>
      <c r="T125" s="171"/>
    </row>
    <row r="127" spans="1:21" ht="19.5" x14ac:dyDescent="0.3">
      <c r="A127" s="343" t="s">
        <v>44</v>
      </c>
      <c r="B127" s="344">
        <f ca="1">imzatarihi</f>
        <v>46027</v>
      </c>
      <c r="C127" s="415" t="s">
        <v>45</v>
      </c>
      <c r="D127" s="415"/>
      <c r="E127" s="343" t="s">
        <v>183</v>
      </c>
      <c r="F127" s="345" t="str">
        <f>IF(kurulusyetkilisi&gt;0,kurulusyetkilisi,"")</f>
        <v/>
      </c>
      <c r="G127" s="343"/>
      <c r="H127" s="131"/>
      <c r="I127" s="131"/>
      <c r="J127" s="131"/>
    </row>
    <row r="128" spans="1:21" ht="19.5" x14ac:dyDescent="0.3">
      <c r="A128" s="347"/>
      <c r="B128" s="347"/>
      <c r="C128" s="415" t="s">
        <v>46</v>
      </c>
      <c r="D128" s="415"/>
      <c r="E128" s="416"/>
      <c r="F128" s="416"/>
      <c r="G128" s="416"/>
      <c r="H128" s="107"/>
      <c r="I128" s="107"/>
      <c r="J128" s="107"/>
    </row>
    <row r="129" spans="1:20" ht="15.75" x14ac:dyDescent="0.25">
      <c r="A129" s="417" t="s">
        <v>34</v>
      </c>
      <c r="B129" s="417"/>
      <c r="C129" s="417"/>
      <c r="D129" s="417"/>
      <c r="E129" s="417"/>
      <c r="F129" s="417"/>
      <c r="G129" s="417"/>
      <c r="H129" s="417"/>
      <c r="I129" s="417"/>
      <c r="J129" s="417"/>
      <c r="K129" s="417"/>
      <c r="L129" s="417"/>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5" t="str">
        <f>IF(YilDonem&lt;&gt;"",CONCATENATE(IF(Dönem=1,"MAYIS",IF(Dönem=2,"KASIM","")),"  ayına aittir."),"")</f>
        <v/>
      </c>
      <c r="F131" s="435"/>
      <c r="G131" s="435"/>
      <c r="H131" s="435"/>
      <c r="I131" s="91"/>
      <c r="J131" s="91"/>
      <c r="K131" s="91"/>
      <c r="L131" s="92" t="s">
        <v>42</v>
      </c>
    </row>
    <row r="132" spans="1:20" ht="31.7" customHeight="1" thickBot="1" x14ac:dyDescent="0.3">
      <c r="A132" s="93" t="s">
        <v>1</v>
      </c>
      <c r="B132" s="422" t="str">
        <f>IF(ProjeNo&gt;0,ProjeNo,"")</f>
        <v/>
      </c>
      <c r="C132" s="423"/>
      <c r="D132" s="423"/>
      <c r="E132" s="423"/>
      <c r="F132" s="423"/>
      <c r="G132" s="423"/>
      <c r="H132" s="423"/>
      <c r="I132" s="423"/>
      <c r="J132" s="423"/>
      <c r="K132" s="423"/>
      <c r="L132" s="424"/>
    </row>
    <row r="133" spans="1:20" ht="31.7" customHeight="1" thickBot="1" x14ac:dyDescent="0.3">
      <c r="A133" s="94" t="s">
        <v>11</v>
      </c>
      <c r="B133" s="425" t="str">
        <f>IF(ProjeAdi&gt;0,ProjeAdi,"")</f>
        <v/>
      </c>
      <c r="C133" s="426"/>
      <c r="D133" s="426"/>
      <c r="E133" s="426"/>
      <c r="F133" s="426"/>
      <c r="G133" s="426"/>
      <c r="H133" s="426"/>
      <c r="I133" s="426"/>
      <c r="J133" s="426"/>
      <c r="K133" s="426"/>
      <c r="L133" s="427"/>
    </row>
    <row r="134" spans="1:20" ht="31.7" customHeight="1" thickBot="1" x14ac:dyDescent="0.3">
      <c r="A134" s="428" t="s">
        <v>7</v>
      </c>
      <c r="B134" s="428" t="s">
        <v>8</v>
      </c>
      <c r="C134" s="428" t="s">
        <v>35</v>
      </c>
      <c r="D134" s="428" t="s">
        <v>144</v>
      </c>
      <c r="E134" s="428" t="s">
        <v>36</v>
      </c>
      <c r="F134" s="428" t="s">
        <v>39</v>
      </c>
      <c r="G134" s="430" t="s">
        <v>37</v>
      </c>
      <c r="H134" s="432" t="s">
        <v>174</v>
      </c>
      <c r="I134" s="433"/>
      <c r="J134" s="433"/>
      <c r="K134" s="434"/>
      <c r="L134" s="428" t="s">
        <v>38</v>
      </c>
      <c r="O134" s="418" t="s">
        <v>43</v>
      </c>
      <c r="P134" s="418"/>
      <c r="Q134" s="418" t="s">
        <v>49</v>
      </c>
      <c r="R134" s="418"/>
      <c r="S134" s="418" t="s">
        <v>50</v>
      </c>
      <c r="T134" s="418"/>
    </row>
    <row r="135" spans="1:20" s="172" customFormat="1" ht="90.75" thickBot="1" x14ac:dyDescent="0.3">
      <c r="A135" s="429"/>
      <c r="B135" s="429"/>
      <c r="C135" s="429"/>
      <c r="D135" s="429"/>
      <c r="E135" s="429"/>
      <c r="F135" s="429"/>
      <c r="G135" s="431"/>
      <c r="H135" s="95" t="s">
        <v>141</v>
      </c>
      <c r="I135" s="95" t="s">
        <v>176</v>
      </c>
      <c r="J135" s="95" t="s">
        <v>185</v>
      </c>
      <c r="K135" s="95" t="s">
        <v>186</v>
      </c>
      <c r="L135" s="429"/>
      <c r="M135" s="15"/>
      <c r="N135" s="16" t="s">
        <v>10</v>
      </c>
      <c r="O135" s="17" t="s">
        <v>40</v>
      </c>
      <c r="P135" s="17" t="s">
        <v>41</v>
      </c>
      <c r="Q135" s="17" t="s">
        <v>48</v>
      </c>
      <c r="R135" s="17" t="s">
        <v>37</v>
      </c>
      <c r="S135" s="17" t="s">
        <v>48</v>
      </c>
      <c r="T135" s="17" t="s">
        <v>41</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19" t="s">
        <v>47</v>
      </c>
      <c r="B156" s="420"/>
      <c r="C156" s="260" t="str">
        <f>IF($L$28&gt;0,SUM(C136:C155),"")</f>
        <v/>
      </c>
      <c r="D156" s="261" t="str">
        <f t="shared" ref="D156:I156" si="39">IF($L$156&gt;0,SUM(D136:D155),"")</f>
        <v/>
      </c>
      <c r="E156" s="261" t="str">
        <f t="shared" si="39"/>
        <v/>
      </c>
      <c r="F156" s="261" t="str">
        <f t="shared" si="39"/>
        <v/>
      </c>
      <c r="G156" s="261" t="str">
        <f t="shared" si="39"/>
        <v/>
      </c>
      <c r="H156" s="261" t="str">
        <f t="shared" si="39"/>
        <v/>
      </c>
      <c r="I156" s="261" t="str">
        <f t="shared" si="39"/>
        <v/>
      </c>
      <c r="J156" s="261"/>
      <c r="K156" s="261" t="str">
        <f>IF($L$156&gt;0,SUM(K136:K155),"")</f>
        <v/>
      </c>
      <c r="L156" s="262">
        <f>SUM(L136:L155)+L124</f>
        <v>0</v>
      </c>
      <c r="M156" s="18"/>
      <c r="N156" s="127"/>
      <c r="O156" s="128"/>
      <c r="P156" s="129"/>
      <c r="Q156" s="127"/>
      <c r="R156" s="127"/>
      <c r="S156" s="127"/>
      <c r="T156" s="127"/>
    </row>
    <row r="157" spans="1:21" x14ac:dyDescent="0.25">
      <c r="A157" s="324" t="s">
        <v>175</v>
      </c>
      <c r="B157" s="106"/>
      <c r="C157" s="106"/>
      <c r="D157" s="106"/>
      <c r="E157" s="106"/>
      <c r="F157" s="106"/>
      <c r="G157" s="106"/>
      <c r="H157" s="106"/>
      <c r="I157" s="106"/>
      <c r="J157" s="106"/>
      <c r="K157" s="106"/>
      <c r="L157" s="106"/>
      <c r="S157" s="171"/>
      <c r="T157" s="171"/>
    </row>
    <row r="159" spans="1:21" ht="19.5" x14ac:dyDescent="0.3">
      <c r="A159" s="343" t="s">
        <v>44</v>
      </c>
      <c r="B159" s="344">
        <f ca="1">imzatarihi</f>
        <v>46027</v>
      </c>
      <c r="C159" s="415" t="s">
        <v>45</v>
      </c>
      <c r="D159" s="415"/>
      <c r="E159" s="343" t="s">
        <v>183</v>
      </c>
      <c r="F159" s="345" t="str">
        <f>IF(kurulusyetkilisi&gt;0,kurulusyetkilisi,"")</f>
        <v/>
      </c>
      <c r="G159" s="343"/>
      <c r="H159" s="131"/>
      <c r="I159" s="131"/>
      <c r="J159" s="131"/>
    </row>
    <row r="160" spans="1:21" ht="19.5" x14ac:dyDescent="0.3">
      <c r="A160" s="347"/>
      <c r="B160" s="347"/>
      <c r="C160" s="415" t="s">
        <v>46</v>
      </c>
      <c r="D160" s="415"/>
      <c r="E160" s="416"/>
      <c r="F160" s="416"/>
      <c r="G160" s="416"/>
      <c r="H160" s="107"/>
      <c r="I160" s="107"/>
      <c r="J160" s="107"/>
    </row>
    <row r="161" spans="1:20" ht="15.75" x14ac:dyDescent="0.25">
      <c r="A161" s="417" t="s">
        <v>34</v>
      </c>
      <c r="B161" s="417"/>
      <c r="C161" s="417"/>
      <c r="D161" s="417"/>
      <c r="E161" s="417"/>
      <c r="F161" s="417"/>
      <c r="G161" s="417"/>
      <c r="H161" s="417"/>
      <c r="I161" s="417"/>
      <c r="J161" s="417"/>
      <c r="K161" s="417"/>
      <c r="L161" s="417"/>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5" t="str">
        <f>IF(YilDonem&lt;&gt;"",CONCATENATE(IF(Dönem=1,"MAYIS",IF(Dönem=2,"KASIM","")),"  ayına aittir."),"")</f>
        <v/>
      </c>
      <c r="F163" s="435"/>
      <c r="G163" s="435"/>
      <c r="H163" s="435"/>
      <c r="I163" s="91"/>
      <c r="J163" s="91"/>
      <c r="K163" s="91"/>
      <c r="L163" s="92" t="s">
        <v>42</v>
      </c>
    </row>
    <row r="164" spans="1:20" ht="31.7" customHeight="1" thickBot="1" x14ac:dyDescent="0.3">
      <c r="A164" s="93" t="s">
        <v>1</v>
      </c>
      <c r="B164" s="422" t="str">
        <f>IF(ProjeNo&gt;0,ProjeNo,"")</f>
        <v/>
      </c>
      <c r="C164" s="423"/>
      <c r="D164" s="423"/>
      <c r="E164" s="423"/>
      <c r="F164" s="423"/>
      <c r="G164" s="423"/>
      <c r="H164" s="423"/>
      <c r="I164" s="423"/>
      <c r="J164" s="423"/>
      <c r="K164" s="423"/>
      <c r="L164" s="424"/>
    </row>
    <row r="165" spans="1:20" ht="31.7" customHeight="1" thickBot="1" x14ac:dyDescent="0.3">
      <c r="A165" s="94" t="s">
        <v>11</v>
      </c>
      <c r="B165" s="425" t="str">
        <f>IF(ProjeAdi&gt;0,ProjeAdi,"")</f>
        <v/>
      </c>
      <c r="C165" s="426"/>
      <c r="D165" s="426"/>
      <c r="E165" s="426"/>
      <c r="F165" s="426"/>
      <c r="G165" s="426"/>
      <c r="H165" s="426"/>
      <c r="I165" s="426"/>
      <c r="J165" s="426"/>
      <c r="K165" s="426"/>
      <c r="L165" s="427"/>
    </row>
    <row r="166" spans="1:20" ht="31.7" customHeight="1" thickBot="1" x14ac:dyDescent="0.3">
      <c r="A166" s="428" t="s">
        <v>7</v>
      </c>
      <c r="B166" s="428" t="s">
        <v>8</v>
      </c>
      <c r="C166" s="428" t="s">
        <v>35</v>
      </c>
      <c r="D166" s="428" t="s">
        <v>144</v>
      </c>
      <c r="E166" s="428" t="s">
        <v>36</v>
      </c>
      <c r="F166" s="428" t="s">
        <v>39</v>
      </c>
      <c r="G166" s="430" t="s">
        <v>37</v>
      </c>
      <c r="H166" s="432" t="s">
        <v>174</v>
      </c>
      <c r="I166" s="433"/>
      <c r="J166" s="433"/>
      <c r="K166" s="434"/>
      <c r="L166" s="428" t="s">
        <v>38</v>
      </c>
      <c r="O166" s="418" t="s">
        <v>43</v>
      </c>
      <c r="P166" s="418"/>
      <c r="Q166" s="418" t="s">
        <v>49</v>
      </c>
      <c r="R166" s="418"/>
      <c r="S166" s="418" t="s">
        <v>50</v>
      </c>
      <c r="T166" s="418"/>
    </row>
    <row r="167" spans="1:20" s="172" customFormat="1" ht="90.75" thickBot="1" x14ac:dyDescent="0.3">
      <c r="A167" s="429"/>
      <c r="B167" s="429"/>
      <c r="C167" s="429"/>
      <c r="D167" s="429"/>
      <c r="E167" s="429"/>
      <c r="F167" s="429"/>
      <c r="G167" s="431"/>
      <c r="H167" s="95" t="s">
        <v>141</v>
      </c>
      <c r="I167" s="95" t="s">
        <v>176</v>
      </c>
      <c r="J167" s="95" t="s">
        <v>185</v>
      </c>
      <c r="K167" s="95" t="s">
        <v>186</v>
      </c>
      <c r="L167" s="429"/>
      <c r="M167" s="15"/>
      <c r="N167" s="16" t="s">
        <v>10</v>
      </c>
      <c r="O167" s="17" t="s">
        <v>40</v>
      </c>
      <c r="P167" s="17" t="s">
        <v>41</v>
      </c>
      <c r="Q167" s="17" t="s">
        <v>48</v>
      </c>
      <c r="R167" s="17" t="s">
        <v>37</v>
      </c>
      <c r="S167" s="17" t="s">
        <v>48</v>
      </c>
      <c r="T167" s="17" t="s">
        <v>41</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19" t="s">
        <v>47</v>
      </c>
      <c r="B188" s="420"/>
      <c r="C188" s="260" t="str">
        <f>IF($L$28&gt;0,SUM(C168:C187),"")</f>
        <v/>
      </c>
      <c r="D188" s="261" t="str">
        <f t="shared" ref="D188:I188" si="47">IF($L$188&gt;0,SUM(D168:D187),"")</f>
        <v/>
      </c>
      <c r="E188" s="261" t="str">
        <f t="shared" si="47"/>
        <v/>
      </c>
      <c r="F188" s="261" t="str">
        <f t="shared" si="47"/>
        <v/>
      </c>
      <c r="G188" s="261" t="str">
        <f t="shared" si="47"/>
        <v/>
      </c>
      <c r="H188" s="261" t="str">
        <f t="shared" si="47"/>
        <v/>
      </c>
      <c r="I188" s="261" t="str">
        <f t="shared" si="47"/>
        <v/>
      </c>
      <c r="J188" s="261"/>
      <c r="K188" s="261" t="str">
        <f>IF($L$188&gt;0,SUM(K168:K187),"")</f>
        <v/>
      </c>
      <c r="L188" s="262">
        <f>SUM(L168:L187)+L156</f>
        <v>0</v>
      </c>
      <c r="M188" s="18"/>
      <c r="N188" s="127"/>
      <c r="O188" s="128"/>
      <c r="P188" s="129"/>
      <c r="Q188" s="127"/>
      <c r="R188" s="127"/>
      <c r="S188" s="127"/>
      <c r="T188" s="127"/>
    </row>
    <row r="189" spans="1:21" x14ac:dyDescent="0.25">
      <c r="A189" s="324" t="s">
        <v>175</v>
      </c>
      <c r="B189" s="106"/>
      <c r="C189" s="106"/>
      <c r="D189" s="106"/>
      <c r="E189" s="106"/>
      <c r="F189" s="106"/>
      <c r="G189" s="106"/>
      <c r="H189" s="106"/>
      <c r="I189" s="106"/>
      <c r="J189" s="106"/>
      <c r="K189" s="106"/>
      <c r="L189" s="106"/>
      <c r="S189" s="171"/>
      <c r="T189" s="171"/>
    </row>
    <row r="191" spans="1:21" ht="19.5" x14ac:dyDescent="0.3">
      <c r="A191" s="343" t="s">
        <v>44</v>
      </c>
      <c r="B191" s="344">
        <f ca="1">imzatarihi</f>
        <v>46027</v>
      </c>
      <c r="C191" s="415" t="s">
        <v>45</v>
      </c>
      <c r="D191" s="415"/>
      <c r="E191" s="343" t="s">
        <v>183</v>
      </c>
      <c r="F191" s="345" t="str">
        <f>IF(kurulusyetkilisi&gt;0,kurulusyetkilisi,"")</f>
        <v/>
      </c>
      <c r="G191" s="343"/>
      <c r="H191" s="131"/>
      <c r="I191" s="131"/>
      <c r="J191" s="131"/>
    </row>
    <row r="192" spans="1:21" ht="19.5" x14ac:dyDescent="0.3">
      <c r="A192" s="347"/>
      <c r="B192" s="347"/>
      <c r="C192" s="415" t="s">
        <v>46</v>
      </c>
      <c r="D192" s="415"/>
      <c r="E192" s="416"/>
      <c r="F192" s="416"/>
      <c r="G192" s="416"/>
      <c r="H192" s="107"/>
      <c r="I192" s="107"/>
      <c r="J192" s="107"/>
    </row>
    <row r="193" spans="1:20" ht="15.75" x14ac:dyDescent="0.25">
      <c r="A193" s="417" t="s">
        <v>34</v>
      </c>
      <c r="B193" s="417"/>
      <c r="C193" s="417"/>
      <c r="D193" s="417"/>
      <c r="E193" s="417"/>
      <c r="F193" s="417"/>
      <c r="G193" s="417"/>
      <c r="H193" s="417"/>
      <c r="I193" s="417"/>
      <c r="J193" s="417"/>
      <c r="K193" s="417"/>
      <c r="L193" s="417"/>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5" t="str">
        <f>IF(YilDonem&lt;&gt;"",CONCATENATE(IF(Dönem=1,"MAYIS",IF(Dönem=2,"KASIM","")),"  ayına aittir."),"")</f>
        <v/>
      </c>
      <c r="F195" s="435"/>
      <c r="G195" s="435"/>
      <c r="H195" s="435"/>
      <c r="I195" s="91"/>
      <c r="J195" s="91"/>
      <c r="K195" s="91"/>
      <c r="L195" s="92" t="s">
        <v>42</v>
      </c>
    </row>
    <row r="196" spans="1:20" ht="31.7" customHeight="1" thickBot="1" x14ac:dyDescent="0.3">
      <c r="A196" s="93" t="s">
        <v>1</v>
      </c>
      <c r="B196" s="422" t="str">
        <f>IF(ProjeNo&gt;0,ProjeNo,"")</f>
        <v/>
      </c>
      <c r="C196" s="423"/>
      <c r="D196" s="423"/>
      <c r="E196" s="423"/>
      <c r="F196" s="423"/>
      <c r="G196" s="423"/>
      <c r="H196" s="423"/>
      <c r="I196" s="423"/>
      <c r="J196" s="423"/>
      <c r="K196" s="423"/>
      <c r="L196" s="424"/>
    </row>
    <row r="197" spans="1:20" ht="31.7" customHeight="1" thickBot="1" x14ac:dyDescent="0.3">
      <c r="A197" s="94" t="s">
        <v>11</v>
      </c>
      <c r="B197" s="425" t="str">
        <f>IF(ProjeAdi&gt;0,ProjeAdi,"")</f>
        <v/>
      </c>
      <c r="C197" s="426"/>
      <c r="D197" s="426"/>
      <c r="E197" s="426"/>
      <c r="F197" s="426"/>
      <c r="G197" s="426"/>
      <c r="H197" s="426"/>
      <c r="I197" s="426"/>
      <c r="J197" s="426"/>
      <c r="K197" s="426"/>
      <c r="L197" s="427"/>
    </row>
    <row r="198" spans="1:20" ht="31.7" customHeight="1" thickBot="1" x14ac:dyDescent="0.3">
      <c r="A198" s="428" t="s">
        <v>7</v>
      </c>
      <c r="B198" s="428" t="s">
        <v>8</v>
      </c>
      <c r="C198" s="428" t="s">
        <v>35</v>
      </c>
      <c r="D198" s="428" t="s">
        <v>144</v>
      </c>
      <c r="E198" s="428" t="s">
        <v>36</v>
      </c>
      <c r="F198" s="428" t="s">
        <v>39</v>
      </c>
      <c r="G198" s="430" t="s">
        <v>37</v>
      </c>
      <c r="H198" s="432" t="s">
        <v>174</v>
      </c>
      <c r="I198" s="433"/>
      <c r="J198" s="433"/>
      <c r="K198" s="434"/>
      <c r="L198" s="428" t="s">
        <v>38</v>
      </c>
      <c r="O198" s="418" t="s">
        <v>43</v>
      </c>
      <c r="P198" s="418"/>
      <c r="Q198" s="418" t="s">
        <v>49</v>
      </c>
      <c r="R198" s="418"/>
      <c r="S198" s="418" t="s">
        <v>50</v>
      </c>
      <c r="T198" s="418"/>
    </row>
    <row r="199" spans="1:20" s="172" customFormat="1" ht="90.75" thickBot="1" x14ac:dyDescent="0.3">
      <c r="A199" s="429"/>
      <c r="B199" s="429"/>
      <c r="C199" s="429"/>
      <c r="D199" s="429"/>
      <c r="E199" s="429"/>
      <c r="F199" s="429"/>
      <c r="G199" s="431"/>
      <c r="H199" s="95" t="s">
        <v>141</v>
      </c>
      <c r="I199" s="95" t="s">
        <v>176</v>
      </c>
      <c r="J199" s="95" t="s">
        <v>185</v>
      </c>
      <c r="K199" s="95" t="s">
        <v>186</v>
      </c>
      <c r="L199" s="429"/>
      <c r="M199" s="15"/>
      <c r="N199" s="16" t="s">
        <v>10</v>
      </c>
      <c r="O199" s="17" t="s">
        <v>40</v>
      </c>
      <c r="P199" s="17" t="s">
        <v>41</v>
      </c>
      <c r="Q199" s="17" t="s">
        <v>48</v>
      </c>
      <c r="R199" s="17" t="s">
        <v>37</v>
      </c>
      <c r="S199" s="17" t="s">
        <v>48</v>
      </c>
      <c r="T199" s="17" t="s">
        <v>41</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19" t="s">
        <v>47</v>
      </c>
      <c r="B220" s="420"/>
      <c r="C220" s="260" t="str">
        <f>IF($L$28&gt;0,SUM(C200:C219),"")</f>
        <v/>
      </c>
      <c r="D220" s="261" t="str">
        <f t="shared" ref="D220:I220" si="55">IF($L$220&gt;0,SUM(D200:D219),"")</f>
        <v/>
      </c>
      <c r="E220" s="261" t="str">
        <f t="shared" si="55"/>
        <v/>
      </c>
      <c r="F220" s="261" t="str">
        <f t="shared" si="55"/>
        <v/>
      </c>
      <c r="G220" s="261" t="str">
        <f t="shared" si="55"/>
        <v/>
      </c>
      <c r="H220" s="261" t="str">
        <f t="shared" si="55"/>
        <v/>
      </c>
      <c r="I220" s="261" t="str">
        <f t="shared" si="55"/>
        <v/>
      </c>
      <c r="J220" s="261"/>
      <c r="K220" s="261" t="str">
        <f>IF($L$220&gt;0,SUM(K200:K219),"")</f>
        <v/>
      </c>
      <c r="L220" s="262">
        <f>SUM(L200:L219)+L188</f>
        <v>0</v>
      </c>
      <c r="M220" s="18"/>
      <c r="N220" s="127"/>
      <c r="O220" s="128"/>
      <c r="P220" s="129"/>
      <c r="Q220" s="127"/>
      <c r="R220" s="127"/>
      <c r="S220" s="127"/>
      <c r="T220" s="127"/>
    </row>
    <row r="221" spans="1:21" x14ac:dyDescent="0.25">
      <c r="A221" s="324" t="s">
        <v>175</v>
      </c>
      <c r="B221" s="106"/>
      <c r="C221" s="106"/>
      <c r="D221" s="106"/>
      <c r="E221" s="106"/>
      <c r="F221" s="106"/>
      <c r="G221" s="106"/>
      <c r="H221" s="106"/>
      <c r="I221" s="106"/>
      <c r="J221" s="106"/>
      <c r="K221" s="106"/>
      <c r="L221" s="106"/>
      <c r="S221" s="171"/>
      <c r="T221" s="171"/>
    </row>
    <row r="223" spans="1:21" ht="19.5" x14ac:dyDescent="0.3">
      <c r="A223" s="343" t="s">
        <v>44</v>
      </c>
      <c r="B223" s="344">
        <f ca="1">imzatarihi</f>
        <v>46027</v>
      </c>
      <c r="C223" s="415" t="s">
        <v>45</v>
      </c>
      <c r="D223" s="415"/>
      <c r="E223" s="343" t="s">
        <v>183</v>
      </c>
      <c r="F223" s="345" t="str">
        <f>IF(kurulusyetkilisi&gt;0,kurulusyetkilisi,"")</f>
        <v/>
      </c>
      <c r="G223" s="343"/>
      <c r="H223" s="131"/>
      <c r="I223" s="131"/>
      <c r="J223" s="131"/>
    </row>
    <row r="224" spans="1:21" ht="19.5" x14ac:dyDescent="0.3">
      <c r="A224" s="347"/>
      <c r="B224" s="347"/>
      <c r="C224" s="415" t="s">
        <v>46</v>
      </c>
      <c r="D224" s="415"/>
      <c r="E224" s="416"/>
      <c r="F224" s="416"/>
      <c r="G224" s="416"/>
      <c r="H224" s="107"/>
      <c r="I224" s="107"/>
      <c r="J224" s="107"/>
    </row>
    <row r="225" spans="1:20" ht="15.75" x14ac:dyDescent="0.25">
      <c r="A225" s="417" t="s">
        <v>34</v>
      </c>
      <c r="B225" s="417"/>
      <c r="C225" s="417"/>
      <c r="D225" s="417"/>
      <c r="E225" s="417"/>
      <c r="F225" s="417"/>
      <c r="G225" s="417"/>
      <c r="H225" s="417"/>
      <c r="I225" s="417"/>
      <c r="J225" s="417"/>
      <c r="K225" s="417"/>
      <c r="L225" s="417"/>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5" t="str">
        <f>IF(YilDonem&lt;&gt;"",CONCATENATE(IF(Dönem=1,"MAYIS",IF(Dönem=2,"KASIM","")),"  ayına aittir."),"")</f>
        <v/>
      </c>
      <c r="F227" s="435"/>
      <c r="G227" s="435"/>
      <c r="H227" s="435"/>
      <c r="I227" s="91"/>
      <c r="J227" s="91"/>
      <c r="K227" s="91"/>
      <c r="L227" s="92" t="s">
        <v>42</v>
      </c>
    </row>
    <row r="228" spans="1:20" ht="31.7" customHeight="1" thickBot="1" x14ac:dyDescent="0.3">
      <c r="A228" s="93" t="s">
        <v>1</v>
      </c>
      <c r="B228" s="422" t="str">
        <f>IF(ProjeNo&gt;0,ProjeNo,"")</f>
        <v/>
      </c>
      <c r="C228" s="423"/>
      <c r="D228" s="423"/>
      <c r="E228" s="423"/>
      <c r="F228" s="423"/>
      <c r="G228" s="423"/>
      <c r="H228" s="423"/>
      <c r="I228" s="423"/>
      <c r="J228" s="423"/>
      <c r="K228" s="423"/>
      <c r="L228" s="424"/>
    </row>
    <row r="229" spans="1:20" ht="31.7" customHeight="1" thickBot="1" x14ac:dyDescent="0.3">
      <c r="A229" s="94" t="s">
        <v>11</v>
      </c>
      <c r="B229" s="425" t="str">
        <f>IF(ProjeAdi&gt;0,ProjeAdi,"")</f>
        <v/>
      </c>
      <c r="C229" s="426"/>
      <c r="D229" s="426"/>
      <c r="E229" s="426"/>
      <c r="F229" s="426"/>
      <c r="G229" s="426"/>
      <c r="H229" s="426"/>
      <c r="I229" s="426"/>
      <c r="J229" s="426"/>
      <c r="K229" s="426"/>
      <c r="L229" s="427"/>
    </row>
    <row r="230" spans="1:20" ht="31.7" customHeight="1" thickBot="1" x14ac:dyDescent="0.3">
      <c r="A230" s="428" t="s">
        <v>7</v>
      </c>
      <c r="B230" s="428" t="s">
        <v>8</v>
      </c>
      <c r="C230" s="428" t="s">
        <v>35</v>
      </c>
      <c r="D230" s="428" t="s">
        <v>144</v>
      </c>
      <c r="E230" s="428" t="s">
        <v>36</v>
      </c>
      <c r="F230" s="428" t="s">
        <v>39</v>
      </c>
      <c r="G230" s="430" t="s">
        <v>37</v>
      </c>
      <c r="H230" s="432" t="s">
        <v>174</v>
      </c>
      <c r="I230" s="433"/>
      <c r="J230" s="433"/>
      <c r="K230" s="434"/>
      <c r="L230" s="428" t="s">
        <v>38</v>
      </c>
      <c r="O230" s="418" t="s">
        <v>43</v>
      </c>
      <c r="P230" s="418"/>
      <c r="Q230" s="418" t="s">
        <v>49</v>
      </c>
      <c r="R230" s="418"/>
      <c r="S230" s="418" t="s">
        <v>50</v>
      </c>
      <c r="T230" s="418"/>
    </row>
    <row r="231" spans="1:20" s="172" customFormat="1" ht="90.75" thickBot="1" x14ac:dyDescent="0.3">
      <c r="A231" s="429"/>
      <c r="B231" s="429"/>
      <c r="C231" s="429"/>
      <c r="D231" s="429"/>
      <c r="E231" s="429"/>
      <c r="F231" s="429"/>
      <c r="G231" s="431"/>
      <c r="H231" s="95" t="s">
        <v>141</v>
      </c>
      <c r="I231" s="95" t="s">
        <v>176</v>
      </c>
      <c r="J231" s="95" t="s">
        <v>185</v>
      </c>
      <c r="K231" s="95" t="s">
        <v>186</v>
      </c>
      <c r="L231" s="429"/>
      <c r="M231" s="15"/>
      <c r="N231" s="16" t="s">
        <v>10</v>
      </c>
      <c r="O231" s="17" t="s">
        <v>40</v>
      </c>
      <c r="P231" s="17" t="s">
        <v>41</v>
      </c>
      <c r="Q231" s="17" t="s">
        <v>48</v>
      </c>
      <c r="R231" s="17" t="s">
        <v>37</v>
      </c>
      <c r="S231" s="17" t="s">
        <v>48</v>
      </c>
      <c r="T231" s="17" t="s">
        <v>41</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19" t="s">
        <v>47</v>
      </c>
      <c r="B252" s="420"/>
      <c r="C252" s="260" t="str">
        <f t="shared" ref="C252:I252" si="63">IF($L$252&gt;0,SUM(C232:C251),"")</f>
        <v/>
      </c>
      <c r="D252" s="261" t="str">
        <f t="shared" si="63"/>
        <v/>
      </c>
      <c r="E252" s="261" t="str">
        <f t="shared" si="63"/>
        <v/>
      </c>
      <c r="F252" s="261" t="str">
        <f t="shared" si="63"/>
        <v/>
      </c>
      <c r="G252" s="261" t="str">
        <f t="shared" si="63"/>
        <v/>
      </c>
      <c r="H252" s="261" t="str">
        <f t="shared" si="63"/>
        <v/>
      </c>
      <c r="I252" s="261" t="str">
        <f t="shared" si="63"/>
        <v/>
      </c>
      <c r="J252" s="261"/>
      <c r="K252" s="261" t="str">
        <f>IF($L$252&gt;0,SUM(K232:K251),"")</f>
        <v/>
      </c>
      <c r="L252" s="262">
        <f>SUM(L232:L251)+L220</f>
        <v>0</v>
      </c>
      <c r="M252" s="18"/>
      <c r="N252" s="127"/>
      <c r="O252" s="128"/>
      <c r="P252" s="129"/>
      <c r="Q252" s="127"/>
      <c r="R252" s="127"/>
      <c r="S252" s="127"/>
      <c r="T252" s="127"/>
    </row>
    <row r="253" spans="1:21" x14ac:dyDescent="0.25">
      <c r="A253" s="324" t="s">
        <v>175</v>
      </c>
      <c r="B253" s="106"/>
      <c r="C253" s="106"/>
      <c r="D253" s="106"/>
      <c r="E253" s="106"/>
      <c r="F253" s="106"/>
      <c r="G253" s="106"/>
      <c r="H253" s="106"/>
      <c r="I253" s="106"/>
      <c r="J253" s="106"/>
      <c r="K253" s="106"/>
      <c r="L253" s="106"/>
      <c r="S253" s="171"/>
      <c r="T253" s="171"/>
    </row>
    <row r="255" spans="1:21" ht="19.5" x14ac:dyDescent="0.3">
      <c r="A255" s="343" t="s">
        <v>44</v>
      </c>
      <c r="B255" s="344">
        <f ca="1">imzatarihi</f>
        <v>46027</v>
      </c>
      <c r="C255" s="415" t="s">
        <v>45</v>
      </c>
      <c r="D255" s="415"/>
      <c r="E255" s="343" t="s">
        <v>183</v>
      </c>
      <c r="F255" s="345" t="str">
        <f>IF(kurulusyetkilisi&gt;0,kurulusyetkilisi,"")</f>
        <v/>
      </c>
      <c r="G255" s="343"/>
      <c r="H255" s="131"/>
      <c r="I255" s="131"/>
      <c r="J255" s="131"/>
    </row>
    <row r="256" spans="1:21" ht="19.5" x14ac:dyDescent="0.3">
      <c r="A256" s="347"/>
      <c r="B256" s="347"/>
      <c r="C256" s="415" t="s">
        <v>46</v>
      </c>
      <c r="D256" s="415"/>
      <c r="E256" s="416"/>
      <c r="F256" s="416"/>
      <c r="G256" s="416"/>
      <c r="H256" s="107"/>
      <c r="I256" s="107"/>
      <c r="J256" s="107"/>
    </row>
    <row r="257" spans="1:20" ht="15.75" x14ac:dyDescent="0.25">
      <c r="A257" s="417" t="s">
        <v>34</v>
      </c>
      <c r="B257" s="417"/>
      <c r="C257" s="417"/>
      <c r="D257" s="417"/>
      <c r="E257" s="417"/>
      <c r="F257" s="417"/>
      <c r="G257" s="417"/>
      <c r="H257" s="417"/>
      <c r="I257" s="417"/>
      <c r="J257" s="417"/>
      <c r="K257" s="417"/>
      <c r="L257" s="417"/>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5" t="str">
        <f>IF(YilDonem&lt;&gt;"",CONCATENATE(IF(Dönem=1,"MAYIS",IF(Dönem=2,"KASIM","")),"  ayına aittir."),"")</f>
        <v/>
      </c>
      <c r="F259" s="435"/>
      <c r="G259" s="435"/>
      <c r="H259" s="435"/>
      <c r="I259" s="91"/>
      <c r="J259" s="91"/>
      <c r="K259" s="91"/>
      <c r="L259" s="92" t="s">
        <v>42</v>
      </c>
    </row>
    <row r="260" spans="1:20" ht="31.7" customHeight="1" thickBot="1" x14ac:dyDescent="0.3">
      <c r="A260" s="93" t="s">
        <v>1</v>
      </c>
      <c r="B260" s="422" t="str">
        <f>IF(ProjeNo&gt;0,ProjeNo,"")</f>
        <v/>
      </c>
      <c r="C260" s="423"/>
      <c r="D260" s="423"/>
      <c r="E260" s="423"/>
      <c r="F260" s="423"/>
      <c r="G260" s="423"/>
      <c r="H260" s="423"/>
      <c r="I260" s="423"/>
      <c r="J260" s="423"/>
      <c r="K260" s="423"/>
      <c r="L260" s="424"/>
    </row>
    <row r="261" spans="1:20" ht="31.7" customHeight="1" thickBot="1" x14ac:dyDescent="0.3">
      <c r="A261" s="94" t="s">
        <v>11</v>
      </c>
      <c r="B261" s="425" t="str">
        <f>IF(ProjeAdi&gt;0,ProjeAdi,"")</f>
        <v/>
      </c>
      <c r="C261" s="426"/>
      <c r="D261" s="426"/>
      <c r="E261" s="426"/>
      <c r="F261" s="426"/>
      <c r="G261" s="426"/>
      <c r="H261" s="426"/>
      <c r="I261" s="426"/>
      <c r="J261" s="426"/>
      <c r="K261" s="426"/>
      <c r="L261" s="427"/>
    </row>
    <row r="262" spans="1:20" ht="31.7" customHeight="1" thickBot="1" x14ac:dyDescent="0.3">
      <c r="A262" s="428" t="s">
        <v>7</v>
      </c>
      <c r="B262" s="428" t="s">
        <v>8</v>
      </c>
      <c r="C262" s="428" t="s">
        <v>35</v>
      </c>
      <c r="D262" s="428" t="s">
        <v>144</v>
      </c>
      <c r="E262" s="428" t="s">
        <v>36</v>
      </c>
      <c r="F262" s="428" t="s">
        <v>39</v>
      </c>
      <c r="G262" s="430" t="s">
        <v>37</v>
      </c>
      <c r="H262" s="432" t="s">
        <v>174</v>
      </c>
      <c r="I262" s="433"/>
      <c r="J262" s="433"/>
      <c r="K262" s="434"/>
      <c r="L262" s="428" t="s">
        <v>38</v>
      </c>
      <c r="O262" s="418" t="s">
        <v>43</v>
      </c>
      <c r="P262" s="418"/>
      <c r="Q262" s="418" t="s">
        <v>49</v>
      </c>
      <c r="R262" s="418"/>
      <c r="S262" s="418" t="s">
        <v>50</v>
      </c>
      <c r="T262" s="418"/>
    </row>
    <row r="263" spans="1:20" s="172" customFormat="1" ht="90.75" thickBot="1" x14ac:dyDescent="0.3">
      <c r="A263" s="429"/>
      <c r="B263" s="429"/>
      <c r="C263" s="429"/>
      <c r="D263" s="429"/>
      <c r="E263" s="429"/>
      <c r="F263" s="429"/>
      <c r="G263" s="431"/>
      <c r="H263" s="95" t="s">
        <v>141</v>
      </c>
      <c r="I263" s="95" t="s">
        <v>176</v>
      </c>
      <c r="J263" s="95" t="s">
        <v>185</v>
      </c>
      <c r="K263" s="95" t="s">
        <v>186</v>
      </c>
      <c r="L263" s="429"/>
      <c r="M263" s="15"/>
      <c r="N263" s="16" t="s">
        <v>10</v>
      </c>
      <c r="O263" s="17" t="s">
        <v>40</v>
      </c>
      <c r="P263" s="17" t="s">
        <v>41</v>
      </c>
      <c r="Q263" s="17" t="s">
        <v>48</v>
      </c>
      <c r="R263" s="17" t="s">
        <v>37</v>
      </c>
      <c r="S263" s="17" t="s">
        <v>48</v>
      </c>
      <c r="T263" s="17" t="s">
        <v>41</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19" t="s">
        <v>47</v>
      </c>
      <c r="B284" s="420"/>
      <c r="C284" s="260" t="str">
        <f>IF($L$28&gt;0,SUM(C264:C283),"")</f>
        <v/>
      </c>
      <c r="D284" s="261" t="str">
        <f t="shared" ref="D284:I284" si="71">IF($L$284&gt;0,SUM(D264:D283),"")</f>
        <v/>
      </c>
      <c r="E284" s="261" t="str">
        <f t="shared" si="71"/>
        <v/>
      </c>
      <c r="F284" s="261" t="str">
        <f t="shared" si="71"/>
        <v/>
      </c>
      <c r="G284" s="261" t="str">
        <f t="shared" si="71"/>
        <v/>
      </c>
      <c r="H284" s="261" t="str">
        <f t="shared" si="71"/>
        <v/>
      </c>
      <c r="I284" s="261" t="str">
        <f t="shared" si="71"/>
        <v/>
      </c>
      <c r="J284" s="261"/>
      <c r="K284" s="261" t="str">
        <f>IF($L$284&gt;0,SUM(K264:K283),"")</f>
        <v/>
      </c>
      <c r="L284" s="262">
        <f>SUM(L264:L283)+L252</f>
        <v>0</v>
      </c>
      <c r="M284" s="18"/>
      <c r="N284" s="127"/>
      <c r="O284" s="128"/>
      <c r="P284" s="129"/>
      <c r="Q284" s="127"/>
      <c r="R284" s="127"/>
      <c r="S284" s="127"/>
      <c r="T284" s="127"/>
    </row>
    <row r="285" spans="1:21" x14ac:dyDescent="0.25">
      <c r="A285" s="324" t="s">
        <v>175</v>
      </c>
      <c r="B285" s="106"/>
      <c r="C285" s="106"/>
      <c r="D285" s="106"/>
      <c r="E285" s="106"/>
      <c r="F285" s="106"/>
      <c r="G285" s="106"/>
      <c r="H285" s="106"/>
      <c r="I285" s="106"/>
      <c r="J285" s="106"/>
      <c r="K285" s="106"/>
      <c r="L285" s="106"/>
      <c r="S285" s="171"/>
      <c r="T285" s="171"/>
    </row>
    <row r="287" spans="1:21" ht="19.5" x14ac:dyDescent="0.3">
      <c r="A287" s="343" t="s">
        <v>44</v>
      </c>
      <c r="B287" s="344">
        <f ca="1">imzatarihi</f>
        <v>46027</v>
      </c>
      <c r="C287" s="415" t="s">
        <v>45</v>
      </c>
      <c r="D287" s="415"/>
      <c r="E287" s="343" t="s">
        <v>183</v>
      </c>
      <c r="F287" s="345" t="str">
        <f>IF(kurulusyetkilisi&gt;0,kurulusyetkilisi,"")</f>
        <v/>
      </c>
      <c r="G287" s="343"/>
      <c r="H287" s="131"/>
      <c r="I287" s="131"/>
      <c r="J287" s="131"/>
    </row>
    <row r="288" spans="1:21" ht="19.5" x14ac:dyDescent="0.3">
      <c r="A288" s="347"/>
      <c r="B288" s="347"/>
      <c r="C288" s="415" t="s">
        <v>46</v>
      </c>
      <c r="D288" s="415"/>
      <c r="E288" s="416"/>
      <c r="F288" s="416"/>
      <c r="G288" s="416"/>
      <c r="H288" s="107"/>
      <c r="I288" s="107"/>
      <c r="J288" s="107"/>
    </row>
    <row r="289" spans="1:20" ht="15.75" x14ac:dyDescent="0.25">
      <c r="A289" s="417" t="s">
        <v>34</v>
      </c>
      <c r="B289" s="417"/>
      <c r="C289" s="417"/>
      <c r="D289" s="417"/>
      <c r="E289" s="417"/>
      <c r="F289" s="417"/>
      <c r="G289" s="417"/>
      <c r="H289" s="417"/>
      <c r="I289" s="417"/>
      <c r="J289" s="417"/>
      <c r="K289" s="417"/>
      <c r="L289" s="417"/>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5" t="str">
        <f>IF(YilDonem&lt;&gt;"",CONCATENATE(IF(Dönem=1,"MAYIS",IF(Dönem=2,"KASIM","")),"  ayına aittir."),"")</f>
        <v/>
      </c>
      <c r="F291" s="435"/>
      <c r="G291" s="435"/>
      <c r="H291" s="435"/>
      <c r="I291" s="91"/>
      <c r="J291" s="91"/>
      <c r="K291" s="91"/>
      <c r="L291" s="92" t="s">
        <v>42</v>
      </c>
    </row>
    <row r="292" spans="1:20" ht="31.7" customHeight="1" thickBot="1" x14ac:dyDescent="0.3">
      <c r="A292" s="93" t="s">
        <v>1</v>
      </c>
      <c r="B292" s="422" t="str">
        <f>IF(ProjeNo&gt;0,ProjeNo,"")</f>
        <v/>
      </c>
      <c r="C292" s="423"/>
      <c r="D292" s="423"/>
      <c r="E292" s="423"/>
      <c r="F292" s="423"/>
      <c r="G292" s="423"/>
      <c r="H292" s="423"/>
      <c r="I292" s="423"/>
      <c r="J292" s="423"/>
      <c r="K292" s="423"/>
      <c r="L292" s="424"/>
    </row>
    <row r="293" spans="1:20" ht="31.7" customHeight="1" thickBot="1" x14ac:dyDescent="0.3">
      <c r="A293" s="94" t="s">
        <v>11</v>
      </c>
      <c r="B293" s="425" t="str">
        <f>IF(ProjeAdi&gt;0,ProjeAdi,"")</f>
        <v/>
      </c>
      <c r="C293" s="426"/>
      <c r="D293" s="426"/>
      <c r="E293" s="426"/>
      <c r="F293" s="426"/>
      <c r="G293" s="426"/>
      <c r="H293" s="426"/>
      <c r="I293" s="426"/>
      <c r="J293" s="426"/>
      <c r="K293" s="426"/>
      <c r="L293" s="427"/>
    </row>
    <row r="294" spans="1:20" ht="31.7" customHeight="1" thickBot="1" x14ac:dyDescent="0.3">
      <c r="A294" s="428" t="s">
        <v>7</v>
      </c>
      <c r="B294" s="428" t="s">
        <v>8</v>
      </c>
      <c r="C294" s="428" t="s">
        <v>35</v>
      </c>
      <c r="D294" s="428" t="s">
        <v>144</v>
      </c>
      <c r="E294" s="428" t="s">
        <v>36</v>
      </c>
      <c r="F294" s="428" t="s">
        <v>39</v>
      </c>
      <c r="G294" s="430" t="s">
        <v>37</v>
      </c>
      <c r="H294" s="432" t="s">
        <v>174</v>
      </c>
      <c r="I294" s="433"/>
      <c r="J294" s="433"/>
      <c r="K294" s="434"/>
      <c r="L294" s="428" t="s">
        <v>38</v>
      </c>
      <c r="O294" s="418" t="s">
        <v>43</v>
      </c>
      <c r="P294" s="418"/>
      <c r="Q294" s="418" t="s">
        <v>49</v>
      </c>
      <c r="R294" s="418"/>
      <c r="S294" s="418" t="s">
        <v>50</v>
      </c>
      <c r="T294" s="418"/>
    </row>
    <row r="295" spans="1:20" s="172" customFormat="1" ht="90.75" thickBot="1" x14ac:dyDescent="0.3">
      <c r="A295" s="429"/>
      <c r="B295" s="429"/>
      <c r="C295" s="429"/>
      <c r="D295" s="429"/>
      <c r="E295" s="429"/>
      <c r="F295" s="429"/>
      <c r="G295" s="431"/>
      <c r="H295" s="95" t="s">
        <v>141</v>
      </c>
      <c r="I295" s="95" t="s">
        <v>176</v>
      </c>
      <c r="J295" s="95" t="s">
        <v>185</v>
      </c>
      <c r="K295" s="95" t="s">
        <v>186</v>
      </c>
      <c r="L295" s="429"/>
      <c r="M295" s="15"/>
      <c r="N295" s="16" t="s">
        <v>10</v>
      </c>
      <c r="O295" s="17" t="s">
        <v>40</v>
      </c>
      <c r="P295" s="17" t="s">
        <v>41</v>
      </c>
      <c r="Q295" s="17" t="s">
        <v>48</v>
      </c>
      <c r="R295" s="17" t="s">
        <v>37</v>
      </c>
      <c r="S295" s="17" t="s">
        <v>48</v>
      </c>
      <c r="T295" s="17" t="s">
        <v>41</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19" t="s">
        <v>47</v>
      </c>
      <c r="B316" s="420"/>
      <c r="C316" s="260" t="str">
        <f>IF($L$28&gt;0,SUM(C296:C315),"")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c r="K316" s="261" t="str">
        <f t="shared" si="79"/>
        <v/>
      </c>
      <c r="L316" s="262">
        <f>SUM(L296:L315)+L284</f>
        <v>0</v>
      </c>
      <c r="M316" s="18"/>
      <c r="N316" s="127"/>
      <c r="O316" s="128"/>
      <c r="P316" s="129"/>
      <c r="Q316" s="127"/>
      <c r="R316" s="127"/>
      <c r="S316" s="127"/>
      <c r="T316" s="127"/>
    </row>
    <row r="317" spans="1:21" x14ac:dyDescent="0.25">
      <c r="A317" s="324" t="s">
        <v>175</v>
      </c>
      <c r="B317" s="106"/>
      <c r="C317" s="106"/>
      <c r="D317" s="106"/>
      <c r="E317" s="106"/>
      <c r="F317" s="106"/>
      <c r="G317" s="106"/>
      <c r="H317" s="106"/>
      <c r="I317" s="106"/>
      <c r="J317" s="106"/>
      <c r="K317" s="106"/>
      <c r="L317" s="106"/>
      <c r="S317" s="171"/>
      <c r="T317" s="171"/>
    </row>
    <row r="319" spans="1:21" ht="19.5" x14ac:dyDescent="0.3">
      <c r="A319" s="343" t="s">
        <v>44</v>
      </c>
      <c r="B319" s="344">
        <f ca="1">imzatarihi</f>
        <v>46027</v>
      </c>
      <c r="C319" s="415" t="s">
        <v>45</v>
      </c>
      <c r="D319" s="415"/>
      <c r="E319" s="343" t="s">
        <v>183</v>
      </c>
      <c r="F319" s="345" t="str">
        <f>IF(kurulusyetkilisi&gt;0,kurulusyetkilisi,"")</f>
        <v/>
      </c>
      <c r="G319" s="343"/>
      <c r="H319" s="131"/>
      <c r="I319" s="131"/>
      <c r="J319" s="131"/>
    </row>
    <row r="320" spans="1:21" ht="19.5" x14ac:dyDescent="0.3">
      <c r="A320" s="347"/>
      <c r="B320" s="347"/>
      <c r="C320" s="415" t="s">
        <v>46</v>
      </c>
      <c r="D320" s="415"/>
      <c r="E320" s="416"/>
      <c r="F320" s="416"/>
      <c r="G320" s="416"/>
      <c r="H320" s="107"/>
      <c r="I320" s="107"/>
      <c r="J320" s="107"/>
    </row>
  </sheetData>
  <sheetProtection algorithmName="SHA-512" hashValue="nM+rVNrXlFvGd37/cAxGZk8KyPLJEQf6ZTybSPXMiUP1ndgxGiurwusghkVduwTTc9XeHREcggPv4II8oYOKzg==" saltValue="Ly/IP1bYMwualHEPyd9BMA=="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21</vt:i4>
      </vt:variant>
    </vt:vector>
  </HeadingPairs>
  <TitlesOfParts>
    <vt:vector size="43"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2021-04-16T11:19:23Z</cp:lastPrinted>
  <dcterms:created xsi:type="dcterms:W3CDTF">2019-01-30T11:52:38Z</dcterms:created>
  <dcterms:modified xsi:type="dcterms:W3CDTF">2026-01-05T12:59:45Z</dcterms:modified>
</cp:coreProperties>
</file>