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BuÇalışmaKitabı" defaultThemeVersion="166925"/>
  <mc:AlternateContent xmlns:mc="http://schemas.openxmlformats.org/markup-compatibility/2006">
    <mc:Choice Requires="x15">
      <x15ac:absPath xmlns:x15ac="http://schemas.microsoft.com/office/spreadsheetml/2010/11/ac" url="C:\Users\murat.bozlagan\Desktop\Gider Formları 03032026\"/>
    </mc:Choice>
  </mc:AlternateContent>
  <xr:revisionPtr revIDLastSave="0" documentId="13_ncr:1_{090275F9-30E5-4CE7-8AAD-C679E6E574B2}" xr6:coauthVersionLast="47" xr6:coauthVersionMax="47" xr10:uidLastSave="{00000000-0000-0000-0000-000000000000}"/>
  <bookViews>
    <workbookView xWindow="-120" yWindow="-120" windowWidth="29040" windowHeight="15720" tabRatio="991" xr2:uid="{00000000-000D-0000-FFFF-FFFF00000000}"/>
  </bookViews>
  <sheets>
    <sheet name="Proje ve Personel Bilgileri" sheetId="1" r:id="rId1"/>
    <sheet name="KAPAK" sheetId="2" r:id="rId2"/>
    <sheet name="İÇİNDEKİLER" sheetId="25" r:id="rId3"/>
    <sheet name="TAAHHÜTNAME" sheetId="3" r:id="rId4"/>
    <sheet name="G011A (Ocak-Temmuz)" sheetId="4" r:id="rId5"/>
    <sheet name="G011A (Şubat-Ağustos)" sheetId="5" r:id="rId6"/>
    <sheet name="G011A (Mart-Eylül)" sheetId="7" r:id="rId7"/>
    <sheet name="G011A (Nisan-Ekim)" sheetId="8" r:id="rId8"/>
    <sheet name="G011A (Mayıs-Kasım)" sheetId="9" r:id="rId9"/>
    <sheet name="G011A (Haziran-Aralık)" sheetId="10" r:id="rId10"/>
    <sheet name="G011B" sheetId="11" r:id="rId11"/>
    <sheet name="G011C" sheetId="12" r:id="rId12"/>
    <sheet name="G011" sheetId="13" r:id="rId13"/>
    <sheet name="G012" sheetId="14" r:id="rId14"/>
    <sheet name="G013" sheetId="15" r:id="rId15"/>
    <sheet name="G014A" sheetId="16" r:id="rId16"/>
    <sheet name="G014B" sheetId="18" r:id="rId17"/>
    <sheet name="G015A" sheetId="19" r:id="rId18"/>
    <sheet name="G015B" sheetId="21" r:id="rId19"/>
    <sheet name="G016" sheetId="22" r:id="rId20"/>
    <sheet name="G016A" sheetId="23" r:id="rId21"/>
    <sheet name="G020" sheetId="24" r:id="rId22"/>
  </sheets>
  <definedNames>
    <definedName name="_xlnm._FilterDatabase" localSheetId="0" hidden="1">'Proje ve Personel Bilgileri'!$L$15:$M$22</definedName>
    <definedName name="AsgariUcret">'Proje ve Personel Bilgileri'!$I$16:$J$25</definedName>
    <definedName name="AUcret">'Proje ve Personel Bilgileri'!$D$13</definedName>
    <definedName name="BasvuruTarihi">'Proje ve Personel Bilgileri'!$D$7</definedName>
    <definedName name="Dönem">'Proje ve Personel Bilgileri'!$D$5</definedName>
    <definedName name="G011CTablo">G011C!$B$9:$P$1990</definedName>
    <definedName name="imzatarihi">'Proje ve Personel Bilgileri'!$D$11</definedName>
    <definedName name="kurulusyetkilisi">'Proje ve Personel Bilgileri'!$D$12</definedName>
    <definedName name="olcek">'Proje ve Personel Bilgileri'!$D$10</definedName>
    <definedName name="Personel">'Proje ve Personel Bilgileri'!$O$20</definedName>
    <definedName name="PersonelTablo">'Proje ve Personel Bilgileri'!$C$17:$F$216</definedName>
    <definedName name="PKodu">'Proje ve Personel Bilgileri'!$O$16</definedName>
    <definedName name="ProjeAdi">'Proje ve Personel Bilgileri'!$D$3</definedName>
    <definedName name="ProjeNo">'Proje ve Personel Bilgileri'!$D$2</definedName>
    <definedName name="SGKTAVAN">'Proje ve Personel Bilgileri'!$L$16:$M$25</definedName>
    <definedName name="stok">G016A!$C$6</definedName>
    <definedName name="stoktoplam">G016A!$G$1324</definedName>
    <definedName name="_xlnm.Print_Area" localSheetId="12">INDIRECT('G011'!$P$1)</definedName>
    <definedName name="_xlnm.Print_Area" localSheetId="9">INDIRECT('G011A (Haziran-Aralık)'!$V$1)</definedName>
    <definedName name="_xlnm.Print_Area" localSheetId="6">INDIRECT('G011A (Mart-Eylül)'!$V$1)</definedName>
    <definedName name="_xlnm.Print_Area" localSheetId="8">INDIRECT('G011A (Mayıs-Kasım)'!$V$1)</definedName>
    <definedName name="_xlnm.Print_Area" localSheetId="7">INDIRECT('G011A (Nisan-Ekim)'!$V$1)</definedName>
    <definedName name="_xlnm.Print_Area" localSheetId="4">INDIRECT('G011A (Ocak-Temmuz)'!$V$1)</definedName>
    <definedName name="_xlnm.Print_Area" localSheetId="5">INDIRECT('G011A (Şubat-Ağustos)'!$V$1)</definedName>
    <definedName name="_xlnm.Print_Area" localSheetId="10">INDIRECT(G011B!$AC$1)</definedName>
    <definedName name="_xlnm.Print_Area" localSheetId="11">INDIRECT(G011C!$S$1)</definedName>
    <definedName name="_xlnm.Print_Area" localSheetId="13">INDIRECT('G012'!$P$1)</definedName>
    <definedName name="_xlnm.Print_Area" localSheetId="14">INDIRECT('G013'!$O$1)</definedName>
    <definedName name="_xlnm.Print_Area" localSheetId="15">INDIRECT(G014A!$O$1)</definedName>
    <definedName name="_xlnm.Print_Area" localSheetId="16">INDIRECT(G014B!$O$1)</definedName>
    <definedName name="_xlnm.Print_Area" localSheetId="17">INDIRECT(G015A!$O$1)</definedName>
    <definedName name="_xlnm.Print_Area" localSheetId="18">INDIRECT(G015B!$O$1)</definedName>
    <definedName name="_xlnm.Print_Area" localSheetId="19">INDIRECT('G016'!$M$1)</definedName>
    <definedName name="_xlnm.Print_Area" localSheetId="20">INDIRECT(G016A!$K$1)</definedName>
    <definedName name="_xlnm.Print_Area" localSheetId="21">'G020'!$A$1:$G$27</definedName>
    <definedName name="_xlnm.Print_Area" localSheetId="1">KAPAK!$A$1:$C$38</definedName>
    <definedName name="_xlnm.Print_Area" localSheetId="0">INDIRECT('Proje ve Personel Bilgileri'!$O$1)</definedName>
    <definedName name="_xlnm.Print_Area" localSheetId="3">TAAHHÜTNAME!$A$1:$A$10</definedName>
    <definedName name="Yıl">'Proje ve Personel Bilgileri'!$D$4</definedName>
    <definedName name="YilDonem">'Proje ve Personel Bilgileri'!$D$6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15" i="10" l="1"/>
  <c r="O315" i="10"/>
  <c r="Q314" i="10"/>
  <c r="O314" i="10"/>
  <c r="Q313" i="10"/>
  <c r="O313" i="10"/>
  <c r="Q312" i="10"/>
  <c r="O312" i="10"/>
  <c r="Q311" i="10"/>
  <c r="O311" i="10"/>
  <c r="Q310" i="10"/>
  <c r="O310" i="10"/>
  <c r="Q309" i="10"/>
  <c r="O309" i="10"/>
  <c r="Q308" i="10"/>
  <c r="O308" i="10"/>
  <c r="Q307" i="10"/>
  <c r="O307" i="10"/>
  <c r="Q306" i="10"/>
  <c r="O306" i="10"/>
  <c r="Q305" i="10"/>
  <c r="O305" i="10"/>
  <c r="Q304" i="10"/>
  <c r="O304" i="10"/>
  <c r="Q303" i="10"/>
  <c r="O303" i="10"/>
  <c r="Q302" i="10"/>
  <c r="O302" i="10"/>
  <c r="Q301" i="10"/>
  <c r="O301" i="10"/>
  <c r="Q300" i="10"/>
  <c r="O300" i="10"/>
  <c r="Q299" i="10"/>
  <c r="O299" i="10"/>
  <c r="Q298" i="10"/>
  <c r="O298" i="10"/>
  <c r="Q297" i="10"/>
  <c r="O297" i="10"/>
  <c r="Q296" i="10"/>
  <c r="O296" i="10"/>
  <c r="Q283" i="10"/>
  <c r="O283" i="10"/>
  <c r="Q282" i="10"/>
  <c r="O282" i="10"/>
  <c r="Q281" i="10"/>
  <c r="O281" i="10"/>
  <c r="Q280" i="10"/>
  <c r="O280" i="10"/>
  <c r="Q279" i="10"/>
  <c r="O279" i="10"/>
  <c r="Q278" i="10"/>
  <c r="O278" i="10"/>
  <c r="Q277" i="10"/>
  <c r="O277" i="10"/>
  <c r="Q276" i="10"/>
  <c r="O276" i="10"/>
  <c r="Q275" i="10"/>
  <c r="O275" i="10"/>
  <c r="Q274" i="10"/>
  <c r="O274" i="10"/>
  <c r="Q273" i="10"/>
  <c r="O273" i="10"/>
  <c r="Q272" i="10"/>
  <c r="O272" i="10"/>
  <c r="Q271" i="10"/>
  <c r="O271" i="10"/>
  <c r="Q270" i="10"/>
  <c r="O270" i="10"/>
  <c r="Q269" i="10"/>
  <c r="O269" i="10"/>
  <c r="Q268" i="10"/>
  <c r="O268" i="10"/>
  <c r="Q267" i="10"/>
  <c r="O267" i="10"/>
  <c r="Q266" i="10"/>
  <c r="O266" i="10"/>
  <c r="Q265" i="10"/>
  <c r="O265" i="10"/>
  <c r="Q264" i="10"/>
  <c r="O264" i="10"/>
  <c r="Q251" i="10"/>
  <c r="O251" i="10"/>
  <c r="Q250" i="10"/>
  <c r="O250" i="10"/>
  <c r="Q249" i="10"/>
  <c r="O249" i="10"/>
  <c r="Q248" i="10"/>
  <c r="O248" i="10"/>
  <c r="Q247" i="10"/>
  <c r="O247" i="10"/>
  <c r="Q246" i="10"/>
  <c r="O246" i="10"/>
  <c r="Q245" i="10"/>
  <c r="O245" i="10"/>
  <c r="Q244" i="10"/>
  <c r="O244" i="10"/>
  <c r="Q243" i="10"/>
  <c r="O243" i="10"/>
  <c r="Q242" i="10"/>
  <c r="O242" i="10"/>
  <c r="Q241" i="10"/>
  <c r="O241" i="10"/>
  <c r="Q240" i="10"/>
  <c r="O240" i="10"/>
  <c r="Q239" i="10"/>
  <c r="O239" i="10"/>
  <c r="Q238" i="10"/>
  <c r="O238" i="10"/>
  <c r="Q237" i="10"/>
  <c r="O237" i="10"/>
  <c r="Q236" i="10"/>
  <c r="O236" i="10"/>
  <c r="Q235" i="10"/>
  <c r="O235" i="10"/>
  <c r="Q234" i="10"/>
  <c r="O234" i="10"/>
  <c r="Q233" i="10"/>
  <c r="O233" i="10"/>
  <c r="Q232" i="10"/>
  <c r="O232" i="10"/>
  <c r="Q219" i="10"/>
  <c r="O219" i="10"/>
  <c r="Q218" i="10"/>
  <c r="O218" i="10"/>
  <c r="Q217" i="10"/>
  <c r="O217" i="10"/>
  <c r="Q216" i="10"/>
  <c r="O216" i="10"/>
  <c r="Q215" i="10"/>
  <c r="O215" i="10"/>
  <c r="Q214" i="10"/>
  <c r="O214" i="10"/>
  <c r="Q213" i="10"/>
  <c r="O213" i="10"/>
  <c r="Q212" i="10"/>
  <c r="O212" i="10"/>
  <c r="Q211" i="10"/>
  <c r="O211" i="10"/>
  <c r="Q210" i="10"/>
  <c r="O210" i="10"/>
  <c r="Q209" i="10"/>
  <c r="O209" i="10"/>
  <c r="Q208" i="10"/>
  <c r="O208" i="10"/>
  <c r="Q207" i="10"/>
  <c r="O207" i="10"/>
  <c r="Q206" i="10"/>
  <c r="O206" i="10"/>
  <c r="Q205" i="10"/>
  <c r="O205" i="10"/>
  <c r="Q204" i="10"/>
  <c r="O204" i="10"/>
  <c r="Q203" i="10"/>
  <c r="O203" i="10"/>
  <c r="Q202" i="10"/>
  <c r="O202" i="10"/>
  <c r="Q201" i="10"/>
  <c r="O201" i="10"/>
  <c r="Q200" i="10"/>
  <c r="O200" i="10"/>
  <c r="Q187" i="10"/>
  <c r="O187" i="10"/>
  <c r="Q186" i="10"/>
  <c r="O186" i="10"/>
  <c r="Q185" i="10"/>
  <c r="O185" i="10"/>
  <c r="Q184" i="10"/>
  <c r="O184" i="10"/>
  <c r="Q183" i="10"/>
  <c r="O183" i="10"/>
  <c r="Q182" i="10"/>
  <c r="O182" i="10"/>
  <c r="Q181" i="10"/>
  <c r="O181" i="10"/>
  <c r="Q180" i="10"/>
  <c r="O180" i="10"/>
  <c r="Q179" i="10"/>
  <c r="O179" i="10"/>
  <c r="Q178" i="10"/>
  <c r="O178" i="10"/>
  <c r="Q177" i="10"/>
  <c r="O177" i="10"/>
  <c r="Q176" i="10"/>
  <c r="O176" i="10"/>
  <c r="Q175" i="10"/>
  <c r="O175" i="10"/>
  <c r="Q174" i="10"/>
  <c r="O174" i="10"/>
  <c r="Q173" i="10"/>
  <c r="O173" i="10"/>
  <c r="Q172" i="10"/>
  <c r="O172" i="10"/>
  <c r="Q171" i="10"/>
  <c r="O171" i="10"/>
  <c r="Q170" i="10"/>
  <c r="O170" i="10"/>
  <c r="Q169" i="10"/>
  <c r="O169" i="10"/>
  <c r="Q168" i="10"/>
  <c r="O168" i="10"/>
  <c r="Q155" i="10"/>
  <c r="O155" i="10"/>
  <c r="Q154" i="10"/>
  <c r="O154" i="10"/>
  <c r="Q153" i="10"/>
  <c r="O153" i="10"/>
  <c r="Q152" i="10"/>
  <c r="O152" i="10"/>
  <c r="Q151" i="10"/>
  <c r="O151" i="10"/>
  <c r="Q150" i="10"/>
  <c r="O150" i="10"/>
  <c r="Q149" i="10"/>
  <c r="O149" i="10"/>
  <c r="Q148" i="10"/>
  <c r="O148" i="10"/>
  <c r="Q147" i="10"/>
  <c r="O147" i="10"/>
  <c r="Q146" i="10"/>
  <c r="O146" i="10"/>
  <c r="Q145" i="10"/>
  <c r="O145" i="10"/>
  <c r="Q144" i="10"/>
  <c r="O144" i="10"/>
  <c r="Q143" i="10"/>
  <c r="O143" i="10"/>
  <c r="Q142" i="10"/>
  <c r="O142" i="10"/>
  <c r="Q141" i="10"/>
  <c r="O141" i="10"/>
  <c r="Q140" i="10"/>
  <c r="O140" i="10"/>
  <c r="Q139" i="10"/>
  <c r="O139" i="10"/>
  <c r="Q138" i="10"/>
  <c r="O138" i="10"/>
  <c r="Q137" i="10"/>
  <c r="O137" i="10"/>
  <c r="Q136" i="10"/>
  <c r="O136" i="10"/>
  <c r="Q123" i="10"/>
  <c r="O123" i="10"/>
  <c r="Q122" i="10"/>
  <c r="O122" i="10"/>
  <c r="Q121" i="10"/>
  <c r="O121" i="10"/>
  <c r="Q120" i="10"/>
  <c r="O120" i="10"/>
  <c r="Q119" i="10"/>
  <c r="O119" i="10"/>
  <c r="Q118" i="10"/>
  <c r="O118" i="10"/>
  <c r="Q117" i="10"/>
  <c r="O117" i="10"/>
  <c r="Q116" i="10"/>
  <c r="O116" i="10"/>
  <c r="Q115" i="10"/>
  <c r="O115" i="10"/>
  <c r="Q114" i="10"/>
  <c r="O114" i="10"/>
  <c r="Q113" i="10"/>
  <c r="O113" i="10"/>
  <c r="Q112" i="10"/>
  <c r="O112" i="10"/>
  <c r="Q111" i="10"/>
  <c r="O111" i="10"/>
  <c r="Q110" i="10"/>
  <c r="O110" i="10"/>
  <c r="Q109" i="10"/>
  <c r="O109" i="10"/>
  <c r="Q108" i="10"/>
  <c r="O108" i="10"/>
  <c r="Q107" i="10"/>
  <c r="O107" i="10"/>
  <c r="Q106" i="10"/>
  <c r="O106" i="10"/>
  <c r="Q105" i="10"/>
  <c r="O105" i="10"/>
  <c r="Q104" i="10"/>
  <c r="O104" i="10"/>
  <c r="Q91" i="10"/>
  <c r="O91" i="10"/>
  <c r="Q90" i="10"/>
  <c r="O90" i="10"/>
  <c r="Q89" i="10"/>
  <c r="O89" i="10"/>
  <c r="Q88" i="10"/>
  <c r="O88" i="10"/>
  <c r="Q87" i="10"/>
  <c r="O87" i="10"/>
  <c r="Q86" i="10"/>
  <c r="O86" i="10"/>
  <c r="Q85" i="10"/>
  <c r="O85" i="10"/>
  <c r="Q84" i="10"/>
  <c r="O84" i="10"/>
  <c r="Q83" i="10"/>
  <c r="O83" i="10"/>
  <c r="Q82" i="10"/>
  <c r="O82" i="10"/>
  <c r="Q81" i="10"/>
  <c r="O81" i="10"/>
  <c r="Q80" i="10"/>
  <c r="O80" i="10"/>
  <c r="Q79" i="10"/>
  <c r="O79" i="10"/>
  <c r="Q78" i="10"/>
  <c r="O78" i="10"/>
  <c r="Q77" i="10"/>
  <c r="O77" i="10"/>
  <c r="Q76" i="10"/>
  <c r="O76" i="10"/>
  <c r="Q75" i="10"/>
  <c r="O75" i="10"/>
  <c r="Q74" i="10"/>
  <c r="O74" i="10"/>
  <c r="Q73" i="10"/>
  <c r="O73" i="10"/>
  <c r="Q72" i="10"/>
  <c r="O72" i="10"/>
  <c r="Q59" i="10"/>
  <c r="O59" i="10"/>
  <c r="Q58" i="10"/>
  <c r="O58" i="10"/>
  <c r="Q57" i="10"/>
  <c r="O57" i="10"/>
  <c r="Q56" i="10"/>
  <c r="O56" i="10"/>
  <c r="Q55" i="10"/>
  <c r="O55" i="10"/>
  <c r="Q54" i="10"/>
  <c r="O54" i="10"/>
  <c r="Q53" i="10"/>
  <c r="O53" i="10"/>
  <c r="Q52" i="10"/>
  <c r="O52" i="10"/>
  <c r="Q51" i="10"/>
  <c r="O51" i="10"/>
  <c r="Q50" i="10"/>
  <c r="O50" i="10"/>
  <c r="Q49" i="10"/>
  <c r="O49" i="10"/>
  <c r="Q48" i="10"/>
  <c r="O48" i="10"/>
  <c r="Q47" i="10"/>
  <c r="O47" i="10"/>
  <c r="Q46" i="10"/>
  <c r="O46" i="10"/>
  <c r="Q45" i="10"/>
  <c r="O45" i="10"/>
  <c r="Q44" i="10"/>
  <c r="O44" i="10"/>
  <c r="Q43" i="10"/>
  <c r="O43" i="10"/>
  <c r="Q42" i="10"/>
  <c r="O42" i="10"/>
  <c r="Q41" i="10"/>
  <c r="O41" i="10"/>
  <c r="Q40" i="10"/>
  <c r="O40" i="10"/>
  <c r="Q27" i="10"/>
  <c r="O27" i="10"/>
  <c r="Q26" i="10"/>
  <c r="O26" i="10"/>
  <c r="Q25" i="10"/>
  <c r="O25" i="10"/>
  <c r="Q24" i="10"/>
  <c r="O24" i="10"/>
  <c r="Q23" i="10"/>
  <c r="O23" i="10"/>
  <c r="Q22" i="10"/>
  <c r="O22" i="10"/>
  <c r="Q21" i="10"/>
  <c r="O21" i="10"/>
  <c r="Q20" i="10"/>
  <c r="O20" i="10"/>
  <c r="Q19" i="10"/>
  <c r="O19" i="10"/>
  <c r="Q18" i="10"/>
  <c r="O18" i="10"/>
  <c r="Q17" i="10"/>
  <c r="O17" i="10"/>
  <c r="Q16" i="10"/>
  <c r="O16" i="10"/>
  <c r="Q15" i="10"/>
  <c r="O15" i="10"/>
  <c r="Q14" i="10"/>
  <c r="O14" i="10"/>
  <c r="Q13" i="10"/>
  <c r="O13" i="10"/>
  <c r="Q12" i="10"/>
  <c r="O12" i="10"/>
  <c r="Q11" i="10"/>
  <c r="O11" i="10"/>
  <c r="Q10" i="10"/>
  <c r="O10" i="10"/>
  <c r="Q9" i="10"/>
  <c r="O9" i="10"/>
  <c r="Q8" i="10"/>
  <c r="O8" i="10"/>
  <c r="Q315" i="9"/>
  <c r="O315" i="9"/>
  <c r="Q314" i="9"/>
  <c r="O314" i="9"/>
  <c r="Q313" i="9"/>
  <c r="O313" i="9"/>
  <c r="Q312" i="9"/>
  <c r="O312" i="9"/>
  <c r="Q311" i="9"/>
  <c r="O311" i="9"/>
  <c r="Q310" i="9"/>
  <c r="O310" i="9"/>
  <c r="Q309" i="9"/>
  <c r="O309" i="9"/>
  <c r="Q308" i="9"/>
  <c r="O308" i="9"/>
  <c r="Q307" i="9"/>
  <c r="O307" i="9"/>
  <c r="Q306" i="9"/>
  <c r="O306" i="9"/>
  <c r="Q305" i="9"/>
  <c r="O305" i="9"/>
  <c r="Q304" i="9"/>
  <c r="O304" i="9"/>
  <c r="Q303" i="9"/>
  <c r="O303" i="9"/>
  <c r="Q302" i="9"/>
  <c r="O302" i="9"/>
  <c r="Q301" i="9"/>
  <c r="O301" i="9"/>
  <c r="Q300" i="9"/>
  <c r="O300" i="9"/>
  <c r="Q299" i="9"/>
  <c r="O299" i="9"/>
  <c r="Q298" i="9"/>
  <c r="O298" i="9"/>
  <c r="Q297" i="9"/>
  <c r="O297" i="9"/>
  <c r="Q296" i="9"/>
  <c r="O296" i="9"/>
  <c r="Q283" i="9"/>
  <c r="O283" i="9"/>
  <c r="Q282" i="9"/>
  <c r="O282" i="9"/>
  <c r="Q281" i="9"/>
  <c r="O281" i="9"/>
  <c r="Q280" i="9"/>
  <c r="O280" i="9"/>
  <c r="Q279" i="9"/>
  <c r="O279" i="9"/>
  <c r="Q278" i="9"/>
  <c r="O278" i="9"/>
  <c r="Q277" i="9"/>
  <c r="O277" i="9"/>
  <c r="Q276" i="9"/>
  <c r="O276" i="9"/>
  <c r="Q275" i="9"/>
  <c r="O275" i="9"/>
  <c r="Q274" i="9"/>
  <c r="O274" i="9"/>
  <c r="Q273" i="9"/>
  <c r="O273" i="9"/>
  <c r="Q272" i="9"/>
  <c r="O272" i="9"/>
  <c r="Q271" i="9"/>
  <c r="O271" i="9"/>
  <c r="Q270" i="9"/>
  <c r="O270" i="9"/>
  <c r="Q269" i="9"/>
  <c r="O269" i="9"/>
  <c r="Q268" i="9"/>
  <c r="O268" i="9"/>
  <c r="Q267" i="9"/>
  <c r="O267" i="9"/>
  <c r="Q266" i="9"/>
  <c r="O266" i="9"/>
  <c r="Q265" i="9"/>
  <c r="O265" i="9"/>
  <c r="Q264" i="9"/>
  <c r="O264" i="9"/>
  <c r="Q251" i="9"/>
  <c r="O251" i="9"/>
  <c r="Q250" i="9"/>
  <c r="O250" i="9"/>
  <c r="Q249" i="9"/>
  <c r="O249" i="9"/>
  <c r="Q248" i="9"/>
  <c r="O248" i="9"/>
  <c r="Q247" i="9"/>
  <c r="O247" i="9"/>
  <c r="Q246" i="9"/>
  <c r="O246" i="9"/>
  <c r="Q245" i="9"/>
  <c r="O245" i="9"/>
  <c r="Q244" i="9"/>
  <c r="O244" i="9"/>
  <c r="Q243" i="9"/>
  <c r="O243" i="9"/>
  <c r="Q242" i="9"/>
  <c r="O242" i="9"/>
  <c r="Q241" i="9"/>
  <c r="O241" i="9"/>
  <c r="Q240" i="9"/>
  <c r="O240" i="9"/>
  <c r="Q239" i="9"/>
  <c r="O239" i="9"/>
  <c r="Q238" i="9"/>
  <c r="O238" i="9"/>
  <c r="Q237" i="9"/>
  <c r="O237" i="9"/>
  <c r="Q236" i="9"/>
  <c r="O236" i="9"/>
  <c r="Q235" i="9"/>
  <c r="O235" i="9"/>
  <c r="Q234" i="9"/>
  <c r="O234" i="9"/>
  <c r="Q233" i="9"/>
  <c r="O233" i="9"/>
  <c r="Q232" i="9"/>
  <c r="O232" i="9"/>
  <c r="Q219" i="9"/>
  <c r="O219" i="9"/>
  <c r="Q218" i="9"/>
  <c r="O218" i="9"/>
  <c r="Q217" i="9"/>
  <c r="O217" i="9"/>
  <c r="Q216" i="9"/>
  <c r="O216" i="9"/>
  <c r="Q215" i="9"/>
  <c r="O215" i="9"/>
  <c r="Q214" i="9"/>
  <c r="O214" i="9"/>
  <c r="Q213" i="9"/>
  <c r="O213" i="9"/>
  <c r="Q212" i="9"/>
  <c r="O212" i="9"/>
  <c r="Q211" i="9"/>
  <c r="O211" i="9"/>
  <c r="Q210" i="9"/>
  <c r="O210" i="9"/>
  <c r="Q209" i="9"/>
  <c r="O209" i="9"/>
  <c r="Q208" i="9"/>
  <c r="O208" i="9"/>
  <c r="Q207" i="9"/>
  <c r="O207" i="9"/>
  <c r="Q206" i="9"/>
  <c r="O206" i="9"/>
  <c r="Q205" i="9"/>
  <c r="O205" i="9"/>
  <c r="Q204" i="9"/>
  <c r="O204" i="9"/>
  <c r="Q203" i="9"/>
  <c r="O203" i="9"/>
  <c r="Q202" i="9"/>
  <c r="O202" i="9"/>
  <c r="Q201" i="9"/>
  <c r="O201" i="9"/>
  <c r="Q200" i="9"/>
  <c r="O200" i="9"/>
  <c r="Q187" i="9"/>
  <c r="O187" i="9"/>
  <c r="Q186" i="9"/>
  <c r="O186" i="9"/>
  <c r="Q185" i="9"/>
  <c r="O185" i="9"/>
  <c r="Q184" i="9"/>
  <c r="O184" i="9"/>
  <c r="Q183" i="9"/>
  <c r="O183" i="9"/>
  <c r="Q182" i="9"/>
  <c r="O182" i="9"/>
  <c r="Q181" i="9"/>
  <c r="O181" i="9"/>
  <c r="Q180" i="9"/>
  <c r="O180" i="9"/>
  <c r="Q179" i="9"/>
  <c r="O179" i="9"/>
  <c r="Q178" i="9"/>
  <c r="O178" i="9"/>
  <c r="Q177" i="9"/>
  <c r="O177" i="9"/>
  <c r="Q176" i="9"/>
  <c r="O176" i="9"/>
  <c r="Q175" i="9"/>
  <c r="O175" i="9"/>
  <c r="Q174" i="9"/>
  <c r="O174" i="9"/>
  <c r="Q173" i="9"/>
  <c r="O173" i="9"/>
  <c r="Q172" i="9"/>
  <c r="O172" i="9"/>
  <c r="Q171" i="9"/>
  <c r="O171" i="9"/>
  <c r="Q170" i="9"/>
  <c r="O170" i="9"/>
  <c r="Q169" i="9"/>
  <c r="O169" i="9"/>
  <c r="Q168" i="9"/>
  <c r="O168" i="9"/>
  <c r="Q155" i="9"/>
  <c r="O155" i="9"/>
  <c r="Q154" i="9"/>
  <c r="O154" i="9"/>
  <c r="Q153" i="9"/>
  <c r="O153" i="9"/>
  <c r="Q152" i="9"/>
  <c r="O152" i="9"/>
  <c r="Q151" i="9"/>
  <c r="O151" i="9"/>
  <c r="Q150" i="9"/>
  <c r="O150" i="9"/>
  <c r="Q149" i="9"/>
  <c r="O149" i="9"/>
  <c r="Q148" i="9"/>
  <c r="O148" i="9"/>
  <c r="Q147" i="9"/>
  <c r="O147" i="9"/>
  <c r="Q146" i="9"/>
  <c r="O146" i="9"/>
  <c r="Q145" i="9"/>
  <c r="O145" i="9"/>
  <c r="Q144" i="9"/>
  <c r="O144" i="9"/>
  <c r="Q143" i="9"/>
  <c r="O143" i="9"/>
  <c r="Q142" i="9"/>
  <c r="O142" i="9"/>
  <c r="Q141" i="9"/>
  <c r="O141" i="9"/>
  <c r="Q140" i="9"/>
  <c r="O140" i="9"/>
  <c r="Q139" i="9"/>
  <c r="O139" i="9"/>
  <c r="Q138" i="9"/>
  <c r="O138" i="9"/>
  <c r="Q137" i="9"/>
  <c r="O137" i="9"/>
  <c r="Q136" i="9"/>
  <c r="O136" i="9"/>
  <c r="Q123" i="9"/>
  <c r="O123" i="9"/>
  <c r="Q122" i="9"/>
  <c r="O122" i="9"/>
  <c r="Q121" i="9"/>
  <c r="O121" i="9"/>
  <c r="Q120" i="9"/>
  <c r="O120" i="9"/>
  <c r="Q119" i="9"/>
  <c r="O119" i="9"/>
  <c r="Q118" i="9"/>
  <c r="O118" i="9"/>
  <c r="Q117" i="9"/>
  <c r="O117" i="9"/>
  <c r="Q116" i="9"/>
  <c r="O116" i="9"/>
  <c r="Q115" i="9"/>
  <c r="O115" i="9"/>
  <c r="Q114" i="9"/>
  <c r="O114" i="9"/>
  <c r="Q113" i="9"/>
  <c r="O113" i="9"/>
  <c r="Q112" i="9"/>
  <c r="O112" i="9"/>
  <c r="Q111" i="9"/>
  <c r="O111" i="9"/>
  <c r="Q110" i="9"/>
  <c r="O110" i="9"/>
  <c r="Q109" i="9"/>
  <c r="O109" i="9"/>
  <c r="Q108" i="9"/>
  <c r="O108" i="9"/>
  <c r="Q107" i="9"/>
  <c r="O107" i="9"/>
  <c r="Q106" i="9"/>
  <c r="O106" i="9"/>
  <c r="Q105" i="9"/>
  <c r="O105" i="9"/>
  <c r="Q104" i="9"/>
  <c r="O104" i="9"/>
  <c r="Q91" i="9"/>
  <c r="O91" i="9"/>
  <c r="Q90" i="9"/>
  <c r="O90" i="9"/>
  <c r="Q89" i="9"/>
  <c r="O89" i="9"/>
  <c r="Q88" i="9"/>
  <c r="O88" i="9"/>
  <c r="Q87" i="9"/>
  <c r="O87" i="9"/>
  <c r="Q86" i="9"/>
  <c r="O86" i="9"/>
  <c r="Q85" i="9"/>
  <c r="O85" i="9"/>
  <c r="Q84" i="9"/>
  <c r="O84" i="9"/>
  <c r="Q83" i="9"/>
  <c r="O83" i="9"/>
  <c r="Q82" i="9"/>
  <c r="O82" i="9"/>
  <c r="Q81" i="9"/>
  <c r="O81" i="9"/>
  <c r="Q80" i="9"/>
  <c r="O80" i="9"/>
  <c r="Q79" i="9"/>
  <c r="O79" i="9"/>
  <c r="Q78" i="9"/>
  <c r="O78" i="9"/>
  <c r="Q77" i="9"/>
  <c r="O77" i="9"/>
  <c r="Q76" i="9"/>
  <c r="O76" i="9"/>
  <c r="Q75" i="9"/>
  <c r="O75" i="9"/>
  <c r="Q74" i="9"/>
  <c r="O74" i="9"/>
  <c r="Q73" i="9"/>
  <c r="O73" i="9"/>
  <c r="Q72" i="9"/>
  <c r="O72" i="9"/>
  <c r="Q59" i="9"/>
  <c r="O59" i="9"/>
  <c r="Q58" i="9"/>
  <c r="O58" i="9"/>
  <c r="Q57" i="9"/>
  <c r="O57" i="9"/>
  <c r="Q56" i="9"/>
  <c r="O56" i="9"/>
  <c r="Q55" i="9"/>
  <c r="O55" i="9"/>
  <c r="Q54" i="9"/>
  <c r="O54" i="9"/>
  <c r="Q53" i="9"/>
  <c r="O53" i="9"/>
  <c r="Q52" i="9"/>
  <c r="O52" i="9"/>
  <c r="Q51" i="9"/>
  <c r="O51" i="9"/>
  <c r="Q50" i="9"/>
  <c r="O50" i="9"/>
  <c r="Q49" i="9"/>
  <c r="O49" i="9"/>
  <c r="Q48" i="9"/>
  <c r="O48" i="9"/>
  <c r="Q47" i="9"/>
  <c r="O47" i="9"/>
  <c r="Q46" i="9"/>
  <c r="O46" i="9"/>
  <c r="Q45" i="9"/>
  <c r="O45" i="9"/>
  <c r="Q44" i="9"/>
  <c r="O44" i="9"/>
  <c r="Q43" i="9"/>
  <c r="O43" i="9"/>
  <c r="Q42" i="9"/>
  <c r="O42" i="9"/>
  <c r="Q41" i="9"/>
  <c r="O41" i="9"/>
  <c r="Q40" i="9"/>
  <c r="O40" i="9"/>
  <c r="Q27" i="9"/>
  <c r="O27" i="9"/>
  <c r="Q26" i="9"/>
  <c r="O26" i="9"/>
  <c r="Q25" i="9"/>
  <c r="O25" i="9"/>
  <c r="Q24" i="9"/>
  <c r="O24" i="9"/>
  <c r="Q23" i="9"/>
  <c r="O23" i="9"/>
  <c r="Q22" i="9"/>
  <c r="O22" i="9"/>
  <c r="Q21" i="9"/>
  <c r="O21" i="9"/>
  <c r="Q20" i="9"/>
  <c r="O20" i="9"/>
  <c r="Q19" i="9"/>
  <c r="O19" i="9"/>
  <c r="Q18" i="9"/>
  <c r="O18" i="9"/>
  <c r="Q17" i="9"/>
  <c r="O17" i="9"/>
  <c r="Q16" i="9"/>
  <c r="O16" i="9"/>
  <c r="Q15" i="9"/>
  <c r="O15" i="9"/>
  <c r="Q14" i="9"/>
  <c r="O14" i="9"/>
  <c r="Q13" i="9"/>
  <c r="O13" i="9"/>
  <c r="Q12" i="9"/>
  <c r="O12" i="9"/>
  <c r="Q11" i="9"/>
  <c r="O11" i="9"/>
  <c r="Q10" i="9"/>
  <c r="O10" i="9"/>
  <c r="Q9" i="9"/>
  <c r="O9" i="9"/>
  <c r="Q8" i="9"/>
  <c r="O8" i="9"/>
  <c r="Q315" i="8"/>
  <c r="O315" i="8"/>
  <c r="Q314" i="8"/>
  <c r="O314" i="8"/>
  <c r="Q313" i="8"/>
  <c r="O313" i="8"/>
  <c r="Q312" i="8"/>
  <c r="O312" i="8"/>
  <c r="Q311" i="8"/>
  <c r="O311" i="8"/>
  <c r="Q310" i="8"/>
  <c r="O310" i="8"/>
  <c r="Q309" i="8"/>
  <c r="O309" i="8"/>
  <c r="Q308" i="8"/>
  <c r="O308" i="8"/>
  <c r="Q307" i="8"/>
  <c r="O307" i="8"/>
  <c r="Q306" i="8"/>
  <c r="O306" i="8"/>
  <c r="Q305" i="8"/>
  <c r="O305" i="8"/>
  <c r="Q304" i="8"/>
  <c r="O304" i="8"/>
  <c r="Q303" i="8"/>
  <c r="O303" i="8"/>
  <c r="Q302" i="8"/>
  <c r="O302" i="8"/>
  <c r="Q301" i="8"/>
  <c r="O301" i="8"/>
  <c r="Q300" i="8"/>
  <c r="O300" i="8"/>
  <c r="Q299" i="8"/>
  <c r="O299" i="8"/>
  <c r="Q298" i="8"/>
  <c r="O298" i="8"/>
  <c r="Q297" i="8"/>
  <c r="O297" i="8"/>
  <c r="Q296" i="8"/>
  <c r="O296" i="8"/>
  <c r="Q283" i="8"/>
  <c r="O283" i="8"/>
  <c r="Q282" i="8"/>
  <c r="O282" i="8"/>
  <c r="Q281" i="8"/>
  <c r="O281" i="8"/>
  <c r="Q280" i="8"/>
  <c r="O280" i="8"/>
  <c r="Q279" i="8"/>
  <c r="O279" i="8"/>
  <c r="Q278" i="8"/>
  <c r="O278" i="8"/>
  <c r="Q277" i="8"/>
  <c r="O277" i="8"/>
  <c r="Q276" i="8"/>
  <c r="O276" i="8"/>
  <c r="Q275" i="8"/>
  <c r="O275" i="8"/>
  <c r="Q274" i="8"/>
  <c r="O274" i="8"/>
  <c r="Q273" i="8"/>
  <c r="O273" i="8"/>
  <c r="Q272" i="8"/>
  <c r="O272" i="8"/>
  <c r="Q271" i="8"/>
  <c r="O271" i="8"/>
  <c r="Q270" i="8"/>
  <c r="O270" i="8"/>
  <c r="Q269" i="8"/>
  <c r="O269" i="8"/>
  <c r="Q268" i="8"/>
  <c r="O268" i="8"/>
  <c r="Q267" i="8"/>
  <c r="O267" i="8"/>
  <c r="Q266" i="8"/>
  <c r="O266" i="8"/>
  <c r="Q265" i="8"/>
  <c r="O265" i="8"/>
  <c r="Q264" i="8"/>
  <c r="O264" i="8"/>
  <c r="Q251" i="8"/>
  <c r="O251" i="8"/>
  <c r="Q250" i="8"/>
  <c r="O250" i="8"/>
  <c r="Q249" i="8"/>
  <c r="O249" i="8"/>
  <c r="Q248" i="8"/>
  <c r="O248" i="8"/>
  <c r="Q247" i="8"/>
  <c r="O247" i="8"/>
  <c r="Q246" i="8"/>
  <c r="O246" i="8"/>
  <c r="Q245" i="8"/>
  <c r="O245" i="8"/>
  <c r="Q244" i="8"/>
  <c r="O244" i="8"/>
  <c r="Q243" i="8"/>
  <c r="O243" i="8"/>
  <c r="Q242" i="8"/>
  <c r="O242" i="8"/>
  <c r="Q241" i="8"/>
  <c r="O241" i="8"/>
  <c r="Q240" i="8"/>
  <c r="O240" i="8"/>
  <c r="Q239" i="8"/>
  <c r="O239" i="8"/>
  <c r="Q238" i="8"/>
  <c r="O238" i="8"/>
  <c r="Q237" i="8"/>
  <c r="O237" i="8"/>
  <c r="Q236" i="8"/>
  <c r="O236" i="8"/>
  <c r="Q235" i="8"/>
  <c r="O235" i="8"/>
  <c r="Q234" i="8"/>
  <c r="O234" i="8"/>
  <c r="Q233" i="8"/>
  <c r="O233" i="8"/>
  <c r="Q232" i="8"/>
  <c r="O232" i="8"/>
  <c r="Q219" i="8"/>
  <c r="O219" i="8"/>
  <c r="Q218" i="8"/>
  <c r="O218" i="8"/>
  <c r="Q217" i="8"/>
  <c r="O217" i="8"/>
  <c r="Q216" i="8"/>
  <c r="O216" i="8"/>
  <c r="Q215" i="8"/>
  <c r="O215" i="8"/>
  <c r="Q214" i="8"/>
  <c r="O214" i="8"/>
  <c r="Q213" i="8"/>
  <c r="O213" i="8"/>
  <c r="Q212" i="8"/>
  <c r="O212" i="8"/>
  <c r="Q211" i="8"/>
  <c r="O211" i="8"/>
  <c r="Q210" i="8"/>
  <c r="O210" i="8"/>
  <c r="Q209" i="8"/>
  <c r="O209" i="8"/>
  <c r="Q208" i="8"/>
  <c r="O208" i="8"/>
  <c r="Q207" i="8"/>
  <c r="O207" i="8"/>
  <c r="Q206" i="8"/>
  <c r="O206" i="8"/>
  <c r="Q205" i="8"/>
  <c r="O205" i="8"/>
  <c r="Q204" i="8"/>
  <c r="O204" i="8"/>
  <c r="Q203" i="8"/>
  <c r="O203" i="8"/>
  <c r="Q202" i="8"/>
  <c r="O202" i="8"/>
  <c r="Q201" i="8"/>
  <c r="O201" i="8"/>
  <c r="Q200" i="8"/>
  <c r="O200" i="8"/>
  <c r="Q187" i="8"/>
  <c r="O187" i="8"/>
  <c r="Q186" i="8"/>
  <c r="O186" i="8"/>
  <c r="Q185" i="8"/>
  <c r="O185" i="8"/>
  <c r="Q184" i="8"/>
  <c r="O184" i="8"/>
  <c r="Q183" i="8"/>
  <c r="O183" i="8"/>
  <c r="Q182" i="8"/>
  <c r="O182" i="8"/>
  <c r="Q181" i="8"/>
  <c r="O181" i="8"/>
  <c r="Q180" i="8"/>
  <c r="O180" i="8"/>
  <c r="Q179" i="8"/>
  <c r="O179" i="8"/>
  <c r="Q178" i="8"/>
  <c r="O178" i="8"/>
  <c r="Q177" i="8"/>
  <c r="O177" i="8"/>
  <c r="Q176" i="8"/>
  <c r="O176" i="8"/>
  <c r="Q175" i="8"/>
  <c r="O175" i="8"/>
  <c r="Q174" i="8"/>
  <c r="O174" i="8"/>
  <c r="Q173" i="8"/>
  <c r="O173" i="8"/>
  <c r="Q172" i="8"/>
  <c r="O172" i="8"/>
  <c r="Q171" i="8"/>
  <c r="O171" i="8"/>
  <c r="Q170" i="8"/>
  <c r="O170" i="8"/>
  <c r="Q169" i="8"/>
  <c r="O169" i="8"/>
  <c r="Q168" i="8"/>
  <c r="O168" i="8"/>
  <c r="Q155" i="8"/>
  <c r="O155" i="8"/>
  <c r="Q154" i="8"/>
  <c r="O154" i="8"/>
  <c r="Q153" i="8"/>
  <c r="O153" i="8"/>
  <c r="Q152" i="8"/>
  <c r="O152" i="8"/>
  <c r="Q151" i="8"/>
  <c r="O151" i="8"/>
  <c r="Q150" i="8"/>
  <c r="O150" i="8"/>
  <c r="Q149" i="8"/>
  <c r="O149" i="8"/>
  <c r="Q148" i="8"/>
  <c r="O148" i="8"/>
  <c r="Q147" i="8"/>
  <c r="O147" i="8"/>
  <c r="Q146" i="8"/>
  <c r="O146" i="8"/>
  <c r="Q145" i="8"/>
  <c r="O145" i="8"/>
  <c r="Q144" i="8"/>
  <c r="O144" i="8"/>
  <c r="Q143" i="8"/>
  <c r="O143" i="8"/>
  <c r="Q142" i="8"/>
  <c r="O142" i="8"/>
  <c r="Q141" i="8"/>
  <c r="O141" i="8"/>
  <c r="Q140" i="8"/>
  <c r="O140" i="8"/>
  <c r="Q139" i="8"/>
  <c r="O139" i="8"/>
  <c r="Q138" i="8"/>
  <c r="O138" i="8"/>
  <c r="Q137" i="8"/>
  <c r="O137" i="8"/>
  <c r="Q136" i="8"/>
  <c r="O136" i="8"/>
  <c r="Q123" i="8"/>
  <c r="O123" i="8"/>
  <c r="Q122" i="8"/>
  <c r="O122" i="8"/>
  <c r="Q121" i="8"/>
  <c r="O121" i="8"/>
  <c r="Q120" i="8"/>
  <c r="O120" i="8"/>
  <c r="Q119" i="8"/>
  <c r="O119" i="8"/>
  <c r="Q118" i="8"/>
  <c r="O118" i="8"/>
  <c r="Q117" i="8"/>
  <c r="O117" i="8"/>
  <c r="Q116" i="8"/>
  <c r="O116" i="8"/>
  <c r="Q115" i="8"/>
  <c r="O115" i="8"/>
  <c r="Q114" i="8"/>
  <c r="O114" i="8"/>
  <c r="Q113" i="8"/>
  <c r="O113" i="8"/>
  <c r="Q112" i="8"/>
  <c r="O112" i="8"/>
  <c r="Q111" i="8"/>
  <c r="O111" i="8"/>
  <c r="Q110" i="8"/>
  <c r="O110" i="8"/>
  <c r="Q109" i="8"/>
  <c r="O109" i="8"/>
  <c r="Q108" i="8"/>
  <c r="O108" i="8"/>
  <c r="Q107" i="8"/>
  <c r="O107" i="8"/>
  <c r="Q106" i="8"/>
  <c r="O106" i="8"/>
  <c r="Q105" i="8"/>
  <c r="O105" i="8"/>
  <c r="Q104" i="8"/>
  <c r="O104" i="8"/>
  <c r="Q91" i="8"/>
  <c r="O91" i="8"/>
  <c r="Q90" i="8"/>
  <c r="O90" i="8"/>
  <c r="Q89" i="8"/>
  <c r="O89" i="8"/>
  <c r="Q88" i="8"/>
  <c r="O88" i="8"/>
  <c r="Q87" i="8"/>
  <c r="O87" i="8"/>
  <c r="Q86" i="8"/>
  <c r="O86" i="8"/>
  <c r="Q85" i="8"/>
  <c r="O85" i="8"/>
  <c r="Q84" i="8"/>
  <c r="O84" i="8"/>
  <c r="Q83" i="8"/>
  <c r="O83" i="8"/>
  <c r="Q82" i="8"/>
  <c r="O82" i="8"/>
  <c r="Q81" i="8"/>
  <c r="O81" i="8"/>
  <c r="Q80" i="8"/>
  <c r="O80" i="8"/>
  <c r="Q79" i="8"/>
  <c r="O79" i="8"/>
  <c r="Q78" i="8"/>
  <c r="O78" i="8"/>
  <c r="Q77" i="8"/>
  <c r="O77" i="8"/>
  <c r="Q76" i="8"/>
  <c r="O76" i="8"/>
  <c r="Q75" i="8"/>
  <c r="O75" i="8"/>
  <c r="Q74" i="8"/>
  <c r="O74" i="8"/>
  <c r="Q73" i="8"/>
  <c r="O73" i="8"/>
  <c r="Q72" i="8"/>
  <c r="O72" i="8"/>
  <c r="Q59" i="8"/>
  <c r="O59" i="8"/>
  <c r="Q58" i="8"/>
  <c r="O58" i="8"/>
  <c r="Q57" i="8"/>
  <c r="O57" i="8"/>
  <c r="Q56" i="8"/>
  <c r="O56" i="8"/>
  <c r="Q55" i="8"/>
  <c r="O55" i="8"/>
  <c r="Q54" i="8"/>
  <c r="O54" i="8"/>
  <c r="Q53" i="8"/>
  <c r="O53" i="8"/>
  <c r="Q52" i="8"/>
  <c r="O52" i="8"/>
  <c r="Q51" i="8"/>
  <c r="O51" i="8"/>
  <c r="Q50" i="8"/>
  <c r="O50" i="8"/>
  <c r="Q49" i="8"/>
  <c r="O49" i="8"/>
  <c r="Q48" i="8"/>
  <c r="O48" i="8"/>
  <c r="Q47" i="8"/>
  <c r="O47" i="8"/>
  <c r="Q46" i="8"/>
  <c r="O46" i="8"/>
  <c r="Q45" i="8"/>
  <c r="O45" i="8"/>
  <c r="Q44" i="8"/>
  <c r="O44" i="8"/>
  <c r="Q43" i="8"/>
  <c r="O43" i="8"/>
  <c r="Q42" i="8"/>
  <c r="O42" i="8"/>
  <c r="Q41" i="8"/>
  <c r="O41" i="8"/>
  <c r="Q40" i="8"/>
  <c r="O40" i="8"/>
  <c r="Q27" i="8"/>
  <c r="O27" i="8"/>
  <c r="Q26" i="8"/>
  <c r="O26" i="8"/>
  <c r="Q25" i="8"/>
  <c r="O25" i="8"/>
  <c r="Q24" i="8"/>
  <c r="O24" i="8"/>
  <c r="Q23" i="8"/>
  <c r="O23" i="8"/>
  <c r="Q22" i="8"/>
  <c r="O22" i="8"/>
  <c r="Q21" i="8"/>
  <c r="O21" i="8"/>
  <c r="Q20" i="8"/>
  <c r="O20" i="8"/>
  <c r="Q19" i="8"/>
  <c r="O19" i="8"/>
  <c r="Q18" i="8"/>
  <c r="O18" i="8"/>
  <c r="Q17" i="8"/>
  <c r="O17" i="8"/>
  <c r="Q16" i="8"/>
  <c r="O16" i="8"/>
  <c r="Q15" i="8"/>
  <c r="O15" i="8"/>
  <c r="Q14" i="8"/>
  <c r="O14" i="8"/>
  <c r="Q13" i="8"/>
  <c r="O13" i="8"/>
  <c r="Q12" i="8"/>
  <c r="O12" i="8"/>
  <c r="Q11" i="8"/>
  <c r="O11" i="8"/>
  <c r="Q10" i="8"/>
  <c r="O10" i="8"/>
  <c r="Q9" i="8"/>
  <c r="O9" i="8"/>
  <c r="Q8" i="8"/>
  <c r="O8" i="8"/>
  <c r="Q315" i="7"/>
  <c r="O315" i="7"/>
  <c r="Q314" i="7"/>
  <c r="O314" i="7"/>
  <c r="Q313" i="7"/>
  <c r="O313" i="7"/>
  <c r="Q312" i="7"/>
  <c r="O312" i="7"/>
  <c r="Q311" i="7"/>
  <c r="O311" i="7"/>
  <c r="Q310" i="7"/>
  <c r="O310" i="7"/>
  <c r="Q309" i="7"/>
  <c r="O309" i="7"/>
  <c r="Q308" i="7"/>
  <c r="O308" i="7"/>
  <c r="Q307" i="7"/>
  <c r="O307" i="7"/>
  <c r="Q306" i="7"/>
  <c r="O306" i="7"/>
  <c r="Q305" i="7"/>
  <c r="O305" i="7"/>
  <c r="Q304" i="7"/>
  <c r="O304" i="7"/>
  <c r="Q303" i="7"/>
  <c r="O303" i="7"/>
  <c r="Q302" i="7"/>
  <c r="O302" i="7"/>
  <c r="Q301" i="7"/>
  <c r="O301" i="7"/>
  <c r="Q300" i="7"/>
  <c r="O300" i="7"/>
  <c r="Q299" i="7"/>
  <c r="O299" i="7"/>
  <c r="Q298" i="7"/>
  <c r="O298" i="7"/>
  <c r="Q297" i="7"/>
  <c r="O297" i="7"/>
  <c r="Q296" i="7"/>
  <c r="O296" i="7"/>
  <c r="Q283" i="7"/>
  <c r="O283" i="7"/>
  <c r="Q282" i="7"/>
  <c r="O282" i="7"/>
  <c r="Q281" i="7"/>
  <c r="O281" i="7"/>
  <c r="Q280" i="7"/>
  <c r="O280" i="7"/>
  <c r="Q279" i="7"/>
  <c r="O279" i="7"/>
  <c r="Q278" i="7"/>
  <c r="O278" i="7"/>
  <c r="Q277" i="7"/>
  <c r="O277" i="7"/>
  <c r="Q276" i="7"/>
  <c r="O276" i="7"/>
  <c r="Q275" i="7"/>
  <c r="O275" i="7"/>
  <c r="Q274" i="7"/>
  <c r="O274" i="7"/>
  <c r="Q273" i="7"/>
  <c r="O273" i="7"/>
  <c r="Q272" i="7"/>
  <c r="O272" i="7"/>
  <c r="Q271" i="7"/>
  <c r="O271" i="7"/>
  <c r="Q270" i="7"/>
  <c r="O270" i="7"/>
  <c r="Q269" i="7"/>
  <c r="O269" i="7"/>
  <c r="Q268" i="7"/>
  <c r="O268" i="7"/>
  <c r="Q267" i="7"/>
  <c r="O267" i="7"/>
  <c r="Q266" i="7"/>
  <c r="O266" i="7"/>
  <c r="Q265" i="7"/>
  <c r="O265" i="7"/>
  <c r="Q264" i="7"/>
  <c r="O264" i="7"/>
  <c r="Q251" i="7"/>
  <c r="O251" i="7"/>
  <c r="Q250" i="7"/>
  <c r="O250" i="7"/>
  <c r="Q249" i="7"/>
  <c r="O249" i="7"/>
  <c r="Q248" i="7"/>
  <c r="O248" i="7"/>
  <c r="Q247" i="7"/>
  <c r="O247" i="7"/>
  <c r="Q246" i="7"/>
  <c r="O246" i="7"/>
  <c r="Q245" i="7"/>
  <c r="O245" i="7"/>
  <c r="Q244" i="7"/>
  <c r="O244" i="7"/>
  <c r="Q243" i="7"/>
  <c r="O243" i="7"/>
  <c r="Q242" i="7"/>
  <c r="O242" i="7"/>
  <c r="Q241" i="7"/>
  <c r="O241" i="7"/>
  <c r="Q240" i="7"/>
  <c r="O240" i="7"/>
  <c r="Q239" i="7"/>
  <c r="O239" i="7"/>
  <c r="Q238" i="7"/>
  <c r="O238" i="7"/>
  <c r="Q237" i="7"/>
  <c r="O237" i="7"/>
  <c r="Q236" i="7"/>
  <c r="O236" i="7"/>
  <c r="Q235" i="7"/>
  <c r="O235" i="7"/>
  <c r="Q234" i="7"/>
  <c r="O234" i="7"/>
  <c r="Q233" i="7"/>
  <c r="O233" i="7"/>
  <c r="Q232" i="7"/>
  <c r="O232" i="7"/>
  <c r="Q219" i="7"/>
  <c r="O219" i="7"/>
  <c r="Q218" i="7"/>
  <c r="O218" i="7"/>
  <c r="Q217" i="7"/>
  <c r="O217" i="7"/>
  <c r="Q216" i="7"/>
  <c r="O216" i="7"/>
  <c r="Q215" i="7"/>
  <c r="O215" i="7"/>
  <c r="Q214" i="7"/>
  <c r="O214" i="7"/>
  <c r="Q213" i="7"/>
  <c r="O213" i="7"/>
  <c r="Q212" i="7"/>
  <c r="O212" i="7"/>
  <c r="Q211" i="7"/>
  <c r="O211" i="7"/>
  <c r="Q210" i="7"/>
  <c r="O210" i="7"/>
  <c r="Q209" i="7"/>
  <c r="O209" i="7"/>
  <c r="Q208" i="7"/>
  <c r="O208" i="7"/>
  <c r="Q207" i="7"/>
  <c r="O207" i="7"/>
  <c r="Q206" i="7"/>
  <c r="O206" i="7"/>
  <c r="Q205" i="7"/>
  <c r="O205" i="7"/>
  <c r="Q204" i="7"/>
  <c r="O204" i="7"/>
  <c r="Q203" i="7"/>
  <c r="O203" i="7"/>
  <c r="Q202" i="7"/>
  <c r="O202" i="7"/>
  <c r="Q201" i="7"/>
  <c r="O201" i="7"/>
  <c r="Q200" i="7"/>
  <c r="O200" i="7"/>
  <c r="Q187" i="7"/>
  <c r="O187" i="7"/>
  <c r="Q186" i="7"/>
  <c r="O186" i="7"/>
  <c r="Q185" i="7"/>
  <c r="O185" i="7"/>
  <c r="Q184" i="7"/>
  <c r="O184" i="7"/>
  <c r="Q183" i="7"/>
  <c r="O183" i="7"/>
  <c r="Q182" i="7"/>
  <c r="O182" i="7"/>
  <c r="Q181" i="7"/>
  <c r="O181" i="7"/>
  <c r="Q180" i="7"/>
  <c r="O180" i="7"/>
  <c r="Q179" i="7"/>
  <c r="O179" i="7"/>
  <c r="Q178" i="7"/>
  <c r="O178" i="7"/>
  <c r="Q177" i="7"/>
  <c r="O177" i="7"/>
  <c r="Q176" i="7"/>
  <c r="O176" i="7"/>
  <c r="Q175" i="7"/>
  <c r="O175" i="7"/>
  <c r="Q174" i="7"/>
  <c r="O174" i="7"/>
  <c r="Q173" i="7"/>
  <c r="O173" i="7"/>
  <c r="Q172" i="7"/>
  <c r="O172" i="7"/>
  <c r="Q171" i="7"/>
  <c r="O171" i="7"/>
  <c r="Q170" i="7"/>
  <c r="O170" i="7"/>
  <c r="Q169" i="7"/>
  <c r="O169" i="7"/>
  <c r="Q168" i="7"/>
  <c r="O168" i="7"/>
  <c r="Q155" i="7"/>
  <c r="O155" i="7"/>
  <c r="Q154" i="7"/>
  <c r="O154" i="7"/>
  <c r="Q153" i="7"/>
  <c r="O153" i="7"/>
  <c r="Q152" i="7"/>
  <c r="O152" i="7"/>
  <c r="Q151" i="7"/>
  <c r="O151" i="7"/>
  <c r="Q150" i="7"/>
  <c r="O150" i="7"/>
  <c r="Q149" i="7"/>
  <c r="O149" i="7"/>
  <c r="Q148" i="7"/>
  <c r="O148" i="7"/>
  <c r="Q147" i="7"/>
  <c r="O147" i="7"/>
  <c r="Q146" i="7"/>
  <c r="O146" i="7"/>
  <c r="Q145" i="7"/>
  <c r="O145" i="7"/>
  <c r="Q144" i="7"/>
  <c r="O144" i="7"/>
  <c r="Q143" i="7"/>
  <c r="O143" i="7"/>
  <c r="Q142" i="7"/>
  <c r="O142" i="7"/>
  <c r="Q141" i="7"/>
  <c r="O141" i="7"/>
  <c r="Q140" i="7"/>
  <c r="O140" i="7"/>
  <c r="Q139" i="7"/>
  <c r="O139" i="7"/>
  <c r="Q138" i="7"/>
  <c r="O138" i="7"/>
  <c r="Q137" i="7"/>
  <c r="O137" i="7"/>
  <c r="Q136" i="7"/>
  <c r="O136" i="7"/>
  <c r="Q123" i="7"/>
  <c r="O123" i="7"/>
  <c r="Q122" i="7"/>
  <c r="O122" i="7"/>
  <c r="Q121" i="7"/>
  <c r="O121" i="7"/>
  <c r="Q120" i="7"/>
  <c r="O120" i="7"/>
  <c r="Q119" i="7"/>
  <c r="O119" i="7"/>
  <c r="Q118" i="7"/>
  <c r="O118" i="7"/>
  <c r="Q117" i="7"/>
  <c r="O117" i="7"/>
  <c r="Q116" i="7"/>
  <c r="O116" i="7"/>
  <c r="Q115" i="7"/>
  <c r="O115" i="7"/>
  <c r="Q114" i="7"/>
  <c r="O114" i="7"/>
  <c r="Q113" i="7"/>
  <c r="O113" i="7"/>
  <c r="Q112" i="7"/>
  <c r="O112" i="7"/>
  <c r="Q111" i="7"/>
  <c r="O111" i="7"/>
  <c r="Q110" i="7"/>
  <c r="O110" i="7"/>
  <c r="Q109" i="7"/>
  <c r="O109" i="7"/>
  <c r="Q108" i="7"/>
  <c r="O108" i="7"/>
  <c r="Q107" i="7"/>
  <c r="O107" i="7"/>
  <c r="Q106" i="7"/>
  <c r="O106" i="7"/>
  <c r="Q105" i="7"/>
  <c r="O105" i="7"/>
  <c r="Q104" i="7"/>
  <c r="O104" i="7"/>
  <c r="Q91" i="7"/>
  <c r="O91" i="7"/>
  <c r="Q90" i="7"/>
  <c r="O90" i="7"/>
  <c r="Q89" i="7"/>
  <c r="O89" i="7"/>
  <c r="Q88" i="7"/>
  <c r="O88" i="7"/>
  <c r="Q87" i="7"/>
  <c r="O87" i="7"/>
  <c r="Q86" i="7"/>
  <c r="O86" i="7"/>
  <c r="Q85" i="7"/>
  <c r="O85" i="7"/>
  <c r="Q84" i="7"/>
  <c r="O84" i="7"/>
  <c r="Q83" i="7"/>
  <c r="O83" i="7"/>
  <c r="Q82" i="7"/>
  <c r="O82" i="7"/>
  <c r="Q81" i="7"/>
  <c r="O81" i="7"/>
  <c r="Q80" i="7"/>
  <c r="O80" i="7"/>
  <c r="Q79" i="7"/>
  <c r="O79" i="7"/>
  <c r="Q78" i="7"/>
  <c r="O78" i="7"/>
  <c r="Q77" i="7"/>
  <c r="O77" i="7"/>
  <c r="Q76" i="7"/>
  <c r="O76" i="7"/>
  <c r="Q75" i="7"/>
  <c r="O75" i="7"/>
  <c r="Q74" i="7"/>
  <c r="O74" i="7"/>
  <c r="Q73" i="7"/>
  <c r="O73" i="7"/>
  <c r="Q72" i="7"/>
  <c r="O72" i="7"/>
  <c r="Q59" i="7"/>
  <c r="O59" i="7"/>
  <c r="Q58" i="7"/>
  <c r="O58" i="7"/>
  <c r="Q57" i="7"/>
  <c r="O57" i="7"/>
  <c r="Q56" i="7"/>
  <c r="O56" i="7"/>
  <c r="Q55" i="7"/>
  <c r="O55" i="7"/>
  <c r="Q54" i="7"/>
  <c r="O54" i="7"/>
  <c r="Q53" i="7"/>
  <c r="O53" i="7"/>
  <c r="Q52" i="7"/>
  <c r="O52" i="7"/>
  <c r="Q51" i="7"/>
  <c r="O51" i="7"/>
  <c r="Q50" i="7"/>
  <c r="O50" i="7"/>
  <c r="Q49" i="7"/>
  <c r="O49" i="7"/>
  <c r="Q48" i="7"/>
  <c r="O48" i="7"/>
  <c r="Q47" i="7"/>
  <c r="O47" i="7"/>
  <c r="Q46" i="7"/>
  <c r="O46" i="7"/>
  <c r="Q45" i="7"/>
  <c r="O45" i="7"/>
  <c r="Q44" i="7"/>
  <c r="O44" i="7"/>
  <c r="Q43" i="7"/>
  <c r="O43" i="7"/>
  <c r="Q42" i="7"/>
  <c r="O42" i="7"/>
  <c r="Q41" i="7"/>
  <c r="O41" i="7"/>
  <c r="Q40" i="7"/>
  <c r="O40" i="7"/>
  <c r="Q27" i="7"/>
  <c r="O27" i="7"/>
  <c r="Q26" i="7"/>
  <c r="O26" i="7"/>
  <c r="Q25" i="7"/>
  <c r="O25" i="7"/>
  <c r="Q24" i="7"/>
  <c r="O24" i="7"/>
  <c r="Q23" i="7"/>
  <c r="O23" i="7"/>
  <c r="Q22" i="7"/>
  <c r="O22" i="7"/>
  <c r="Q21" i="7"/>
  <c r="O21" i="7"/>
  <c r="Q20" i="7"/>
  <c r="O20" i="7"/>
  <c r="Q19" i="7"/>
  <c r="O19" i="7"/>
  <c r="Q18" i="7"/>
  <c r="O18" i="7"/>
  <c r="Q17" i="7"/>
  <c r="O17" i="7"/>
  <c r="Q16" i="7"/>
  <c r="O16" i="7"/>
  <c r="Q15" i="7"/>
  <c r="O15" i="7"/>
  <c r="Q14" i="7"/>
  <c r="O14" i="7"/>
  <c r="Q13" i="7"/>
  <c r="O13" i="7"/>
  <c r="Q12" i="7"/>
  <c r="O12" i="7"/>
  <c r="Q11" i="7"/>
  <c r="O11" i="7"/>
  <c r="Q10" i="7"/>
  <c r="O10" i="7"/>
  <c r="Q9" i="7"/>
  <c r="O9" i="7"/>
  <c r="Q8" i="7"/>
  <c r="O8" i="7"/>
  <c r="Q315" i="5"/>
  <c r="O315" i="5"/>
  <c r="Q314" i="5"/>
  <c r="O314" i="5"/>
  <c r="Q313" i="5"/>
  <c r="O313" i="5"/>
  <c r="Q312" i="5"/>
  <c r="O312" i="5"/>
  <c r="Q311" i="5"/>
  <c r="O311" i="5"/>
  <c r="Q310" i="5"/>
  <c r="O310" i="5"/>
  <c r="Q309" i="5"/>
  <c r="O309" i="5"/>
  <c r="Q308" i="5"/>
  <c r="O308" i="5"/>
  <c r="Q307" i="5"/>
  <c r="O307" i="5"/>
  <c r="Q306" i="5"/>
  <c r="O306" i="5"/>
  <c r="Q305" i="5"/>
  <c r="O305" i="5"/>
  <c r="Q304" i="5"/>
  <c r="O304" i="5"/>
  <c r="Q303" i="5"/>
  <c r="O303" i="5"/>
  <c r="Q302" i="5"/>
  <c r="O302" i="5"/>
  <c r="Q301" i="5"/>
  <c r="O301" i="5"/>
  <c r="Q300" i="5"/>
  <c r="O300" i="5"/>
  <c r="Q299" i="5"/>
  <c r="O299" i="5"/>
  <c r="Q298" i="5"/>
  <c r="O298" i="5"/>
  <c r="Q297" i="5"/>
  <c r="O297" i="5"/>
  <c r="Q296" i="5"/>
  <c r="O296" i="5"/>
  <c r="Q283" i="5"/>
  <c r="O283" i="5"/>
  <c r="Q282" i="5"/>
  <c r="O282" i="5"/>
  <c r="Q281" i="5"/>
  <c r="O281" i="5"/>
  <c r="Q280" i="5"/>
  <c r="O280" i="5"/>
  <c r="Q279" i="5"/>
  <c r="O279" i="5"/>
  <c r="Q278" i="5"/>
  <c r="O278" i="5"/>
  <c r="Q277" i="5"/>
  <c r="O277" i="5"/>
  <c r="Q276" i="5"/>
  <c r="O276" i="5"/>
  <c r="Q275" i="5"/>
  <c r="O275" i="5"/>
  <c r="Q274" i="5"/>
  <c r="O274" i="5"/>
  <c r="Q273" i="5"/>
  <c r="O273" i="5"/>
  <c r="Q272" i="5"/>
  <c r="O272" i="5"/>
  <c r="Q271" i="5"/>
  <c r="O271" i="5"/>
  <c r="Q270" i="5"/>
  <c r="O270" i="5"/>
  <c r="Q269" i="5"/>
  <c r="O269" i="5"/>
  <c r="Q268" i="5"/>
  <c r="O268" i="5"/>
  <c r="Q267" i="5"/>
  <c r="O267" i="5"/>
  <c r="Q266" i="5"/>
  <c r="O266" i="5"/>
  <c r="Q265" i="5"/>
  <c r="O265" i="5"/>
  <c r="Q264" i="5"/>
  <c r="O264" i="5"/>
  <c r="Q251" i="5"/>
  <c r="O251" i="5"/>
  <c r="Q250" i="5"/>
  <c r="O250" i="5"/>
  <c r="Q249" i="5"/>
  <c r="O249" i="5"/>
  <c r="Q248" i="5"/>
  <c r="O248" i="5"/>
  <c r="Q247" i="5"/>
  <c r="O247" i="5"/>
  <c r="Q246" i="5"/>
  <c r="O246" i="5"/>
  <c r="Q245" i="5"/>
  <c r="O245" i="5"/>
  <c r="Q244" i="5"/>
  <c r="O244" i="5"/>
  <c r="Q243" i="5"/>
  <c r="O243" i="5"/>
  <c r="Q242" i="5"/>
  <c r="O242" i="5"/>
  <c r="Q241" i="5"/>
  <c r="O241" i="5"/>
  <c r="Q240" i="5"/>
  <c r="O240" i="5"/>
  <c r="Q239" i="5"/>
  <c r="O239" i="5"/>
  <c r="Q238" i="5"/>
  <c r="O238" i="5"/>
  <c r="Q237" i="5"/>
  <c r="O237" i="5"/>
  <c r="Q236" i="5"/>
  <c r="O236" i="5"/>
  <c r="Q235" i="5"/>
  <c r="O235" i="5"/>
  <c r="Q234" i="5"/>
  <c r="O234" i="5"/>
  <c r="Q233" i="5"/>
  <c r="O233" i="5"/>
  <c r="Q232" i="5"/>
  <c r="O232" i="5"/>
  <c r="Q219" i="5"/>
  <c r="O219" i="5"/>
  <c r="Q218" i="5"/>
  <c r="O218" i="5"/>
  <c r="Q217" i="5"/>
  <c r="O217" i="5"/>
  <c r="Q216" i="5"/>
  <c r="O216" i="5"/>
  <c r="Q215" i="5"/>
  <c r="O215" i="5"/>
  <c r="Q214" i="5"/>
  <c r="O214" i="5"/>
  <c r="Q213" i="5"/>
  <c r="O213" i="5"/>
  <c r="Q212" i="5"/>
  <c r="O212" i="5"/>
  <c r="Q211" i="5"/>
  <c r="O211" i="5"/>
  <c r="Q210" i="5"/>
  <c r="O210" i="5"/>
  <c r="Q209" i="5"/>
  <c r="O209" i="5"/>
  <c r="Q208" i="5"/>
  <c r="O208" i="5"/>
  <c r="Q207" i="5"/>
  <c r="O207" i="5"/>
  <c r="Q206" i="5"/>
  <c r="O206" i="5"/>
  <c r="Q205" i="5"/>
  <c r="O205" i="5"/>
  <c r="Q204" i="5"/>
  <c r="O204" i="5"/>
  <c r="Q203" i="5"/>
  <c r="O203" i="5"/>
  <c r="Q202" i="5"/>
  <c r="O202" i="5"/>
  <c r="Q201" i="5"/>
  <c r="O201" i="5"/>
  <c r="Q200" i="5"/>
  <c r="O200" i="5"/>
  <c r="Q187" i="5"/>
  <c r="O187" i="5"/>
  <c r="Q186" i="5"/>
  <c r="O186" i="5"/>
  <c r="Q185" i="5"/>
  <c r="O185" i="5"/>
  <c r="Q184" i="5"/>
  <c r="O184" i="5"/>
  <c r="Q183" i="5"/>
  <c r="O183" i="5"/>
  <c r="Q182" i="5"/>
  <c r="O182" i="5"/>
  <c r="Q181" i="5"/>
  <c r="O181" i="5"/>
  <c r="Q180" i="5"/>
  <c r="O180" i="5"/>
  <c r="Q179" i="5"/>
  <c r="O179" i="5"/>
  <c r="Q178" i="5"/>
  <c r="O178" i="5"/>
  <c r="Q177" i="5"/>
  <c r="O177" i="5"/>
  <c r="Q176" i="5"/>
  <c r="O176" i="5"/>
  <c r="Q175" i="5"/>
  <c r="O175" i="5"/>
  <c r="Q174" i="5"/>
  <c r="O174" i="5"/>
  <c r="Q173" i="5"/>
  <c r="O173" i="5"/>
  <c r="Q172" i="5"/>
  <c r="O172" i="5"/>
  <c r="Q171" i="5"/>
  <c r="O171" i="5"/>
  <c r="Q170" i="5"/>
  <c r="O170" i="5"/>
  <c r="Q169" i="5"/>
  <c r="O169" i="5"/>
  <c r="Q168" i="5"/>
  <c r="O168" i="5"/>
  <c r="Q155" i="5"/>
  <c r="O155" i="5"/>
  <c r="Q154" i="5"/>
  <c r="O154" i="5"/>
  <c r="Q153" i="5"/>
  <c r="O153" i="5"/>
  <c r="Q152" i="5"/>
  <c r="O152" i="5"/>
  <c r="Q151" i="5"/>
  <c r="O151" i="5"/>
  <c r="Q150" i="5"/>
  <c r="O150" i="5"/>
  <c r="Q149" i="5"/>
  <c r="O149" i="5"/>
  <c r="Q148" i="5"/>
  <c r="O148" i="5"/>
  <c r="Q147" i="5"/>
  <c r="O147" i="5"/>
  <c r="Q146" i="5"/>
  <c r="O146" i="5"/>
  <c r="Q145" i="5"/>
  <c r="O145" i="5"/>
  <c r="Q144" i="5"/>
  <c r="O144" i="5"/>
  <c r="Q143" i="5"/>
  <c r="O143" i="5"/>
  <c r="Q142" i="5"/>
  <c r="O142" i="5"/>
  <c r="Q141" i="5"/>
  <c r="O141" i="5"/>
  <c r="Q140" i="5"/>
  <c r="O140" i="5"/>
  <c r="Q139" i="5"/>
  <c r="O139" i="5"/>
  <c r="Q138" i="5"/>
  <c r="O138" i="5"/>
  <c r="Q137" i="5"/>
  <c r="O137" i="5"/>
  <c r="Q136" i="5"/>
  <c r="O136" i="5"/>
  <c r="Q123" i="5"/>
  <c r="O123" i="5"/>
  <c r="Q122" i="5"/>
  <c r="O122" i="5"/>
  <c r="Q121" i="5"/>
  <c r="O121" i="5"/>
  <c r="Q120" i="5"/>
  <c r="O120" i="5"/>
  <c r="Q119" i="5"/>
  <c r="O119" i="5"/>
  <c r="Q118" i="5"/>
  <c r="O118" i="5"/>
  <c r="Q117" i="5"/>
  <c r="O117" i="5"/>
  <c r="Q116" i="5"/>
  <c r="O116" i="5"/>
  <c r="Q115" i="5"/>
  <c r="O115" i="5"/>
  <c r="Q114" i="5"/>
  <c r="O114" i="5"/>
  <c r="Q113" i="5"/>
  <c r="O113" i="5"/>
  <c r="Q112" i="5"/>
  <c r="O112" i="5"/>
  <c r="Q111" i="5"/>
  <c r="O111" i="5"/>
  <c r="Q110" i="5"/>
  <c r="O110" i="5"/>
  <c r="Q109" i="5"/>
  <c r="O109" i="5"/>
  <c r="Q108" i="5"/>
  <c r="O108" i="5"/>
  <c r="Q107" i="5"/>
  <c r="O107" i="5"/>
  <c r="Q106" i="5"/>
  <c r="O106" i="5"/>
  <c r="Q105" i="5"/>
  <c r="O105" i="5"/>
  <c r="Q104" i="5"/>
  <c r="O104" i="5"/>
  <c r="Q91" i="5"/>
  <c r="O91" i="5"/>
  <c r="Q90" i="5"/>
  <c r="O90" i="5"/>
  <c r="Q89" i="5"/>
  <c r="O89" i="5"/>
  <c r="Q88" i="5"/>
  <c r="O88" i="5"/>
  <c r="Q87" i="5"/>
  <c r="O87" i="5"/>
  <c r="Q86" i="5"/>
  <c r="O86" i="5"/>
  <c r="Q85" i="5"/>
  <c r="O85" i="5"/>
  <c r="Q84" i="5"/>
  <c r="O84" i="5"/>
  <c r="Q83" i="5"/>
  <c r="O83" i="5"/>
  <c r="Q82" i="5"/>
  <c r="O82" i="5"/>
  <c r="Q81" i="5"/>
  <c r="O81" i="5"/>
  <c r="Q80" i="5"/>
  <c r="O80" i="5"/>
  <c r="Q79" i="5"/>
  <c r="O79" i="5"/>
  <c r="Q78" i="5"/>
  <c r="O78" i="5"/>
  <c r="Q77" i="5"/>
  <c r="O77" i="5"/>
  <c r="Q76" i="5"/>
  <c r="O76" i="5"/>
  <c r="Q75" i="5"/>
  <c r="O75" i="5"/>
  <c r="Q74" i="5"/>
  <c r="O74" i="5"/>
  <c r="Q73" i="5"/>
  <c r="O73" i="5"/>
  <c r="Q72" i="5"/>
  <c r="O72" i="5"/>
  <c r="Q59" i="5"/>
  <c r="O59" i="5"/>
  <c r="Q58" i="5"/>
  <c r="O58" i="5"/>
  <c r="Q57" i="5"/>
  <c r="O57" i="5"/>
  <c r="Q56" i="5"/>
  <c r="O56" i="5"/>
  <c r="Q55" i="5"/>
  <c r="O55" i="5"/>
  <c r="Q54" i="5"/>
  <c r="O54" i="5"/>
  <c r="Q53" i="5"/>
  <c r="O53" i="5"/>
  <c r="Q52" i="5"/>
  <c r="O52" i="5"/>
  <c r="Q51" i="5"/>
  <c r="O51" i="5"/>
  <c r="Q50" i="5"/>
  <c r="O50" i="5"/>
  <c r="Q49" i="5"/>
  <c r="O49" i="5"/>
  <c r="Q48" i="5"/>
  <c r="O48" i="5"/>
  <c r="Q47" i="5"/>
  <c r="O47" i="5"/>
  <c r="Q46" i="5"/>
  <c r="O46" i="5"/>
  <c r="Q45" i="5"/>
  <c r="O45" i="5"/>
  <c r="Q44" i="5"/>
  <c r="O44" i="5"/>
  <c r="Q43" i="5"/>
  <c r="O43" i="5"/>
  <c r="Q42" i="5"/>
  <c r="O42" i="5"/>
  <c r="Q41" i="5"/>
  <c r="O41" i="5"/>
  <c r="Q40" i="5"/>
  <c r="O40" i="5"/>
  <c r="Q27" i="5"/>
  <c r="O27" i="5"/>
  <c r="Q26" i="5"/>
  <c r="O26" i="5"/>
  <c r="Q25" i="5"/>
  <c r="O25" i="5"/>
  <c r="Q24" i="5"/>
  <c r="O24" i="5"/>
  <c r="Q23" i="5"/>
  <c r="O23" i="5"/>
  <c r="Q22" i="5"/>
  <c r="O22" i="5"/>
  <c r="Q21" i="5"/>
  <c r="O21" i="5"/>
  <c r="Q20" i="5"/>
  <c r="O20" i="5"/>
  <c r="Q19" i="5"/>
  <c r="O19" i="5"/>
  <c r="Q18" i="5"/>
  <c r="O18" i="5"/>
  <c r="Q17" i="5"/>
  <c r="O17" i="5"/>
  <c r="Q16" i="5"/>
  <c r="O16" i="5"/>
  <c r="Q15" i="5"/>
  <c r="O15" i="5"/>
  <c r="Q14" i="5"/>
  <c r="O14" i="5"/>
  <c r="Q13" i="5"/>
  <c r="O13" i="5"/>
  <c r="Q12" i="5"/>
  <c r="O12" i="5"/>
  <c r="Q11" i="5"/>
  <c r="O11" i="5"/>
  <c r="Q10" i="5"/>
  <c r="O10" i="5"/>
  <c r="Q9" i="5"/>
  <c r="O9" i="5"/>
  <c r="Q8" i="5"/>
  <c r="O8" i="5"/>
  <c r="Q315" i="4"/>
  <c r="O315" i="4"/>
  <c r="Q314" i="4"/>
  <c r="O314" i="4"/>
  <c r="Q313" i="4"/>
  <c r="O313" i="4"/>
  <c r="Q312" i="4"/>
  <c r="O312" i="4"/>
  <c r="Q311" i="4"/>
  <c r="O311" i="4"/>
  <c r="Q310" i="4"/>
  <c r="O310" i="4"/>
  <c r="Q309" i="4"/>
  <c r="O309" i="4"/>
  <c r="Q308" i="4"/>
  <c r="O308" i="4"/>
  <c r="Q307" i="4"/>
  <c r="O307" i="4"/>
  <c r="Q306" i="4"/>
  <c r="O306" i="4"/>
  <c r="Q305" i="4"/>
  <c r="O305" i="4"/>
  <c r="Q304" i="4"/>
  <c r="O304" i="4"/>
  <c r="Q303" i="4"/>
  <c r="O303" i="4"/>
  <c r="Q302" i="4"/>
  <c r="O302" i="4"/>
  <c r="Q301" i="4"/>
  <c r="O301" i="4"/>
  <c r="Q300" i="4"/>
  <c r="O300" i="4"/>
  <c r="Q299" i="4"/>
  <c r="O299" i="4"/>
  <c r="Q298" i="4"/>
  <c r="O298" i="4"/>
  <c r="Q297" i="4"/>
  <c r="O297" i="4"/>
  <c r="Q296" i="4"/>
  <c r="O296" i="4"/>
  <c r="Q283" i="4"/>
  <c r="O283" i="4"/>
  <c r="Q282" i="4"/>
  <c r="O282" i="4"/>
  <c r="Q281" i="4"/>
  <c r="O281" i="4"/>
  <c r="Q280" i="4"/>
  <c r="O280" i="4"/>
  <c r="Q279" i="4"/>
  <c r="O279" i="4"/>
  <c r="Q278" i="4"/>
  <c r="O278" i="4"/>
  <c r="Q277" i="4"/>
  <c r="O277" i="4"/>
  <c r="Q276" i="4"/>
  <c r="O276" i="4"/>
  <c r="Q275" i="4"/>
  <c r="O275" i="4"/>
  <c r="Q274" i="4"/>
  <c r="O274" i="4"/>
  <c r="Q273" i="4"/>
  <c r="O273" i="4"/>
  <c r="Q272" i="4"/>
  <c r="O272" i="4"/>
  <c r="Q271" i="4"/>
  <c r="O271" i="4"/>
  <c r="Q270" i="4"/>
  <c r="O270" i="4"/>
  <c r="Q269" i="4"/>
  <c r="O269" i="4"/>
  <c r="Q268" i="4"/>
  <c r="O268" i="4"/>
  <c r="Q267" i="4"/>
  <c r="O267" i="4"/>
  <c r="Q266" i="4"/>
  <c r="O266" i="4"/>
  <c r="Q265" i="4"/>
  <c r="O265" i="4"/>
  <c r="Q264" i="4"/>
  <c r="O264" i="4"/>
  <c r="Q251" i="4"/>
  <c r="O251" i="4"/>
  <c r="Q250" i="4"/>
  <c r="O250" i="4"/>
  <c r="Q249" i="4"/>
  <c r="O249" i="4"/>
  <c r="Q248" i="4"/>
  <c r="O248" i="4"/>
  <c r="Q247" i="4"/>
  <c r="O247" i="4"/>
  <c r="Q246" i="4"/>
  <c r="O246" i="4"/>
  <c r="Q245" i="4"/>
  <c r="O245" i="4"/>
  <c r="Q244" i="4"/>
  <c r="O244" i="4"/>
  <c r="Q243" i="4"/>
  <c r="O243" i="4"/>
  <c r="Q242" i="4"/>
  <c r="O242" i="4"/>
  <c r="Q241" i="4"/>
  <c r="O241" i="4"/>
  <c r="Q240" i="4"/>
  <c r="O240" i="4"/>
  <c r="Q239" i="4"/>
  <c r="O239" i="4"/>
  <c r="Q238" i="4"/>
  <c r="O238" i="4"/>
  <c r="Q237" i="4"/>
  <c r="O237" i="4"/>
  <c r="Q236" i="4"/>
  <c r="O236" i="4"/>
  <c r="Q235" i="4"/>
  <c r="O235" i="4"/>
  <c r="Q234" i="4"/>
  <c r="O234" i="4"/>
  <c r="Q233" i="4"/>
  <c r="O233" i="4"/>
  <c r="Q232" i="4"/>
  <c r="O232" i="4"/>
  <c r="Q219" i="4"/>
  <c r="O219" i="4"/>
  <c r="Q218" i="4"/>
  <c r="O218" i="4"/>
  <c r="Q217" i="4"/>
  <c r="O217" i="4"/>
  <c r="Q216" i="4"/>
  <c r="O216" i="4"/>
  <c r="Q215" i="4"/>
  <c r="O215" i="4"/>
  <c r="Q214" i="4"/>
  <c r="O214" i="4"/>
  <c r="Q213" i="4"/>
  <c r="O213" i="4"/>
  <c r="Q212" i="4"/>
  <c r="O212" i="4"/>
  <c r="Q211" i="4"/>
  <c r="O211" i="4"/>
  <c r="Q210" i="4"/>
  <c r="O210" i="4"/>
  <c r="Q209" i="4"/>
  <c r="O209" i="4"/>
  <c r="Q208" i="4"/>
  <c r="O208" i="4"/>
  <c r="Q207" i="4"/>
  <c r="O207" i="4"/>
  <c r="Q206" i="4"/>
  <c r="O206" i="4"/>
  <c r="Q205" i="4"/>
  <c r="O205" i="4"/>
  <c r="Q204" i="4"/>
  <c r="O204" i="4"/>
  <c r="Q203" i="4"/>
  <c r="O203" i="4"/>
  <c r="Q202" i="4"/>
  <c r="O202" i="4"/>
  <c r="Q201" i="4"/>
  <c r="O201" i="4"/>
  <c r="Q200" i="4"/>
  <c r="O200" i="4"/>
  <c r="Q187" i="4"/>
  <c r="O187" i="4"/>
  <c r="Q186" i="4"/>
  <c r="O186" i="4"/>
  <c r="Q185" i="4"/>
  <c r="O185" i="4"/>
  <c r="Q184" i="4"/>
  <c r="O184" i="4"/>
  <c r="Q183" i="4"/>
  <c r="O183" i="4"/>
  <c r="Q182" i="4"/>
  <c r="O182" i="4"/>
  <c r="Q181" i="4"/>
  <c r="O181" i="4"/>
  <c r="Q180" i="4"/>
  <c r="O180" i="4"/>
  <c r="Q179" i="4"/>
  <c r="O179" i="4"/>
  <c r="Q178" i="4"/>
  <c r="O178" i="4"/>
  <c r="Q177" i="4"/>
  <c r="O177" i="4"/>
  <c r="Q176" i="4"/>
  <c r="O176" i="4"/>
  <c r="Q175" i="4"/>
  <c r="O175" i="4"/>
  <c r="Q174" i="4"/>
  <c r="O174" i="4"/>
  <c r="Q173" i="4"/>
  <c r="O173" i="4"/>
  <c r="Q172" i="4"/>
  <c r="O172" i="4"/>
  <c r="Q171" i="4"/>
  <c r="O171" i="4"/>
  <c r="Q170" i="4"/>
  <c r="O170" i="4"/>
  <c r="Q169" i="4"/>
  <c r="O169" i="4"/>
  <c r="Q168" i="4"/>
  <c r="O168" i="4"/>
  <c r="Q155" i="4"/>
  <c r="O155" i="4"/>
  <c r="Q154" i="4"/>
  <c r="O154" i="4"/>
  <c r="Q153" i="4"/>
  <c r="O153" i="4"/>
  <c r="Q152" i="4"/>
  <c r="O152" i="4"/>
  <c r="Q151" i="4"/>
  <c r="O151" i="4"/>
  <c r="Q150" i="4"/>
  <c r="O150" i="4"/>
  <c r="Q149" i="4"/>
  <c r="O149" i="4"/>
  <c r="Q148" i="4"/>
  <c r="O148" i="4"/>
  <c r="Q147" i="4"/>
  <c r="O147" i="4"/>
  <c r="Q146" i="4"/>
  <c r="O146" i="4"/>
  <c r="Q145" i="4"/>
  <c r="O145" i="4"/>
  <c r="Q144" i="4"/>
  <c r="O144" i="4"/>
  <c r="Q143" i="4"/>
  <c r="O143" i="4"/>
  <c r="Q142" i="4"/>
  <c r="O142" i="4"/>
  <c r="Q141" i="4"/>
  <c r="O141" i="4"/>
  <c r="Q140" i="4"/>
  <c r="O140" i="4"/>
  <c r="Q139" i="4"/>
  <c r="O139" i="4"/>
  <c r="Q138" i="4"/>
  <c r="O138" i="4"/>
  <c r="Q137" i="4"/>
  <c r="O137" i="4"/>
  <c r="Q136" i="4"/>
  <c r="O136" i="4"/>
  <c r="Q123" i="4"/>
  <c r="O123" i="4"/>
  <c r="Q122" i="4"/>
  <c r="O122" i="4"/>
  <c r="Q121" i="4"/>
  <c r="O121" i="4"/>
  <c r="Q120" i="4"/>
  <c r="O120" i="4"/>
  <c r="Q119" i="4"/>
  <c r="O119" i="4"/>
  <c r="Q118" i="4"/>
  <c r="O118" i="4"/>
  <c r="Q117" i="4"/>
  <c r="O117" i="4"/>
  <c r="Q116" i="4"/>
  <c r="O116" i="4"/>
  <c r="Q115" i="4"/>
  <c r="O115" i="4"/>
  <c r="Q114" i="4"/>
  <c r="O114" i="4"/>
  <c r="Q113" i="4"/>
  <c r="O113" i="4"/>
  <c r="Q112" i="4"/>
  <c r="O112" i="4"/>
  <c r="Q111" i="4"/>
  <c r="O111" i="4"/>
  <c r="Q110" i="4"/>
  <c r="O110" i="4"/>
  <c r="Q109" i="4"/>
  <c r="O109" i="4"/>
  <c r="Q108" i="4"/>
  <c r="O108" i="4"/>
  <c r="Q107" i="4"/>
  <c r="O107" i="4"/>
  <c r="Q106" i="4"/>
  <c r="O106" i="4"/>
  <c r="Q105" i="4"/>
  <c r="O105" i="4"/>
  <c r="Q104" i="4"/>
  <c r="O104" i="4"/>
  <c r="Q91" i="4"/>
  <c r="O91" i="4"/>
  <c r="Q90" i="4"/>
  <c r="O90" i="4"/>
  <c r="Q89" i="4"/>
  <c r="O89" i="4"/>
  <c r="Q88" i="4"/>
  <c r="O88" i="4"/>
  <c r="Q87" i="4"/>
  <c r="O87" i="4"/>
  <c r="Q86" i="4"/>
  <c r="O86" i="4"/>
  <c r="Q85" i="4"/>
  <c r="O85" i="4"/>
  <c r="Q84" i="4"/>
  <c r="O84" i="4"/>
  <c r="Q83" i="4"/>
  <c r="O83" i="4"/>
  <c r="Q82" i="4"/>
  <c r="O82" i="4"/>
  <c r="Q81" i="4"/>
  <c r="O81" i="4"/>
  <c r="Q80" i="4"/>
  <c r="O80" i="4"/>
  <c r="Q79" i="4"/>
  <c r="O79" i="4"/>
  <c r="Q78" i="4"/>
  <c r="O78" i="4"/>
  <c r="Q77" i="4"/>
  <c r="O77" i="4"/>
  <c r="Q76" i="4"/>
  <c r="O76" i="4"/>
  <c r="Q75" i="4"/>
  <c r="O75" i="4"/>
  <c r="Q74" i="4"/>
  <c r="O74" i="4"/>
  <c r="Q73" i="4"/>
  <c r="O73" i="4"/>
  <c r="Q72" i="4"/>
  <c r="O72" i="4"/>
  <c r="Q59" i="4"/>
  <c r="O59" i="4"/>
  <c r="Q58" i="4"/>
  <c r="O58" i="4"/>
  <c r="Q57" i="4"/>
  <c r="O57" i="4"/>
  <c r="Q56" i="4"/>
  <c r="O56" i="4"/>
  <c r="Q55" i="4"/>
  <c r="O55" i="4"/>
  <c r="Q54" i="4"/>
  <c r="O54" i="4"/>
  <c r="Q53" i="4"/>
  <c r="O53" i="4"/>
  <c r="Q52" i="4"/>
  <c r="O52" i="4"/>
  <c r="Q51" i="4"/>
  <c r="O51" i="4"/>
  <c r="Q50" i="4"/>
  <c r="O50" i="4"/>
  <c r="Q49" i="4"/>
  <c r="O49" i="4"/>
  <c r="Q48" i="4"/>
  <c r="O48" i="4"/>
  <c r="Q47" i="4"/>
  <c r="O47" i="4"/>
  <c r="Q46" i="4"/>
  <c r="O46" i="4"/>
  <c r="Q45" i="4"/>
  <c r="O45" i="4"/>
  <c r="Q44" i="4"/>
  <c r="O44" i="4"/>
  <c r="Q43" i="4"/>
  <c r="O43" i="4"/>
  <c r="Q42" i="4"/>
  <c r="O42" i="4"/>
  <c r="Q41" i="4"/>
  <c r="O41" i="4"/>
  <c r="Q40" i="4"/>
  <c r="O40" i="4"/>
  <c r="Q27" i="4"/>
  <c r="O27" i="4"/>
  <c r="Q26" i="4"/>
  <c r="O26" i="4"/>
  <c r="Q25" i="4"/>
  <c r="O25" i="4"/>
  <c r="Q24" i="4"/>
  <c r="O24" i="4"/>
  <c r="Q23" i="4"/>
  <c r="O23" i="4"/>
  <c r="Q22" i="4"/>
  <c r="O22" i="4"/>
  <c r="Q21" i="4"/>
  <c r="O21" i="4"/>
  <c r="Q20" i="4"/>
  <c r="O20" i="4"/>
  <c r="Q19" i="4"/>
  <c r="O19" i="4"/>
  <c r="Q18" i="4"/>
  <c r="O18" i="4"/>
  <c r="Q17" i="4"/>
  <c r="O17" i="4"/>
  <c r="Q16" i="4"/>
  <c r="O16" i="4"/>
  <c r="Q15" i="4"/>
  <c r="O15" i="4"/>
  <c r="Q14" i="4"/>
  <c r="O14" i="4"/>
  <c r="Q13" i="4"/>
  <c r="O13" i="4"/>
  <c r="Q12" i="4"/>
  <c r="O12" i="4"/>
  <c r="Q11" i="4"/>
  <c r="O11" i="4"/>
  <c r="Q10" i="4"/>
  <c r="O10" i="4"/>
  <c r="Q9" i="4"/>
  <c r="O9" i="4"/>
  <c r="Q8" i="4"/>
  <c r="O8" i="4"/>
  <c r="J819" i="13"/>
  <c r="J818" i="13"/>
  <c r="J817" i="13"/>
  <c r="J816" i="13"/>
  <c r="J815" i="13"/>
  <c r="J814" i="13"/>
  <c r="J813" i="13"/>
  <c r="J812" i="13"/>
  <c r="J811" i="13"/>
  <c r="J810" i="13"/>
  <c r="J809" i="13"/>
  <c r="J808" i="13"/>
  <c r="J807" i="13"/>
  <c r="J806" i="13"/>
  <c r="J805" i="13"/>
  <c r="J804" i="13"/>
  <c r="J803" i="13"/>
  <c r="J802" i="13"/>
  <c r="J801" i="13"/>
  <c r="J800" i="13"/>
  <c r="J786" i="13"/>
  <c r="J785" i="13"/>
  <c r="J784" i="13"/>
  <c r="J783" i="13"/>
  <c r="J782" i="13"/>
  <c r="J781" i="13"/>
  <c r="J780" i="13"/>
  <c r="J779" i="13"/>
  <c r="J778" i="13"/>
  <c r="J777" i="13"/>
  <c r="J776" i="13"/>
  <c r="J775" i="13"/>
  <c r="J774" i="13"/>
  <c r="J773" i="13"/>
  <c r="J772" i="13"/>
  <c r="J771" i="13"/>
  <c r="J770" i="13"/>
  <c r="J769" i="13"/>
  <c r="J768" i="13"/>
  <c r="J767" i="13"/>
  <c r="J753" i="13"/>
  <c r="J752" i="13"/>
  <c r="J751" i="13"/>
  <c r="J750" i="13"/>
  <c r="J749" i="13"/>
  <c r="J748" i="13"/>
  <c r="J747" i="13"/>
  <c r="J746" i="13"/>
  <c r="J745" i="13"/>
  <c r="J744" i="13"/>
  <c r="J743" i="13"/>
  <c r="J742" i="13"/>
  <c r="J741" i="13"/>
  <c r="J740" i="13"/>
  <c r="J739" i="13"/>
  <c r="J738" i="13"/>
  <c r="J737" i="13"/>
  <c r="J736" i="13"/>
  <c r="J735" i="13"/>
  <c r="J734" i="13"/>
  <c r="J720" i="13"/>
  <c r="J719" i="13"/>
  <c r="J718" i="13"/>
  <c r="J717" i="13"/>
  <c r="J716" i="13"/>
  <c r="J715" i="13"/>
  <c r="J714" i="13"/>
  <c r="J713" i="13"/>
  <c r="J712" i="13"/>
  <c r="J711" i="13"/>
  <c r="J710" i="13"/>
  <c r="J709" i="13"/>
  <c r="J708" i="13"/>
  <c r="J707" i="13"/>
  <c r="J706" i="13"/>
  <c r="J705" i="13"/>
  <c r="J704" i="13"/>
  <c r="J703" i="13"/>
  <c r="J702" i="13"/>
  <c r="J701" i="13"/>
  <c r="J687" i="13"/>
  <c r="J686" i="13"/>
  <c r="J685" i="13"/>
  <c r="J684" i="13"/>
  <c r="J683" i="13"/>
  <c r="J682" i="13"/>
  <c r="J681" i="13"/>
  <c r="J680" i="13"/>
  <c r="J679" i="13"/>
  <c r="J678" i="13"/>
  <c r="J677" i="13"/>
  <c r="J676" i="13"/>
  <c r="J675" i="13"/>
  <c r="J674" i="13"/>
  <c r="J673" i="13"/>
  <c r="J672" i="13"/>
  <c r="J671" i="13"/>
  <c r="J670" i="13"/>
  <c r="J669" i="13"/>
  <c r="J668" i="13"/>
  <c r="J654" i="13"/>
  <c r="J653" i="13"/>
  <c r="J652" i="13"/>
  <c r="J651" i="13"/>
  <c r="J650" i="13"/>
  <c r="J649" i="13"/>
  <c r="J648" i="13"/>
  <c r="J647" i="13"/>
  <c r="J646" i="13"/>
  <c r="J645" i="13"/>
  <c r="J644" i="13"/>
  <c r="J643" i="13"/>
  <c r="J642" i="13"/>
  <c r="J641" i="13"/>
  <c r="J640" i="13"/>
  <c r="J639" i="13"/>
  <c r="J638" i="13"/>
  <c r="J637" i="13"/>
  <c r="J636" i="13"/>
  <c r="J635" i="13"/>
  <c r="J621" i="13"/>
  <c r="J620" i="13"/>
  <c r="J619" i="13"/>
  <c r="J618" i="13"/>
  <c r="J617" i="13"/>
  <c r="J616" i="13"/>
  <c r="J615" i="13"/>
  <c r="J614" i="13"/>
  <c r="J613" i="13"/>
  <c r="J612" i="13"/>
  <c r="J611" i="13"/>
  <c r="J610" i="13"/>
  <c r="J609" i="13"/>
  <c r="J608" i="13"/>
  <c r="J607" i="13"/>
  <c r="J606" i="13"/>
  <c r="J605" i="13"/>
  <c r="J604" i="13"/>
  <c r="J603" i="13"/>
  <c r="J602" i="13"/>
  <c r="J588" i="13"/>
  <c r="J587" i="13"/>
  <c r="J586" i="13"/>
  <c r="J585" i="13"/>
  <c r="J584" i="13"/>
  <c r="J583" i="13"/>
  <c r="J582" i="13"/>
  <c r="J581" i="13"/>
  <c r="J580" i="13"/>
  <c r="J579" i="13"/>
  <c r="J578" i="13"/>
  <c r="J577" i="13"/>
  <c r="J576" i="13"/>
  <c r="J575" i="13"/>
  <c r="J574" i="13"/>
  <c r="J573" i="13"/>
  <c r="J572" i="13"/>
  <c r="J571" i="13"/>
  <c r="J570" i="13"/>
  <c r="J569" i="13"/>
  <c r="J555" i="13"/>
  <c r="J554" i="13"/>
  <c r="J553" i="13"/>
  <c r="J552" i="13"/>
  <c r="J551" i="13"/>
  <c r="J550" i="13"/>
  <c r="J549" i="13"/>
  <c r="J548" i="13"/>
  <c r="J547" i="13"/>
  <c r="J546" i="13"/>
  <c r="J545" i="13"/>
  <c r="J544" i="13"/>
  <c r="J543" i="13"/>
  <c r="J542" i="13"/>
  <c r="J541" i="13"/>
  <c r="J540" i="13"/>
  <c r="J539" i="13"/>
  <c r="J538" i="13"/>
  <c r="J537" i="13"/>
  <c r="J536" i="13"/>
  <c r="J522" i="13"/>
  <c r="J521" i="13"/>
  <c r="J520" i="13"/>
  <c r="J519" i="13"/>
  <c r="J518" i="13"/>
  <c r="J517" i="13"/>
  <c r="J516" i="13"/>
  <c r="J515" i="13"/>
  <c r="J514" i="13"/>
  <c r="J513" i="13"/>
  <c r="J512" i="13"/>
  <c r="J511" i="13"/>
  <c r="J510" i="13"/>
  <c r="J509" i="13"/>
  <c r="J508" i="13"/>
  <c r="J507" i="13"/>
  <c r="J506" i="13"/>
  <c r="J505" i="13"/>
  <c r="J504" i="13"/>
  <c r="J503" i="13"/>
  <c r="J489" i="13"/>
  <c r="J488" i="13"/>
  <c r="J487" i="13"/>
  <c r="J486" i="13"/>
  <c r="J485" i="13"/>
  <c r="J484" i="13"/>
  <c r="J483" i="13"/>
  <c r="J482" i="13"/>
  <c r="J481" i="13"/>
  <c r="J480" i="13"/>
  <c r="J479" i="13"/>
  <c r="J478" i="13"/>
  <c r="J477" i="13"/>
  <c r="J476" i="13"/>
  <c r="J475" i="13"/>
  <c r="J474" i="13"/>
  <c r="J473" i="13"/>
  <c r="J472" i="13"/>
  <c r="J471" i="13"/>
  <c r="J470" i="13"/>
  <c r="J456" i="13"/>
  <c r="J455" i="13"/>
  <c r="J454" i="13"/>
  <c r="J453" i="13"/>
  <c r="J452" i="13"/>
  <c r="J451" i="13"/>
  <c r="J450" i="13"/>
  <c r="J449" i="13"/>
  <c r="J448" i="13"/>
  <c r="J447" i="13"/>
  <c r="J446" i="13"/>
  <c r="J445" i="13"/>
  <c r="J444" i="13"/>
  <c r="J443" i="13"/>
  <c r="J442" i="13"/>
  <c r="J441" i="13"/>
  <c r="J440" i="13"/>
  <c r="J439" i="13"/>
  <c r="J438" i="13"/>
  <c r="J437" i="13"/>
  <c r="J423" i="13"/>
  <c r="J422" i="13"/>
  <c r="J421" i="13"/>
  <c r="J420" i="13"/>
  <c r="J419" i="13"/>
  <c r="J418" i="13"/>
  <c r="J417" i="13"/>
  <c r="J416" i="13"/>
  <c r="J415" i="13"/>
  <c r="J414" i="13"/>
  <c r="J413" i="13"/>
  <c r="J412" i="13"/>
  <c r="J411" i="13"/>
  <c r="J410" i="13"/>
  <c r="J409" i="13"/>
  <c r="J408" i="13"/>
  <c r="J407" i="13"/>
  <c r="J406" i="13"/>
  <c r="J405" i="13"/>
  <c r="J404" i="13"/>
  <c r="J390" i="13"/>
  <c r="J389" i="13"/>
  <c r="J388" i="13"/>
  <c r="J387" i="13"/>
  <c r="J386" i="13"/>
  <c r="J385" i="13"/>
  <c r="J384" i="13"/>
  <c r="J383" i="13"/>
  <c r="J382" i="13"/>
  <c r="J381" i="13"/>
  <c r="J380" i="13"/>
  <c r="J379" i="13"/>
  <c r="J378" i="13"/>
  <c r="J377" i="13"/>
  <c r="J376" i="13"/>
  <c r="J375" i="13"/>
  <c r="J374" i="13"/>
  <c r="J373" i="13"/>
  <c r="J372" i="13"/>
  <c r="J371" i="13"/>
  <c r="J357" i="13"/>
  <c r="J356" i="13"/>
  <c r="J355" i="13"/>
  <c r="J354" i="13"/>
  <c r="J353" i="13"/>
  <c r="J352" i="13"/>
  <c r="J351" i="13"/>
  <c r="J350" i="13"/>
  <c r="J349" i="13"/>
  <c r="J348" i="13"/>
  <c r="J347" i="13"/>
  <c r="J346" i="13"/>
  <c r="J345" i="13"/>
  <c r="J344" i="13"/>
  <c r="J343" i="13"/>
  <c r="J342" i="13"/>
  <c r="J341" i="13"/>
  <c r="J340" i="13"/>
  <c r="J339" i="13"/>
  <c r="J338" i="13"/>
  <c r="J324" i="13"/>
  <c r="J323" i="13"/>
  <c r="J322" i="13"/>
  <c r="J321" i="13"/>
  <c r="J320" i="13"/>
  <c r="J319" i="13"/>
  <c r="J318" i="13"/>
  <c r="J317" i="13"/>
  <c r="J316" i="13"/>
  <c r="J315" i="13"/>
  <c r="J314" i="13"/>
  <c r="J313" i="13"/>
  <c r="J312" i="13"/>
  <c r="J311" i="13"/>
  <c r="J310" i="13"/>
  <c r="J309" i="13"/>
  <c r="J308" i="13"/>
  <c r="J307" i="13"/>
  <c r="J306" i="13"/>
  <c r="J305" i="13"/>
  <c r="J291" i="13"/>
  <c r="J290" i="13"/>
  <c r="J289" i="13"/>
  <c r="J288" i="13"/>
  <c r="J287" i="13"/>
  <c r="J286" i="13"/>
  <c r="J285" i="13"/>
  <c r="J284" i="13"/>
  <c r="J283" i="13"/>
  <c r="J282" i="13"/>
  <c r="J281" i="13"/>
  <c r="J280" i="13"/>
  <c r="J279" i="13"/>
  <c r="J278" i="13"/>
  <c r="J277" i="13"/>
  <c r="J276" i="13"/>
  <c r="J275" i="13"/>
  <c r="J274" i="13"/>
  <c r="J273" i="13"/>
  <c r="J272" i="13"/>
  <c r="J258" i="13"/>
  <c r="J257" i="13"/>
  <c r="J256" i="13"/>
  <c r="J255" i="13"/>
  <c r="J254" i="13"/>
  <c r="J253" i="13"/>
  <c r="J252" i="13"/>
  <c r="J251" i="13"/>
  <c r="J250" i="13"/>
  <c r="J249" i="13"/>
  <c r="J248" i="13"/>
  <c r="J247" i="13"/>
  <c r="J246" i="13"/>
  <c r="J245" i="13"/>
  <c r="J244" i="13"/>
  <c r="J243" i="13"/>
  <c r="J242" i="13"/>
  <c r="J241" i="13"/>
  <c r="J240" i="13"/>
  <c r="J239" i="13"/>
  <c r="J225" i="13"/>
  <c r="J224" i="13"/>
  <c r="J223" i="13"/>
  <c r="J222" i="13"/>
  <c r="J221" i="13"/>
  <c r="J220" i="13"/>
  <c r="J219" i="13"/>
  <c r="J218" i="13"/>
  <c r="J217" i="13"/>
  <c r="J216" i="13"/>
  <c r="J215" i="13"/>
  <c r="J214" i="13"/>
  <c r="J213" i="13"/>
  <c r="J212" i="13"/>
  <c r="J211" i="13"/>
  <c r="J210" i="13"/>
  <c r="J209" i="13"/>
  <c r="J208" i="13"/>
  <c r="J207" i="13"/>
  <c r="J206" i="13"/>
  <c r="J192" i="13"/>
  <c r="J191" i="13"/>
  <c r="J190" i="13"/>
  <c r="J189" i="13"/>
  <c r="J188" i="13"/>
  <c r="J187" i="13"/>
  <c r="J186" i="13"/>
  <c r="J185" i="13"/>
  <c r="J184" i="13"/>
  <c r="J183" i="13"/>
  <c r="J182" i="13"/>
  <c r="J181" i="13"/>
  <c r="J180" i="13"/>
  <c r="J179" i="13"/>
  <c r="J178" i="13"/>
  <c r="J177" i="13"/>
  <c r="J176" i="13"/>
  <c r="J175" i="13"/>
  <c r="J174" i="13"/>
  <c r="J173" i="13"/>
  <c r="J159" i="13"/>
  <c r="J158" i="13"/>
  <c r="J157" i="13"/>
  <c r="J156" i="13"/>
  <c r="J155" i="13"/>
  <c r="J154" i="13"/>
  <c r="J153" i="13"/>
  <c r="J152" i="13"/>
  <c r="J151" i="13"/>
  <c r="J150" i="13"/>
  <c r="J149" i="13"/>
  <c r="J148" i="13"/>
  <c r="J147" i="13"/>
  <c r="J146" i="13"/>
  <c r="J145" i="13"/>
  <c r="J144" i="13"/>
  <c r="J143" i="13"/>
  <c r="J142" i="13"/>
  <c r="J141" i="13"/>
  <c r="J140" i="13"/>
  <c r="J126" i="13"/>
  <c r="J125" i="13"/>
  <c r="J124" i="13"/>
  <c r="J123" i="13"/>
  <c r="J122" i="13"/>
  <c r="J121" i="13"/>
  <c r="J120" i="13"/>
  <c r="J119" i="13"/>
  <c r="J118" i="13"/>
  <c r="J117" i="13"/>
  <c r="J116" i="13"/>
  <c r="J115" i="13"/>
  <c r="J114" i="13"/>
  <c r="J113" i="13"/>
  <c r="J112" i="13"/>
  <c r="J111" i="13"/>
  <c r="J110" i="13"/>
  <c r="J109" i="13"/>
  <c r="J108" i="13"/>
  <c r="J107" i="13"/>
  <c r="J93" i="13"/>
  <c r="J92" i="13"/>
  <c r="J91" i="13"/>
  <c r="J90" i="13"/>
  <c r="J89" i="13"/>
  <c r="J88" i="13"/>
  <c r="J87" i="13"/>
  <c r="J86" i="13"/>
  <c r="J85" i="13"/>
  <c r="J84" i="13"/>
  <c r="J83" i="13"/>
  <c r="J82" i="13"/>
  <c r="J81" i="13"/>
  <c r="J80" i="13"/>
  <c r="J79" i="13"/>
  <c r="J78" i="13"/>
  <c r="J77" i="13"/>
  <c r="J76" i="13"/>
  <c r="J75" i="13"/>
  <c r="J74" i="13"/>
  <c r="J60" i="13"/>
  <c r="J59" i="13"/>
  <c r="J58" i="13"/>
  <c r="J57" i="13"/>
  <c r="J56" i="13"/>
  <c r="J55" i="13"/>
  <c r="J54" i="13"/>
  <c r="J53" i="13"/>
  <c r="J52" i="13"/>
  <c r="J51" i="13"/>
  <c r="J50" i="13"/>
  <c r="J49" i="13"/>
  <c r="J48" i="13"/>
  <c r="J47" i="13"/>
  <c r="J46" i="13"/>
  <c r="J45" i="13"/>
  <c r="J44" i="13"/>
  <c r="J43" i="13"/>
  <c r="J42" i="13"/>
  <c r="J41" i="13"/>
  <c r="J27" i="13"/>
  <c r="J26" i="13"/>
  <c r="J25" i="13"/>
  <c r="J24" i="13"/>
  <c r="J23" i="13"/>
  <c r="J22" i="13"/>
  <c r="J21" i="13"/>
  <c r="J20" i="13"/>
  <c r="J19" i="13"/>
  <c r="J18" i="13"/>
  <c r="J17" i="13"/>
  <c r="J16" i="13"/>
  <c r="J15" i="13"/>
  <c r="J14" i="13"/>
  <c r="J13" i="13"/>
  <c r="J12" i="13"/>
  <c r="J11" i="13"/>
  <c r="J10" i="13"/>
  <c r="J9" i="13"/>
  <c r="J8" i="13"/>
  <c r="D11" i="1"/>
  <c r="D13" i="1"/>
  <c r="C185" i="15" l="1"/>
  <c r="C184" i="15"/>
  <c r="C155" i="15"/>
  <c r="C154" i="15"/>
  <c r="C125" i="15"/>
  <c r="C124" i="15"/>
  <c r="C95" i="15"/>
  <c r="C94" i="15"/>
  <c r="C65" i="15"/>
  <c r="C64" i="15"/>
  <c r="C35" i="15"/>
  <c r="C34" i="15"/>
  <c r="J23" i="15"/>
  <c r="J53" i="15" s="1"/>
  <c r="J83" i="15" s="1"/>
  <c r="J113" i="15" s="1"/>
  <c r="J143" i="15" s="1"/>
  <c r="J173" i="15" s="1"/>
  <c r="J203" i="15" s="1"/>
  <c r="F319" i="10" l="1"/>
  <c r="U315" i="10"/>
  <c r="N315" i="10"/>
  <c r="R315" i="10" s="1"/>
  <c r="B315" i="10"/>
  <c r="L315" i="10" s="1"/>
  <c r="N314" i="10"/>
  <c r="R314" i="10" s="1"/>
  <c r="B314" i="10"/>
  <c r="L314" i="10" s="1"/>
  <c r="N313" i="10"/>
  <c r="R313" i="10" s="1"/>
  <c r="B313" i="10"/>
  <c r="L313" i="10" s="1"/>
  <c r="N312" i="10"/>
  <c r="R312" i="10" s="1"/>
  <c r="B312" i="10"/>
  <c r="L312" i="10" s="1"/>
  <c r="N311" i="10"/>
  <c r="R311" i="10" s="1"/>
  <c r="B311" i="10"/>
  <c r="L311" i="10" s="1"/>
  <c r="N310" i="10"/>
  <c r="R310" i="10" s="1"/>
  <c r="B310" i="10"/>
  <c r="L310" i="10" s="1"/>
  <c r="N309" i="10"/>
  <c r="B309" i="10"/>
  <c r="L309" i="10" s="1"/>
  <c r="N308" i="10"/>
  <c r="R308" i="10" s="1"/>
  <c r="B308" i="10"/>
  <c r="L308" i="10" s="1"/>
  <c r="N307" i="10"/>
  <c r="R307" i="10" s="1"/>
  <c r="B307" i="10"/>
  <c r="L307" i="10" s="1"/>
  <c r="R306" i="10"/>
  <c r="N306" i="10"/>
  <c r="B306" i="10"/>
  <c r="L306" i="10" s="1"/>
  <c r="N305" i="10"/>
  <c r="R305" i="10" s="1"/>
  <c r="B305" i="10"/>
  <c r="L305" i="10" s="1"/>
  <c r="N304" i="10"/>
  <c r="R304" i="10" s="1"/>
  <c r="B304" i="10"/>
  <c r="L304" i="10" s="1"/>
  <c r="N303" i="10"/>
  <c r="R303" i="10" s="1"/>
  <c r="B303" i="10"/>
  <c r="L303" i="10" s="1"/>
  <c r="N302" i="10"/>
  <c r="B302" i="10"/>
  <c r="L302" i="10" s="1"/>
  <c r="N301" i="10"/>
  <c r="R301" i="10" s="1"/>
  <c r="B301" i="10"/>
  <c r="L301" i="10" s="1"/>
  <c r="N300" i="10"/>
  <c r="R300" i="10" s="1"/>
  <c r="B300" i="10"/>
  <c r="L300" i="10" s="1"/>
  <c r="N299" i="10"/>
  <c r="R299" i="10" s="1"/>
  <c r="B299" i="10"/>
  <c r="L299" i="10" s="1"/>
  <c r="N298" i="10"/>
  <c r="R298" i="10" s="1"/>
  <c r="B298" i="10"/>
  <c r="L298" i="10" s="1"/>
  <c r="N297" i="10"/>
  <c r="R297" i="10" s="1"/>
  <c r="B297" i="10"/>
  <c r="L297" i="10" s="1"/>
  <c r="N296" i="10"/>
  <c r="B296" i="10"/>
  <c r="L296" i="10" s="1"/>
  <c r="B293" i="10"/>
  <c r="B292" i="10"/>
  <c r="F287" i="10"/>
  <c r="U283" i="10"/>
  <c r="R283" i="10"/>
  <c r="N283" i="10"/>
  <c r="B283" i="10"/>
  <c r="L283" i="10" s="1"/>
  <c r="N282" i="10"/>
  <c r="R282" i="10" s="1"/>
  <c r="B282" i="10"/>
  <c r="L282" i="10" s="1"/>
  <c r="N281" i="10"/>
  <c r="R281" i="10" s="1"/>
  <c r="B281" i="10"/>
  <c r="L281" i="10" s="1"/>
  <c r="N280" i="10"/>
  <c r="B280" i="10"/>
  <c r="L280" i="10" s="1"/>
  <c r="R279" i="10"/>
  <c r="N279" i="10"/>
  <c r="B279" i="10"/>
  <c r="L279" i="10" s="1"/>
  <c r="N278" i="10"/>
  <c r="B278" i="10"/>
  <c r="L278" i="10" s="1"/>
  <c r="N277" i="10"/>
  <c r="L277" i="10"/>
  <c r="B277" i="10"/>
  <c r="N276" i="10"/>
  <c r="R276" i="10" s="1"/>
  <c r="B276" i="10"/>
  <c r="L276" i="10" s="1"/>
  <c r="N275" i="10"/>
  <c r="R275" i="10" s="1"/>
  <c r="B275" i="10"/>
  <c r="L275" i="10" s="1"/>
  <c r="N274" i="10"/>
  <c r="R274" i="10" s="1"/>
  <c r="B274" i="10"/>
  <c r="L274" i="10" s="1"/>
  <c r="N273" i="10"/>
  <c r="L273" i="10"/>
  <c r="B273" i="10"/>
  <c r="N272" i="10"/>
  <c r="R272" i="10" s="1"/>
  <c r="B272" i="10"/>
  <c r="L272" i="10" s="1"/>
  <c r="N271" i="10"/>
  <c r="B271" i="10"/>
  <c r="L271" i="10" s="1"/>
  <c r="N270" i="10"/>
  <c r="R270" i="10" s="1"/>
  <c r="B270" i="10"/>
  <c r="L270" i="10" s="1"/>
  <c r="N269" i="10"/>
  <c r="L269" i="10"/>
  <c r="B269" i="10"/>
  <c r="N268" i="10"/>
  <c r="R268" i="10" s="1"/>
  <c r="B268" i="10"/>
  <c r="L268" i="10" s="1"/>
  <c r="N267" i="10"/>
  <c r="L267" i="10"/>
  <c r="B267" i="10"/>
  <c r="N266" i="10"/>
  <c r="R266" i="10" s="1"/>
  <c r="B266" i="10"/>
  <c r="L266" i="10" s="1"/>
  <c r="N265" i="10"/>
  <c r="R265" i="10" s="1"/>
  <c r="B265" i="10"/>
  <c r="L265" i="10" s="1"/>
  <c r="N264" i="10"/>
  <c r="B264" i="10"/>
  <c r="L264" i="10" s="1"/>
  <c r="B261" i="10"/>
  <c r="B260" i="10"/>
  <c r="F255" i="10"/>
  <c r="U251" i="10"/>
  <c r="N251" i="10"/>
  <c r="R251" i="10" s="1"/>
  <c r="B251" i="10"/>
  <c r="L251" i="10" s="1"/>
  <c r="N250" i="10"/>
  <c r="R250" i="10" s="1"/>
  <c r="B250" i="10"/>
  <c r="L250" i="10" s="1"/>
  <c r="N249" i="10"/>
  <c r="B249" i="10"/>
  <c r="L249" i="10" s="1"/>
  <c r="R248" i="10"/>
  <c r="N248" i="10"/>
  <c r="B248" i="10"/>
  <c r="L248" i="10" s="1"/>
  <c r="N247" i="10"/>
  <c r="L247" i="10"/>
  <c r="B247" i="10"/>
  <c r="N246" i="10"/>
  <c r="R246" i="10" s="1"/>
  <c r="B246" i="10"/>
  <c r="L246" i="10" s="1"/>
  <c r="N245" i="10"/>
  <c r="L245" i="10"/>
  <c r="B245" i="10"/>
  <c r="N244" i="10"/>
  <c r="R244" i="10" s="1"/>
  <c r="B244" i="10"/>
  <c r="L244" i="10" s="1"/>
  <c r="N243" i="10"/>
  <c r="B243" i="10"/>
  <c r="L243" i="10" s="1"/>
  <c r="N242" i="10"/>
  <c r="R242" i="10" s="1"/>
  <c r="B242" i="10"/>
  <c r="L242" i="10" s="1"/>
  <c r="N241" i="10"/>
  <c r="B241" i="10"/>
  <c r="L241" i="10" s="1"/>
  <c r="R240" i="10"/>
  <c r="N240" i="10"/>
  <c r="B240" i="10"/>
  <c r="L240" i="10" s="1"/>
  <c r="N239" i="10"/>
  <c r="L239" i="10"/>
  <c r="B239" i="10"/>
  <c r="N238" i="10"/>
  <c r="B238" i="10"/>
  <c r="L238" i="10" s="1"/>
  <c r="N237" i="10"/>
  <c r="R237" i="10" s="1"/>
  <c r="B237" i="10"/>
  <c r="L237" i="10" s="1"/>
  <c r="N236" i="10"/>
  <c r="B236" i="10"/>
  <c r="L236" i="10" s="1"/>
  <c r="N235" i="10"/>
  <c r="R235" i="10" s="1"/>
  <c r="B235" i="10"/>
  <c r="L235" i="10" s="1"/>
  <c r="N234" i="10"/>
  <c r="B234" i="10"/>
  <c r="L234" i="10" s="1"/>
  <c r="N233" i="10"/>
  <c r="R233" i="10" s="1"/>
  <c r="B233" i="10"/>
  <c r="L233" i="10" s="1"/>
  <c r="N232" i="10"/>
  <c r="B232" i="10"/>
  <c r="L232" i="10" s="1"/>
  <c r="B229" i="10"/>
  <c r="B228" i="10"/>
  <c r="F223" i="10"/>
  <c r="U219" i="10"/>
  <c r="N219" i="10"/>
  <c r="R219" i="10" s="1"/>
  <c r="B219" i="10"/>
  <c r="L219" i="10" s="1"/>
  <c r="R218" i="10"/>
  <c r="N218" i="10"/>
  <c r="B218" i="10"/>
  <c r="L218" i="10" s="1"/>
  <c r="N217" i="10"/>
  <c r="R217" i="10" s="1"/>
  <c r="B217" i="10"/>
  <c r="L217" i="10" s="1"/>
  <c r="N216" i="10"/>
  <c r="B216" i="10"/>
  <c r="L216" i="10" s="1"/>
  <c r="R215" i="10"/>
  <c r="N215" i="10"/>
  <c r="B215" i="10"/>
  <c r="L215" i="10" s="1"/>
  <c r="N214" i="10"/>
  <c r="B214" i="10"/>
  <c r="L214" i="10" s="1"/>
  <c r="N213" i="10"/>
  <c r="R213" i="10" s="1"/>
  <c r="B213" i="10"/>
  <c r="L213" i="10" s="1"/>
  <c r="N212" i="10"/>
  <c r="B212" i="10"/>
  <c r="L212" i="10" s="1"/>
  <c r="N211" i="10"/>
  <c r="L211" i="10"/>
  <c r="B211" i="10"/>
  <c r="N210" i="10"/>
  <c r="B210" i="10"/>
  <c r="L210" i="10" s="1"/>
  <c r="N209" i="10"/>
  <c r="R209" i="10" s="1"/>
  <c r="B209" i="10"/>
  <c r="L209" i="10" s="1"/>
  <c r="N208" i="10"/>
  <c r="B208" i="10"/>
  <c r="L208" i="10" s="1"/>
  <c r="R207" i="10"/>
  <c r="N207" i="10"/>
  <c r="B207" i="10"/>
  <c r="L207" i="10" s="1"/>
  <c r="N206" i="10"/>
  <c r="B206" i="10"/>
  <c r="L206" i="10" s="1"/>
  <c r="N205" i="10"/>
  <c r="R205" i="10" s="1"/>
  <c r="B205" i="10"/>
  <c r="L205" i="10" s="1"/>
  <c r="N204" i="10"/>
  <c r="B204" i="10"/>
  <c r="L204" i="10" s="1"/>
  <c r="R203" i="10"/>
  <c r="N203" i="10"/>
  <c r="L203" i="10"/>
  <c r="B203" i="10"/>
  <c r="N202" i="10"/>
  <c r="R202" i="10" s="1"/>
  <c r="B202" i="10"/>
  <c r="L202" i="10" s="1"/>
  <c r="N201" i="10"/>
  <c r="R201" i="10" s="1"/>
  <c r="B201" i="10"/>
  <c r="L201" i="10" s="1"/>
  <c r="N200" i="10"/>
  <c r="R200" i="10" s="1"/>
  <c r="B200" i="10"/>
  <c r="L200" i="10" s="1"/>
  <c r="B197" i="10"/>
  <c r="B196" i="10"/>
  <c r="F191" i="10"/>
  <c r="U187" i="10"/>
  <c r="N187" i="10"/>
  <c r="R187" i="10" s="1"/>
  <c r="L187" i="10"/>
  <c r="B187" i="10"/>
  <c r="N186" i="10"/>
  <c r="B186" i="10"/>
  <c r="L186" i="10" s="1"/>
  <c r="N185" i="10"/>
  <c r="R185" i="10" s="1"/>
  <c r="B185" i="10"/>
  <c r="L185" i="10" s="1"/>
  <c r="R184" i="10"/>
  <c r="N184" i="10"/>
  <c r="B184" i="10"/>
  <c r="L184" i="10" s="1"/>
  <c r="R183" i="10"/>
  <c r="N183" i="10"/>
  <c r="B183" i="10"/>
  <c r="L183" i="10" s="1"/>
  <c r="N182" i="10"/>
  <c r="L182" i="10"/>
  <c r="B182" i="10"/>
  <c r="N181" i="10"/>
  <c r="R181" i="10" s="1"/>
  <c r="B181" i="10"/>
  <c r="L181" i="10" s="1"/>
  <c r="N180" i="10"/>
  <c r="B180" i="10"/>
  <c r="L180" i="10" s="1"/>
  <c r="N179" i="10"/>
  <c r="R179" i="10" s="1"/>
  <c r="B179" i="10"/>
  <c r="L179" i="10" s="1"/>
  <c r="N178" i="10"/>
  <c r="R178" i="10" s="1"/>
  <c r="B178" i="10"/>
  <c r="L178" i="10" s="1"/>
  <c r="R177" i="10"/>
  <c r="N177" i="10"/>
  <c r="B177" i="10"/>
  <c r="L177" i="10" s="1"/>
  <c r="N176" i="10"/>
  <c r="R176" i="10" s="1"/>
  <c r="L176" i="10"/>
  <c r="B176" i="10"/>
  <c r="N175" i="10"/>
  <c r="R175" i="10" s="1"/>
  <c r="L175" i="10"/>
  <c r="B175" i="10"/>
  <c r="N174" i="10"/>
  <c r="R174" i="10" s="1"/>
  <c r="B174" i="10"/>
  <c r="L174" i="10" s="1"/>
  <c r="N173" i="10"/>
  <c r="B173" i="10"/>
  <c r="L173" i="10" s="1"/>
  <c r="N172" i="10"/>
  <c r="R172" i="10" s="1"/>
  <c r="B172" i="10"/>
  <c r="L172" i="10" s="1"/>
  <c r="N171" i="10"/>
  <c r="B171" i="10"/>
  <c r="L171" i="10" s="1"/>
  <c r="N170" i="10"/>
  <c r="B170" i="10"/>
  <c r="L170" i="10" s="1"/>
  <c r="N169" i="10"/>
  <c r="B169" i="10"/>
  <c r="L169" i="10" s="1"/>
  <c r="N168" i="10"/>
  <c r="B168" i="10"/>
  <c r="L168" i="10" s="1"/>
  <c r="B165" i="10"/>
  <c r="B164" i="10"/>
  <c r="F159" i="10"/>
  <c r="U155" i="10"/>
  <c r="R155" i="10"/>
  <c r="N155" i="10"/>
  <c r="B155" i="10"/>
  <c r="L155" i="10" s="1"/>
  <c r="N154" i="10"/>
  <c r="R154" i="10" s="1"/>
  <c r="L154" i="10"/>
  <c r="B154" i="10"/>
  <c r="N153" i="10"/>
  <c r="B153" i="10"/>
  <c r="L153" i="10" s="1"/>
  <c r="N152" i="10"/>
  <c r="R152" i="10" s="1"/>
  <c r="B152" i="10"/>
  <c r="L152" i="10" s="1"/>
  <c r="R151" i="10"/>
  <c r="N151" i="10"/>
  <c r="B151" i="10"/>
  <c r="L151" i="10" s="1"/>
  <c r="N150" i="10"/>
  <c r="B150" i="10"/>
  <c r="L150" i="10" s="1"/>
  <c r="N149" i="10"/>
  <c r="B149" i="10"/>
  <c r="L149" i="10" s="1"/>
  <c r="N148" i="10"/>
  <c r="L148" i="10"/>
  <c r="B148" i="10"/>
  <c r="N147" i="10"/>
  <c r="R147" i="10" s="1"/>
  <c r="L147" i="10"/>
  <c r="B147" i="10"/>
  <c r="N146" i="10"/>
  <c r="L146" i="10"/>
  <c r="B146" i="10"/>
  <c r="N145" i="10"/>
  <c r="B145" i="10"/>
  <c r="L145" i="10" s="1"/>
  <c r="N144" i="10"/>
  <c r="L144" i="10"/>
  <c r="B144" i="10"/>
  <c r="N143" i="10"/>
  <c r="R143" i="10" s="1"/>
  <c r="L143" i="10"/>
  <c r="B143" i="10"/>
  <c r="N142" i="10"/>
  <c r="B142" i="10"/>
  <c r="L142" i="10" s="1"/>
  <c r="N141" i="10"/>
  <c r="B141" i="10"/>
  <c r="L141" i="10" s="1"/>
  <c r="N140" i="10"/>
  <c r="R140" i="10" s="1"/>
  <c r="B140" i="10"/>
  <c r="L140" i="10" s="1"/>
  <c r="R139" i="10"/>
  <c r="N139" i="10"/>
  <c r="L139" i="10"/>
  <c r="B139" i="10"/>
  <c r="N138" i="10"/>
  <c r="B138" i="10"/>
  <c r="L138" i="10" s="1"/>
  <c r="R137" i="10"/>
  <c r="N137" i="10"/>
  <c r="B137" i="10"/>
  <c r="L137" i="10" s="1"/>
  <c r="N136" i="10"/>
  <c r="R136" i="10" s="1"/>
  <c r="B136" i="10"/>
  <c r="L136" i="10" s="1"/>
  <c r="B133" i="10"/>
  <c r="B132" i="10"/>
  <c r="F127" i="10"/>
  <c r="U123" i="10"/>
  <c r="N123" i="10"/>
  <c r="R123" i="10" s="1"/>
  <c r="L123" i="10"/>
  <c r="B123" i="10"/>
  <c r="N122" i="10"/>
  <c r="R122" i="10" s="1"/>
  <c r="B122" i="10"/>
  <c r="L122" i="10" s="1"/>
  <c r="N121" i="10"/>
  <c r="R121" i="10" s="1"/>
  <c r="B121" i="10"/>
  <c r="L121" i="10" s="1"/>
  <c r="R120" i="10"/>
  <c r="N120" i="10"/>
  <c r="B120" i="10"/>
  <c r="L120" i="10" s="1"/>
  <c r="N119" i="10"/>
  <c r="L119" i="10"/>
  <c r="B119" i="10"/>
  <c r="N118" i="10"/>
  <c r="R118" i="10" s="1"/>
  <c r="B118" i="10"/>
  <c r="L118" i="10" s="1"/>
  <c r="N117" i="10"/>
  <c r="B117" i="10"/>
  <c r="L117" i="10" s="1"/>
  <c r="N116" i="10"/>
  <c r="R116" i="10" s="1"/>
  <c r="B116" i="10"/>
  <c r="L116" i="10" s="1"/>
  <c r="N115" i="10"/>
  <c r="B115" i="10"/>
  <c r="L115" i="10" s="1"/>
  <c r="N114" i="10"/>
  <c r="R114" i="10" s="1"/>
  <c r="B114" i="10"/>
  <c r="L114" i="10" s="1"/>
  <c r="N113" i="10"/>
  <c r="B113" i="10"/>
  <c r="L113" i="10" s="1"/>
  <c r="R112" i="10"/>
  <c r="N112" i="10"/>
  <c r="L112" i="10"/>
  <c r="B112" i="10"/>
  <c r="N111" i="10"/>
  <c r="L111" i="10"/>
  <c r="B111" i="10"/>
  <c r="N110" i="10"/>
  <c r="R110" i="10" s="1"/>
  <c r="B110" i="10"/>
  <c r="L110" i="10" s="1"/>
  <c r="N109" i="10"/>
  <c r="B109" i="10"/>
  <c r="L109" i="10" s="1"/>
  <c r="N108" i="10"/>
  <c r="R108" i="10" s="1"/>
  <c r="B108" i="10"/>
  <c r="L108" i="10" s="1"/>
  <c r="N107" i="10"/>
  <c r="L107" i="10"/>
  <c r="B107" i="10"/>
  <c r="N106" i="10"/>
  <c r="R106" i="10" s="1"/>
  <c r="B106" i="10"/>
  <c r="L106" i="10" s="1"/>
  <c r="N105" i="10"/>
  <c r="B105" i="10"/>
  <c r="L105" i="10" s="1"/>
  <c r="R104" i="10"/>
  <c r="N104" i="10"/>
  <c r="L104" i="10"/>
  <c r="B104" i="10"/>
  <c r="B101" i="10"/>
  <c r="B100" i="10"/>
  <c r="F95" i="10"/>
  <c r="U91" i="10"/>
  <c r="V1" i="10" s="1"/>
  <c r="N91" i="10"/>
  <c r="B91" i="10"/>
  <c r="L91" i="10" s="1"/>
  <c r="N90" i="10"/>
  <c r="R90" i="10" s="1"/>
  <c r="L90" i="10"/>
  <c r="B90" i="10"/>
  <c r="N89" i="10"/>
  <c r="B89" i="10"/>
  <c r="L89" i="10" s="1"/>
  <c r="R88" i="10"/>
  <c r="N88" i="10"/>
  <c r="B88" i="10"/>
  <c r="L88" i="10" s="1"/>
  <c r="N87" i="10"/>
  <c r="B87" i="10"/>
  <c r="L87" i="10" s="1"/>
  <c r="N86" i="10"/>
  <c r="R86" i="10" s="1"/>
  <c r="B86" i="10"/>
  <c r="L86" i="10" s="1"/>
  <c r="N85" i="10"/>
  <c r="B85" i="10"/>
  <c r="L85" i="10" s="1"/>
  <c r="N84" i="10"/>
  <c r="R84" i="10" s="1"/>
  <c r="B84" i="10"/>
  <c r="L84" i="10" s="1"/>
  <c r="R83" i="10"/>
  <c r="N83" i="10"/>
  <c r="B83" i="10"/>
  <c r="L83" i="10" s="1"/>
  <c r="N82" i="10"/>
  <c r="R82" i="10" s="1"/>
  <c r="B82" i="10"/>
  <c r="L82" i="10" s="1"/>
  <c r="R81" i="10"/>
  <c r="N81" i="10"/>
  <c r="B81" i="10"/>
  <c r="L81" i="10" s="1"/>
  <c r="R80" i="10"/>
  <c r="N80" i="10"/>
  <c r="L80" i="10"/>
  <c r="B80" i="10"/>
  <c r="N79" i="10"/>
  <c r="L79" i="10"/>
  <c r="B79" i="10"/>
  <c r="N78" i="10"/>
  <c r="R78" i="10" s="1"/>
  <c r="L78" i="10"/>
  <c r="B78" i="10"/>
  <c r="N77" i="10"/>
  <c r="B77" i="10"/>
  <c r="L77" i="10" s="1"/>
  <c r="N76" i="10"/>
  <c r="R76" i="10" s="1"/>
  <c r="B76" i="10"/>
  <c r="L76" i="10" s="1"/>
  <c r="N75" i="10"/>
  <c r="B75" i="10"/>
  <c r="L75" i="10" s="1"/>
  <c r="N74" i="10"/>
  <c r="R74" i="10" s="1"/>
  <c r="B74" i="10"/>
  <c r="L74" i="10" s="1"/>
  <c r="N73" i="10"/>
  <c r="B73" i="10"/>
  <c r="L73" i="10" s="1"/>
  <c r="N72" i="10"/>
  <c r="L72" i="10"/>
  <c r="B72" i="10"/>
  <c r="B69" i="10"/>
  <c r="B68" i="10"/>
  <c r="F63" i="10"/>
  <c r="U59" i="10"/>
  <c r="N59" i="10"/>
  <c r="B59" i="10"/>
  <c r="L59" i="10" s="1"/>
  <c r="N58" i="10"/>
  <c r="R58" i="10" s="1"/>
  <c r="B58" i="10"/>
  <c r="L58" i="10" s="1"/>
  <c r="N57" i="10"/>
  <c r="B57" i="10"/>
  <c r="L57" i="10" s="1"/>
  <c r="N56" i="10"/>
  <c r="R56" i="10" s="1"/>
  <c r="L56" i="10"/>
  <c r="B56" i="10"/>
  <c r="N55" i="10"/>
  <c r="B55" i="10"/>
  <c r="L55" i="10" s="1"/>
  <c r="N54" i="10"/>
  <c r="R54" i="10" s="1"/>
  <c r="B54" i="10"/>
  <c r="L54" i="10" s="1"/>
  <c r="N53" i="10"/>
  <c r="R53" i="10" s="1"/>
  <c r="B53" i="10"/>
  <c r="L53" i="10" s="1"/>
  <c r="N52" i="10"/>
  <c r="R52" i="10" s="1"/>
  <c r="B52" i="10"/>
  <c r="L52" i="10" s="1"/>
  <c r="N51" i="10"/>
  <c r="B51" i="10"/>
  <c r="L51" i="10" s="1"/>
  <c r="R50" i="10"/>
  <c r="N50" i="10"/>
  <c r="L50" i="10"/>
  <c r="B50" i="10"/>
  <c r="N49" i="10"/>
  <c r="R49" i="10" s="1"/>
  <c r="B49" i="10"/>
  <c r="L49" i="10" s="1"/>
  <c r="N48" i="10"/>
  <c r="R48" i="10" s="1"/>
  <c r="B48" i="10"/>
  <c r="L48" i="10" s="1"/>
  <c r="N47" i="10"/>
  <c r="B47" i="10"/>
  <c r="L47" i="10" s="1"/>
  <c r="N46" i="10"/>
  <c r="R46" i="10" s="1"/>
  <c r="B46" i="10"/>
  <c r="L46" i="10" s="1"/>
  <c r="N45" i="10"/>
  <c r="R45" i="10" s="1"/>
  <c r="B45" i="10"/>
  <c r="L45" i="10" s="1"/>
  <c r="N44" i="10"/>
  <c r="R44" i="10" s="1"/>
  <c r="L44" i="10"/>
  <c r="B44" i="10"/>
  <c r="N43" i="10"/>
  <c r="B43" i="10"/>
  <c r="L43" i="10" s="1"/>
  <c r="R42" i="10"/>
  <c r="N42" i="10"/>
  <c r="L42" i="10"/>
  <c r="B42" i="10"/>
  <c r="N41" i="10"/>
  <c r="R41" i="10" s="1"/>
  <c r="B41" i="10"/>
  <c r="L41" i="10" s="1"/>
  <c r="N40" i="10"/>
  <c r="B40" i="10"/>
  <c r="L40" i="10" s="1"/>
  <c r="B37" i="10"/>
  <c r="B36" i="10"/>
  <c r="F31" i="10"/>
  <c r="N27" i="10"/>
  <c r="B27" i="10"/>
  <c r="L27" i="10" s="1"/>
  <c r="N26" i="10"/>
  <c r="R26" i="10" s="1"/>
  <c r="L26" i="10"/>
  <c r="B26" i="10"/>
  <c r="N25" i="10"/>
  <c r="R25" i="10" s="1"/>
  <c r="B25" i="10"/>
  <c r="L25" i="10" s="1"/>
  <c r="N24" i="10"/>
  <c r="R24" i="10" s="1"/>
  <c r="B24" i="10"/>
  <c r="L24" i="10" s="1"/>
  <c r="R23" i="10"/>
  <c r="N23" i="10"/>
  <c r="B23" i="10"/>
  <c r="L23" i="10" s="1"/>
  <c r="R22" i="10"/>
  <c r="N22" i="10"/>
  <c r="B22" i="10"/>
  <c r="L22" i="10" s="1"/>
  <c r="N21" i="10"/>
  <c r="R21" i="10" s="1"/>
  <c r="B21" i="10"/>
  <c r="L21" i="10" s="1"/>
  <c r="N20" i="10"/>
  <c r="L20" i="10"/>
  <c r="B20" i="10"/>
  <c r="N19" i="10"/>
  <c r="B19" i="10"/>
  <c r="L19" i="10" s="1"/>
  <c r="N18" i="10"/>
  <c r="L18" i="10"/>
  <c r="B18" i="10"/>
  <c r="N17" i="10"/>
  <c r="R17" i="10" s="1"/>
  <c r="B17" i="10"/>
  <c r="L17" i="10" s="1"/>
  <c r="N16" i="10"/>
  <c r="R16" i="10" s="1"/>
  <c r="B16" i="10"/>
  <c r="L16" i="10" s="1"/>
  <c r="R15" i="10"/>
  <c r="N15" i="10"/>
  <c r="B15" i="10"/>
  <c r="L15" i="10" s="1"/>
  <c r="R14" i="10"/>
  <c r="N14" i="10"/>
  <c r="B14" i="10"/>
  <c r="L14" i="10" s="1"/>
  <c r="N13" i="10"/>
  <c r="R13" i="10" s="1"/>
  <c r="B13" i="10"/>
  <c r="L13" i="10" s="1"/>
  <c r="N12" i="10"/>
  <c r="R12" i="10" s="1"/>
  <c r="L12" i="10"/>
  <c r="B12" i="10"/>
  <c r="N11" i="10"/>
  <c r="B11" i="10"/>
  <c r="L11" i="10" s="1"/>
  <c r="N10" i="10"/>
  <c r="R10" i="10" s="1"/>
  <c r="L10" i="10"/>
  <c r="B10" i="10"/>
  <c r="N9" i="10"/>
  <c r="R9" i="10" s="1"/>
  <c r="B9" i="10"/>
  <c r="L9" i="10" s="1"/>
  <c r="N8" i="10"/>
  <c r="R8" i="10" s="1"/>
  <c r="B8" i="10"/>
  <c r="B5" i="10"/>
  <c r="B4" i="10"/>
  <c r="F319" i="9"/>
  <c r="U315" i="9"/>
  <c r="R315" i="9"/>
  <c r="N315" i="9"/>
  <c r="B315" i="9"/>
  <c r="L315" i="9" s="1"/>
  <c r="N314" i="9"/>
  <c r="R314" i="9" s="1"/>
  <c r="B314" i="9"/>
  <c r="L314" i="9" s="1"/>
  <c r="N313" i="9"/>
  <c r="B313" i="9"/>
  <c r="L313" i="9" s="1"/>
  <c r="N312" i="9"/>
  <c r="R312" i="9" s="1"/>
  <c r="B312" i="9"/>
  <c r="L312" i="9" s="1"/>
  <c r="R311" i="9"/>
  <c r="N311" i="9"/>
  <c r="B311" i="9"/>
  <c r="L311" i="9" s="1"/>
  <c r="N310" i="9"/>
  <c r="R310" i="9" s="1"/>
  <c r="B310" i="9"/>
  <c r="L310" i="9" s="1"/>
  <c r="N309" i="9"/>
  <c r="B309" i="9"/>
  <c r="L309" i="9" s="1"/>
  <c r="N308" i="9"/>
  <c r="R308" i="9" s="1"/>
  <c r="B308" i="9"/>
  <c r="L308" i="9" s="1"/>
  <c r="N307" i="9"/>
  <c r="R307" i="9" s="1"/>
  <c r="B307" i="9"/>
  <c r="L307" i="9" s="1"/>
  <c r="N306" i="9"/>
  <c r="R306" i="9" s="1"/>
  <c r="B306" i="9"/>
  <c r="L306" i="9" s="1"/>
  <c r="N305" i="9"/>
  <c r="B305" i="9"/>
  <c r="L305" i="9" s="1"/>
  <c r="N304" i="9"/>
  <c r="R304" i="9" s="1"/>
  <c r="B304" i="9"/>
  <c r="L304" i="9" s="1"/>
  <c r="R303" i="9"/>
  <c r="N303" i="9"/>
  <c r="B303" i="9"/>
  <c r="L303" i="9" s="1"/>
  <c r="N302" i="9"/>
  <c r="B302" i="9"/>
  <c r="L302" i="9" s="1"/>
  <c r="N301" i="9"/>
  <c r="B301" i="9"/>
  <c r="L301" i="9" s="1"/>
  <c r="N300" i="9"/>
  <c r="R300" i="9" s="1"/>
  <c r="B300" i="9"/>
  <c r="L300" i="9" s="1"/>
  <c r="R299" i="9"/>
  <c r="N299" i="9"/>
  <c r="B299" i="9"/>
  <c r="L299" i="9" s="1"/>
  <c r="N298" i="9"/>
  <c r="R298" i="9" s="1"/>
  <c r="B298" i="9"/>
  <c r="L298" i="9" s="1"/>
  <c r="N297" i="9"/>
  <c r="B297" i="9"/>
  <c r="L297" i="9" s="1"/>
  <c r="N296" i="9"/>
  <c r="R296" i="9" s="1"/>
  <c r="B296" i="9"/>
  <c r="L296" i="9" s="1"/>
  <c r="B293" i="9"/>
  <c r="B292" i="9"/>
  <c r="F287" i="9"/>
  <c r="U283" i="9"/>
  <c r="R283" i="9"/>
  <c r="N283" i="9"/>
  <c r="B283" i="9"/>
  <c r="L283" i="9" s="1"/>
  <c r="R282" i="9"/>
  <c r="N282" i="9"/>
  <c r="B282" i="9"/>
  <c r="L282" i="9" s="1"/>
  <c r="N281" i="9"/>
  <c r="B281" i="9"/>
  <c r="L281" i="9" s="1"/>
  <c r="N280" i="9"/>
  <c r="R280" i="9" s="1"/>
  <c r="B280" i="9"/>
  <c r="L280" i="9" s="1"/>
  <c r="N279" i="9"/>
  <c r="R279" i="9" s="1"/>
  <c r="B279" i="9"/>
  <c r="L279" i="9" s="1"/>
  <c r="N278" i="9"/>
  <c r="R278" i="9" s="1"/>
  <c r="L278" i="9"/>
  <c r="B278" i="9"/>
  <c r="N277" i="9"/>
  <c r="B277" i="9"/>
  <c r="L277" i="9" s="1"/>
  <c r="N276" i="9"/>
  <c r="R276" i="9" s="1"/>
  <c r="B276" i="9"/>
  <c r="L276" i="9" s="1"/>
  <c r="R275" i="9"/>
  <c r="N275" i="9"/>
  <c r="B275" i="9"/>
  <c r="L275" i="9" s="1"/>
  <c r="R274" i="9"/>
  <c r="N274" i="9"/>
  <c r="B274" i="9"/>
  <c r="L274" i="9" s="1"/>
  <c r="R273" i="9"/>
  <c r="N273" i="9"/>
  <c r="B273" i="9"/>
  <c r="L273" i="9" s="1"/>
  <c r="N272" i="9"/>
  <c r="R272" i="9" s="1"/>
  <c r="L272" i="9"/>
  <c r="B272" i="9"/>
  <c r="N271" i="9"/>
  <c r="R271" i="9" s="1"/>
  <c r="L271" i="9"/>
  <c r="B271" i="9"/>
  <c r="N270" i="9"/>
  <c r="B270" i="9"/>
  <c r="L270" i="9" s="1"/>
  <c r="N269" i="9"/>
  <c r="R269" i="9" s="1"/>
  <c r="B269" i="9"/>
  <c r="L269" i="9" s="1"/>
  <c r="N268" i="9"/>
  <c r="R268" i="9" s="1"/>
  <c r="B268" i="9"/>
  <c r="L268" i="9" s="1"/>
  <c r="N267" i="9"/>
  <c r="B267" i="9"/>
  <c r="L267" i="9" s="1"/>
  <c r="R266" i="9"/>
  <c r="N266" i="9"/>
  <c r="B266" i="9"/>
  <c r="L266" i="9" s="1"/>
  <c r="R265" i="9"/>
  <c r="N265" i="9"/>
  <c r="B265" i="9"/>
  <c r="L265" i="9" s="1"/>
  <c r="N264" i="9"/>
  <c r="R264" i="9" s="1"/>
  <c r="L264" i="9"/>
  <c r="B264" i="9"/>
  <c r="B261" i="9"/>
  <c r="B260" i="9"/>
  <c r="F255" i="9"/>
  <c r="U251" i="9"/>
  <c r="N251" i="9"/>
  <c r="R251" i="9" s="1"/>
  <c r="L251" i="9"/>
  <c r="B251" i="9"/>
  <c r="N250" i="9"/>
  <c r="R250" i="9" s="1"/>
  <c r="B250" i="9"/>
  <c r="L250" i="9" s="1"/>
  <c r="N249" i="9"/>
  <c r="R249" i="9" s="1"/>
  <c r="B249" i="9"/>
  <c r="L249" i="9" s="1"/>
  <c r="N248" i="9"/>
  <c r="R248" i="9" s="1"/>
  <c r="B248" i="9"/>
  <c r="L248" i="9" s="1"/>
  <c r="N247" i="9"/>
  <c r="B247" i="9"/>
  <c r="L247" i="9" s="1"/>
  <c r="R246" i="9"/>
  <c r="N246" i="9"/>
  <c r="B246" i="9"/>
  <c r="L246" i="9" s="1"/>
  <c r="R245" i="9"/>
  <c r="N245" i="9"/>
  <c r="B245" i="9"/>
  <c r="L245" i="9" s="1"/>
  <c r="N244" i="9"/>
  <c r="R244" i="9" s="1"/>
  <c r="B244" i="9"/>
  <c r="L244" i="9" s="1"/>
  <c r="N243" i="9"/>
  <c r="B243" i="9"/>
  <c r="L243" i="9" s="1"/>
  <c r="R242" i="9"/>
  <c r="N242" i="9"/>
  <c r="L242" i="9"/>
  <c r="B242" i="9"/>
  <c r="N241" i="9"/>
  <c r="L241" i="9"/>
  <c r="B241" i="9"/>
  <c r="N240" i="9"/>
  <c r="B240" i="9"/>
  <c r="L240" i="9" s="1"/>
  <c r="N239" i="9"/>
  <c r="L239" i="9"/>
  <c r="B239" i="9"/>
  <c r="R238" i="9"/>
  <c r="N238" i="9"/>
  <c r="B238" i="9"/>
  <c r="L238" i="9" s="1"/>
  <c r="R237" i="9"/>
  <c r="N237" i="9"/>
  <c r="B237" i="9"/>
  <c r="L237" i="9" s="1"/>
  <c r="N236" i="9"/>
  <c r="L236" i="9"/>
  <c r="B236" i="9"/>
  <c r="N235" i="9"/>
  <c r="L235" i="9"/>
  <c r="B235" i="9"/>
  <c r="N234" i="9"/>
  <c r="R234" i="9" s="1"/>
  <c r="B234" i="9"/>
  <c r="L234" i="9" s="1"/>
  <c r="R233" i="9"/>
  <c r="N233" i="9"/>
  <c r="B233" i="9"/>
  <c r="L233" i="9" s="1"/>
  <c r="N232" i="9"/>
  <c r="B232" i="9"/>
  <c r="L232" i="9" s="1"/>
  <c r="B229" i="9"/>
  <c r="B228" i="9"/>
  <c r="F223" i="9"/>
  <c r="U219" i="9"/>
  <c r="N219" i="9"/>
  <c r="L219" i="9"/>
  <c r="B219" i="9"/>
  <c r="N218" i="9"/>
  <c r="R218" i="9" s="1"/>
  <c r="L218" i="9"/>
  <c r="B218" i="9"/>
  <c r="R217" i="9"/>
  <c r="N217" i="9"/>
  <c r="B217" i="9"/>
  <c r="L217" i="9" s="1"/>
  <c r="N216" i="9"/>
  <c r="B216" i="9"/>
  <c r="L216" i="9" s="1"/>
  <c r="N215" i="9"/>
  <c r="B215" i="9"/>
  <c r="L215" i="9" s="1"/>
  <c r="N214" i="9"/>
  <c r="L214" i="9"/>
  <c r="B214" i="9"/>
  <c r="N213" i="9"/>
  <c r="B213" i="9"/>
  <c r="L213" i="9" s="1"/>
  <c r="N212" i="9"/>
  <c r="L212" i="9"/>
  <c r="B212" i="9"/>
  <c r="R211" i="9"/>
  <c r="N211" i="9"/>
  <c r="B211" i="9"/>
  <c r="L211" i="9" s="1"/>
  <c r="N210" i="9"/>
  <c r="L210" i="9"/>
  <c r="B210" i="9"/>
  <c r="N209" i="9"/>
  <c r="L209" i="9"/>
  <c r="B209" i="9"/>
  <c r="N208" i="9"/>
  <c r="B208" i="9"/>
  <c r="L208" i="9" s="1"/>
  <c r="R207" i="9"/>
  <c r="N207" i="9"/>
  <c r="B207" i="9"/>
  <c r="L207" i="9" s="1"/>
  <c r="N206" i="9"/>
  <c r="R206" i="9" s="1"/>
  <c r="B206" i="9"/>
  <c r="L206" i="9" s="1"/>
  <c r="N205" i="9"/>
  <c r="B205" i="9"/>
  <c r="L205" i="9" s="1"/>
  <c r="N204" i="9"/>
  <c r="R204" i="9" s="1"/>
  <c r="B204" i="9"/>
  <c r="L204" i="9" s="1"/>
  <c r="N203" i="9"/>
  <c r="L203" i="9"/>
  <c r="B203" i="9"/>
  <c r="N202" i="9"/>
  <c r="R202" i="9" s="1"/>
  <c r="B202" i="9"/>
  <c r="L202" i="9" s="1"/>
  <c r="N201" i="9"/>
  <c r="B201" i="9"/>
  <c r="L201" i="9" s="1"/>
  <c r="R200" i="9"/>
  <c r="N200" i="9"/>
  <c r="B200" i="9"/>
  <c r="L200" i="9" s="1"/>
  <c r="B197" i="9"/>
  <c r="B196" i="9"/>
  <c r="F191" i="9"/>
  <c r="U187" i="9"/>
  <c r="N187" i="9"/>
  <c r="R187" i="9" s="1"/>
  <c r="B187" i="9"/>
  <c r="L187" i="9" s="1"/>
  <c r="N186" i="9"/>
  <c r="L186" i="9"/>
  <c r="B186" i="9"/>
  <c r="N185" i="9"/>
  <c r="B185" i="9"/>
  <c r="L185" i="9" s="1"/>
  <c r="N184" i="9"/>
  <c r="B184" i="9"/>
  <c r="L184" i="9" s="1"/>
  <c r="N183" i="9"/>
  <c r="B183" i="9"/>
  <c r="L183" i="9" s="1"/>
  <c r="N182" i="9"/>
  <c r="R182" i="9" s="1"/>
  <c r="L182" i="9"/>
  <c r="B182" i="9"/>
  <c r="N181" i="9"/>
  <c r="B181" i="9"/>
  <c r="L181" i="9" s="1"/>
  <c r="R180" i="9"/>
  <c r="N180" i="9"/>
  <c r="B180" i="9"/>
  <c r="L180" i="9" s="1"/>
  <c r="R179" i="9"/>
  <c r="N179" i="9"/>
  <c r="B179" i="9"/>
  <c r="L179" i="9" s="1"/>
  <c r="N178" i="9"/>
  <c r="R178" i="9" s="1"/>
  <c r="B178" i="9"/>
  <c r="L178" i="9" s="1"/>
  <c r="N177" i="9"/>
  <c r="B177" i="9"/>
  <c r="L177" i="9" s="1"/>
  <c r="R176" i="9"/>
  <c r="N176" i="9"/>
  <c r="B176" i="9"/>
  <c r="L176" i="9" s="1"/>
  <c r="R175" i="9"/>
  <c r="N175" i="9"/>
  <c r="B175" i="9"/>
  <c r="L175" i="9" s="1"/>
  <c r="N174" i="9"/>
  <c r="R174" i="9" s="1"/>
  <c r="L174" i="9"/>
  <c r="B174" i="9"/>
  <c r="N173" i="9"/>
  <c r="B173" i="9"/>
  <c r="L173" i="9" s="1"/>
  <c r="N172" i="9"/>
  <c r="R172" i="9" s="1"/>
  <c r="B172" i="9"/>
  <c r="L172" i="9" s="1"/>
  <c r="N171" i="9"/>
  <c r="B171" i="9"/>
  <c r="L171" i="9" s="1"/>
  <c r="N170" i="9"/>
  <c r="L170" i="9"/>
  <c r="B170" i="9"/>
  <c r="N169" i="9"/>
  <c r="B169" i="9"/>
  <c r="L169" i="9" s="1"/>
  <c r="N168" i="9"/>
  <c r="B168" i="9"/>
  <c r="L168" i="9" s="1"/>
  <c r="B165" i="9"/>
  <c r="B164" i="9"/>
  <c r="F159" i="9"/>
  <c r="U155" i="9"/>
  <c r="N155" i="9"/>
  <c r="B155" i="9"/>
  <c r="L155" i="9" s="1"/>
  <c r="N154" i="9"/>
  <c r="R154" i="9" s="1"/>
  <c r="L154" i="9"/>
  <c r="B154" i="9"/>
  <c r="N153" i="9"/>
  <c r="B153" i="9"/>
  <c r="L153" i="9" s="1"/>
  <c r="R152" i="9"/>
  <c r="N152" i="9"/>
  <c r="B152" i="9"/>
  <c r="L152" i="9" s="1"/>
  <c r="R151" i="9"/>
  <c r="N151" i="9"/>
  <c r="B151" i="9"/>
  <c r="L151" i="9" s="1"/>
  <c r="N150" i="9"/>
  <c r="R150" i="9" s="1"/>
  <c r="B150" i="9"/>
  <c r="L150" i="9" s="1"/>
  <c r="N149" i="9"/>
  <c r="B149" i="9"/>
  <c r="L149" i="9" s="1"/>
  <c r="R148" i="9"/>
  <c r="N148" i="9"/>
  <c r="B148" i="9"/>
  <c r="L148" i="9" s="1"/>
  <c r="R147" i="9"/>
  <c r="N147" i="9"/>
  <c r="B147" i="9"/>
  <c r="L147" i="9" s="1"/>
  <c r="N146" i="9"/>
  <c r="R146" i="9" s="1"/>
  <c r="L146" i="9"/>
  <c r="B146" i="9"/>
  <c r="N145" i="9"/>
  <c r="B145" i="9"/>
  <c r="L145" i="9" s="1"/>
  <c r="N144" i="9"/>
  <c r="R144" i="9" s="1"/>
  <c r="B144" i="9"/>
  <c r="L144" i="9" s="1"/>
  <c r="N143" i="9"/>
  <c r="R143" i="9" s="1"/>
  <c r="B143" i="9"/>
  <c r="L143" i="9" s="1"/>
  <c r="N142" i="9"/>
  <c r="L142" i="9"/>
  <c r="B142" i="9"/>
  <c r="N141" i="9"/>
  <c r="B141" i="9"/>
  <c r="L141" i="9" s="1"/>
  <c r="R140" i="9"/>
  <c r="N140" i="9"/>
  <c r="B140" i="9"/>
  <c r="L140" i="9" s="1"/>
  <c r="R139" i="9"/>
  <c r="N139" i="9"/>
  <c r="B139" i="9"/>
  <c r="L139" i="9" s="1"/>
  <c r="N138" i="9"/>
  <c r="R138" i="9" s="1"/>
  <c r="B138" i="9"/>
  <c r="L138" i="9" s="1"/>
  <c r="N137" i="9"/>
  <c r="B137" i="9"/>
  <c r="L137" i="9" s="1"/>
  <c r="N136" i="9"/>
  <c r="R136" i="9" s="1"/>
  <c r="B136" i="9"/>
  <c r="L136" i="9" s="1"/>
  <c r="B133" i="9"/>
  <c r="B132" i="9"/>
  <c r="F127" i="9"/>
  <c r="U123" i="9"/>
  <c r="N123" i="9"/>
  <c r="R123" i="9" s="1"/>
  <c r="B123" i="9"/>
  <c r="L123" i="9" s="1"/>
  <c r="N122" i="9"/>
  <c r="L122" i="9"/>
  <c r="B122" i="9"/>
  <c r="N121" i="9"/>
  <c r="B121" i="9"/>
  <c r="L121" i="9" s="1"/>
  <c r="N120" i="9"/>
  <c r="B120" i="9"/>
  <c r="L120" i="9" s="1"/>
  <c r="N119" i="9"/>
  <c r="B119" i="9"/>
  <c r="L119" i="9" s="1"/>
  <c r="N118" i="9"/>
  <c r="R118" i="9" s="1"/>
  <c r="L118" i="9"/>
  <c r="B118" i="9"/>
  <c r="N117" i="9"/>
  <c r="B117" i="9"/>
  <c r="L117" i="9" s="1"/>
  <c r="R116" i="9"/>
  <c r="N116" i="9"/>
  <c r="B116" i="9"/>
  <c r="L116" i="9" s="1"/>
  <c r="R115" i="9"/>
  <c r="N115" i="9"/>
  <c r="B115" i="9"/>
  <c r="L115" i="9" s="1"/>
  <c r="N114" i="9"/>
  <c r="L114" i="9"/>
  <c r="B114" i="9"/>
  <c r="N113" i="9"/>
  <c r="B113" i="9"/>
  <c r="L113" i="9" s="1"/>
  <c r="N112" i="9"/>
  <c r="B112" i="9"/>
  <c r="L112" i="9" s="1"/>
  <c r="N111" i="9"/>
  <c r="B111" i="9"/>
  <c r="L111" i="9" s="1"/>
  <c r="N110" i="9"/>
  <c r="R110" i="9" s="1"/>
  <c r="B110" i="9"/>
  <c r="L110" i="9" s="1"/>
  <c r="N109" i="9"/>
  <c r="B109" i="9"/>
  <c r="L109" i="9" s="1"/>
  <c r="N108" i="9"/>
  <c r="R108" i="9" s="1"/>
  <c r="B108" i="9"/>
  <c r="L108" i="9" s="1"/>
  <c r="N107" i="9"/>
  <c r="R107" i="9" s="1"/>
  <c r="B107" i="9"/>
  <c r="L107" i="9" s="1"/>
  <c r="N106" i="9"/>
  <c r="L106" i="9"/>
  <c r="B106" i="9"/>
  <c r="N105" i="9"/>
  <c r="B105" i="9"/>
  <c r="L105" i="9" s="1"/>
  <c r="N104" i="9"/>
  <c r="B104" i="9"/>
  <c r="L104" i="9" s="1"/>
  <c r="B101" i="9"/>
  <c r="B100" i="9"/>
  <c r="F95" i="9"/>
  <c r="U91" i="9"/>
  <c r="N91" i="9"/>
  <c r="B91" i="9"/>
  <c r="L91" i="9" s="1"/>
  <c r="N90" i="9"/>
  <c r="R90" i="9" s="1"/>
  <c r="B90" i="9"/>
  <c r="L90" i="9" s="1"/>
  <c r="N89" i="9"/>
  <c r="B89" i="9"/>
  <c r="L89" i="9" s="1"/>
  <c r="N88" i="9"/>
  <c r="R88" i="9" s="1"/>
  <c r="B88" i="9"/>
  <c r="L88" i="9" s="1"/>
  <c r="N87" i="9"/>
  <c r="R87" i="9" s="1"/>
  <c r="B87" i="9"/>
  <c r="L87" i="9" s="1"/>
  <c r="N86" i="9"/>
  <c r="L86" i="9"/>
  <c r="B86" i="9"/>
  <c r="N85" i="9"/>
  <c r="B85" i="9"/>
  <c r="L85" i="9" s="1"/>
  <c r="N84" i="9"/>
  <c r="B84" i="9"/>
  <c r="L84" i="9" s="1"/>
  <c r="N83" i="9"/>
  <c r="B83" i="9"/>
  <c r="L83" i="9" s="1"/>
  <c r="N82" i="9"/>
  <c r="R82" i="9" s="1"/>
  <c r="B82" i="9"/>
  <c r="L82" i="9" s="1"/>
  <c r="N81" i="9"/>
  <c r="B81" i="9"/>
  <c r="L81" i="9" s="1"/>
  <c r="R80" i="9"/>
  <c r="N80" i="9"/>
  <c r="B80" i="9"/>
  <c r="L80" i="9" s="1"/>
  <c r="R79" i="9"/>
  <c r="N79" i="9"/>
  <c r="B79" i="9"/>
  <c r="L79" i="9" s="1"/>
  <c r="N78" i="9"/>
  <c r="L78" i="9"/>
  <c r="B78" i="9"/>
  <c r="N77" i="9"/>
  <c r="R77" i="9" s="1"/>
  <c r="B77" i="9"/>
  <c r="L77" i="9" s="1"/>
  <c r="N76" i="9"/>
  <c r="B76" i="9"/>
  <c r="L76" i="9" s="1"/>
  <c r="N75" i="9"/>
  <c r="B75" i="9"/>
  <c r="L75" i="9" s="1"/>
  <c r="N74" i="9"/>
  <c r="B74" i="9"/>
  <c r="L74" i="9" s="1"/>
  <c r="N73" i="9"/>
  <c r="B73" i="9"/>
  <c r="L73" i="9" s="1"/>
  <c r="N72" i="9"/>
  <c r="B72" i="9"/>
  <c r="L72" i="9" s="1"/>
  <c r="B69" i="9"/>
  <c r="B68" i="9"/>
  <c r="F63" i="9"/>
  <c r="U59" i="9"/>
  <c r="V1" i="9" s="1"/>
  <c r="N59" i="9"/>
  <c r="R59" i="9" s="1"/>
  <c r="L59" i="9"/>
  <c r="B59" i="9"/>
  <c r="N58" i="9"/>
  <c r="L58" i="9"/>
  <c r="B58" i="9"/>
  <c r="N57" i="9"/>
  <c r="B57" i="9"/>
  <c r="L57" i="9" s="1"/>
  <c r="N56" i="9"/>
  <c r="B56" i="9"/>
  <c r="L56" i="9" s="1"/>
  <c r="R55" i="9"/>
  <c r="N55" i="9"/>
  <c r="L55" i="9"/>
  <c r="B55" i="9"/>
  <c r="N54" i="9"/>
  <c r="B54" i="9"/>
  <c r="L54" i="9" s="1"/>
  <c r="N53" i="9"/>
  <c r="R53" i="9" s="1"/>
  <c r="B53" i="9"/>
  <c r="L53" i="9" s="1"/>
  <c r="R52" i="9"/>
  <c r="N52" i="9"/>
  <c r="B52" i="9"/>
  <c r="L52" i="9" s="1"/>
  <c r="R51" i="9"/>
  <c r="N51" i="9"/>
  <c r="B51" i="9"/>
  <c r="L51" i="9" s="1"/>
  <c r="N50" i="9"/>
  <c r="B50" i="9"/>
  <c r="L50" i="9" s="1"/>
  <c r="N49" i="9"/>
  <c r="B49" i="9"/>
  <c r="L49" i="9" s="1"/>
  <c r="N48" i="9"/>
  <c r="B48" i="9"/>
  <c r="L48" i="9" s="1"/>
  <c r="R47" i="9"/>
  <c r="N47" i="9"/>
  <c r="B47" i="9"/>
  <c r="L47" i="9" s="1"/>
  <c r="N46" i="9"/>
  <c r="B46" i="9"/>
  <c r="L46" i="9" s="1"/>
  <c r="N45" i="9"/>
  <c r="R45" i="9" s="1"/>
  <c r="B45" i="9"/>
  <c r="L45" i="9" s="1"/>
  <c r="N44" i="9"/>
  <c r="B44" i="9"/>
  <c r="L44" i="9" s="1"/>
  <c r="N43" i="9"/>
  <c r="B43" i="9"/>
  <c r="L43" i="9" s="1"/>
  <c r="N42" i="9"/>
  <c r="B42" i="9"/>
  <c r="L42" i="9" s="1"/>
  <c r="N41" i="9"/>
  <c r="R41" i="9" s="1"/>
  <c r="B41" i="9"/>
  <c r="L41" i="9" s="1"/>
  <c r="R40" i="9"/>
  <c r="N40" i="9"/>
  <c r="B40" i="9"/>
  <c r="L40" i="9" s="1"/>
  <c r="B37" i="9"/>
  <c r="B36" i="9"/>
  <c r="F31" i="9"/>
  <c r="N27" i="9"/>
  <c r="B27" i="9"/>
  <c r="L27" i="9" s="1"/>
  <c r="N26" i="9"/>
  <c r="B26" i="9"/>
  <c r="L26" i="9" s="1"/>
  <c r="N25" i="9"/>
  <c r="R25" i="9" s="1"/>
  <c r="B25" i="9"/>
  <c r="L25" i="9" s="1"/>
  <c r="R24" i="9"/>
  <c r="N24" i="9"/>
  <c r="B24" i="9"/>
  <c r="L24" i="9" s="1"/>
  <c r="R23" i="9"/>
  <c r="N23" i="9"/>
  <c r="B23" i="9"/>
  <c r="L23" i="9" s="1"/>
  <c r="R22" i="9"/>
  <c r="N22" i="9"/>
  <c r="B22" i="9"/>
  <c r="L22" i="9" s="1"/>
  <c r="N21" i="9"/>
  <c r="R21" i="9" s="1"/>
  <c r="L21" i="9"/>
  <c r="B21" i="9"/>
  <c r="R20" i="9"/>
  <c r="N20" i="9"/>
  <c r="B20" i="9"/>
  <c r="L20" i="9" s="1"/>
  <c r="N19" i="9"/>
  <c r="B19" i="9"/>
  <c r="L19" i="9" s="1"/>
  <c r="R18" i="9"/>
  <c r="N18" i="9"/>
  <c r="B18" i="9"/>
  <c r="L18" i="9" s="1"/>
  <c r="N17" i="9"/>
  <c r="R17" i="9" s="1"/>
  <c r="B17" i="9"/>
  <c r="L17" i="9" s="1"/>
  <c r="N16" i="9"/>
  <c r="B16" i="9"/>
  <c r="L16" i="9" s="1"/>
  <c r="R15" i="9"/>
  <c r="N15" i="9"/>
  <c r="B15" i="9"/>
  <c r="L15" i="9" s="1"/>
  <c r="R14" i="9"/>
  <c r="N14" i="9"/>
  <c r="B14" i="9"/>
  <c r="L14" i="9" s="1"/>
  <c r="N13" i="9"/>
  <c r="R13" i="9" s="1"/>
  <c r="B13" i="9"/>
  <c r="L13" i="9" s="1"/>
  <c r="R12" i="9"/>
  <c r="N12" i="9"/>
  <c r="B12" i="9"/>
  <c r="L12" i="9" s="1"/>
  <c r="R11" i="9"/>
  <c r="N11" i="9"/>
  <c r="B11" i="9"/>
  <c r="L11" i="9" s="1"/>
  <c r="N10" i="9"/>
  <c r="R10" i="9" s="1"/>
  <c r="L10" i="9"/>
  <c r="B10" i="9"/>
  <c r="N9" i="9"/>
  <c r="R9" i="9" s="1"/>
  <c r="B9" i="9"/>
  <c r="L9" i="9" s="1"/>
  <c r="N8" i="9"/>
  <c r="B8" i="9"/>
  <c r="B5" i="9"/>
  <c r="B4" i="9"/>
  <c r="F319" i="8"/>
  <c r="U315" i="8"/>
  <c r="N315" i="8"/>
  <c r="R315" i="8" s="1"/>
  <c r="B315" i="8"/>
  <c r="L315" i="8" s="1"/>
  <c r="R314" i="8"/>
  <c r="N314" i="8"/>
  <c r="L314" i="8"/>
  <c r="B314" i="8"/>
  <c r="N313" i="8"/>
  <c r="B313" i="8"/>
  <c r="L313" i="8" s="1"/>
  <c r="N312" i="8"/>
  <c r="R312" i="8" s="1"/>
  <c r="B312" i="8"/>
  <c r="L312" i="8" s="1"/>
  <c r="R311" i="8"/>
  <c r="N311" i="8"/>
  <c r="B311" i="8"/>
  <c r="L311" i="8" s="1"/>
  <c r="R310" i="8"/>
  <c r="N310" i="8"/>
  <c r="L310" i="8"/>
  <c r="B310" i="8"/>
  <c r="N309" i="8"/>
  <c r="B309" i="8"/>
  <c r="L309" i="8" s="1"/>
  <c r="N308" i="8"/>
  <c r="R308" i="8" s="1"/>
  <c r="B308" i="8"/>
  <c r="L308" i="8" s="1"/>
  <c r="R307" i="8"/>
  <c r="N307" i="8"/>
  <c r="B307" i="8"/>
  <c r="L307" i="8" s="1"/>
  <c r="N306" i="8"/>
  <c r="B306" i="8"/>
  <c r="L306" i="8" s="1"/>
  <c r="N305" i="8"/>
  <c r="B305" i="8"/>
  <c r="L305" i="8" s="1"/>
  <c r="N304" i="8"/>
  <c r="R304" i="8" s="1"/>
  <c r="B304" i="8"/>
  <c r="L304" i="8" s="1"/>
  <c r="R303" i="8"/>
  <c r="N303" i="8"/>
  <c r="B303" i="8"/>
  <c r="L303" i="8" s="1"/>
  <c r="R302" i="8"/>
  <c r="N302" i="8"/>
  <c r="B302" i="8"/>
  <c r="L302" i="8" s="1"/>
  <c r="N301" i="8"/>
  <c r="L301" i="8"/>
  <c r="B301" i="8"/>
  <c r="N300" i="8"/>
  <c r="R300" i="8" s="1"/>
  <c r="B300" i="8"/>
  <c r="L300" i="8" s="1"/>
  <c r="N299" i="8"/>
  <c r="B299" i="8"/>
  <c r="L299" i="8" s="1"/>
  <c r="R298" i="8"/>
  <c r="N298" i="8"/>
  <c r="L298" i="8"/>
  <c r="B298" i="8"/>
  <c r="N297" i="8"/>
  <c r="L297" i="8"/>
  <c r="B297" i="8"/>
  <c r="N296" i="8"/>
  <c r="R296" i="8" s="1"/>
  <c r="B296" i="8"/>
  <c r="L296" i="8" s="1"/>
  <c r="B293" i="8"/>
  <c r="B292" i="8"/>
  <c r="F287" i="8"/>
  <c r="U283" i="8"/>
  <c r="R283" i="8"/>
  <c r="N283" i="8"/>
  <c r="B283" i="8"/>
  <c r="L283" i="8" s="1"/>
  <c r="R282" i="8"/>
  <c r="N282" i="8"/>
  <c r="B282" i="8"/>
  <c r="L282" i="8" s="1"/>
  <c r="N281" i="8"/>
  <c r="L281" i="8"/>
  <c r="B281" i="8"/>
  <c r="N280" i="8"/>
  <c r="B280" i="8"/>
  <c r="L280" i="8" s="1"/>
  <c r="N279" i="8"/>
  <c r="B279" i="8"/>
  <c r="L279" i="8" s="1"/>
  <c r="R278" i="8"/>
  <c r="N278" i="8"/>
  <c r="L278" i="8"/>
  <c r="B278" i="8"/>
  <c r="N277" i="8"/>
  <c r="B277" i="8"/>
  <c r="L277" i="8" s="1"/>
  <c r="N276" i="8"/>
  <c r="B276" i="8"/>
  <c r="L276" i="8" s="1"/>
  <c r="R275" i="8"/>
  <c r="N275" i="8"/>
  <c r="B275" i="8"/>
  <c r="L275" i="8" s="1"/>
  <c r="R274" i="8"/>
  <c r="N274" i="8"/>
  <c r="L274" i="8"/>
  <c r="B274" i="8"/>
  <c r="N273" i="8"/>
  <c r="B273" i="8"/>
  <c r="L273" i="8" s="1"/>
  <c r="N272" i="8"/>
  <c r="B272" i="8"/>
  <c r="L272" i="8" s="1"/>
  <c r="R271" i="8"/>
  <c r="N271" i="8"/>
  <c r="B271" i="8"/>
  <c r="L271" i="8" s="1"/>
  <c r="N270" i="8"/>
  <c r="B270" i="8"/>
  <c r="L270" i="8" s="1"/>
  <c r="N269" i="8"/>
  <c r="B269" i="8"/>
  <c r="L269" i="8" s="1"/>
  <c r="N268" i="8"/>
  <c r="B268" i="8"/>
  <c r="L268" i="8" s="1"/>
  <c r="N267" i="8"/>
  <c r="B267" i="8"/>
  <c r="L267" i="8" s="1"/>
  <c r="R266" i="8"/>
  <c r="N266" i="8"/>
  <c r="B266" i="8"/>
  <c r="L266" i="8" s="1"/>
  <c r="N265" i="8"/>
  <c r="L265" i="8"/>
  <c r="B265" i="8"/>
  <c r="N264" i="8"/>
  <c r="B264" i="8"/>
  <c r="L264" i="8" s="1"/>
  <c r="B261" i="8"/>
  <c r="B260" i="8"/>
  <c r="F255" i="8"/>
  <c r="U251" i="8"/>
  <c r="R251" i="8"/>
  <c r="N251" i="8"/>
  <c r="B251" i="8"/>
  <c r="L251" i="8" s="1"/>
  <c r="N250" i="8"/>
  <c r="L250" i="8"/>
  <c r="B250" i="8"/>
  <c r="N249" i="8"/>
  <c r="B249" i="8"/>
  <c r="L249" i="8" s="1"/>
  <c r="N248" i="8"/>
  <c r="B248" i="8"/>
  <c r="L248" i="8" s="1"/>
  <c r="R247" i="8"/>
  <c r="N247" i="8"/>
  <c r="B247" i="8"/>
  <c r="L247" i="8" s="1"/>
  <c r="N246" i="8"/>
  <c r="R246" i="8" s="1"/>
  <c r="B246" i="8"/>
  <c r="L246" i="8" s="1"/>
  <c r="N245" i="8"/>
  <c r="L245" i="8"/>
  <c r="B245" i="8"/>
  <c r="N244" i="8"/>
  <c r="B244" i="8"/>
  <c r="L244" i="8" s="1"/>
  <c r="N243" i="8"/>
  <c r="R243" i="8" s="1"/>
  <c r="B243" i="8"/>
  <c r="L243" i="8" s="1"/>
  <c r="N242" i="8"/>
  <c r="B242" i="8"/>
  <c r="L242" i="8" s="1"/>
  <c r="N241" i="8"/>
  <c r="B241" i="8"/>
  <c r="L241" i="8" s="1"/>
  <c r="N240" i="8"/>
  <c r="B240" i="8"/>
  <c r="L240" i="8" s="1"/>
  <c r="R239" i="8"/>
  <c r="N239" i="8"/>
  <c r="B239" i="8"/>
  <c r="L239" i="8" s="1"/>
  <c r="R238" i="8"/>
  <c r="N238" i="8"/>
  <c r="B238" i="8"/>
  <c r="L238" i="8" s="1"/>
  <c r="N237" i="8"/>
  <c r="L237" i="8"/>
  <c r="B237" i="8"/>
  <c r="N236" i="8"/>
  <c r="B236" i="8"/>
  <c r="L236" i="8" s="1"/>
  <c r="N235" i="8"/>
  <c r="R235" i="8" s="1"/>
  <c r="B235" i="8"/>
  <c r="L235" i="8" s="1"/>
  <c r="R234" i="8"/>
  <c r="N234" i="8"/>
  <c r="L234" i="8"/>
  <c r="B234" i="8"/>
  <c r="N233" i="8"/>
  <c r="B233" i="8"/>
  <c r="L233" i="8" s="1"/>
  <c r="N232" i="8"/>
  <c r="B232" i="8"/>
  <c r="L232" i="8" s="1"/>
  <c r="B229" i="8"/>
  <c r="B228" i="8"/>
  <c r="F223" i="8"/>
  <c r="U219" i="8"/>
  <c r="R219" i="8"/>
  <c r="N219" i="8"/>
  <c r="B219" i="8"/>
  <c r="L219" i="8" s="1"/>
  <c r="R218" i="8"/>
  <c r="N218" i="8"/>
  <c r="B218" i="8"/>
  <c r="L218" i="8" s="1"/>
  <c r="N217" i="8"/>
  <c r="B217" i="8"/>
  <c r="L217" i="8" s="1"/>
  <c r="N216" i="8"/>
  <c r="B216" i="8"/>
  <c r="L216" i="8" s="1"/>
  <c r="R215" i="8"/>
  <c r="N215" i="8"/>
  <c r="B215" i="8"/>
  <c r="L215" i="8" s="1"/>
  <c r="N214" i="8"/>
  <c r="L214" i="8"/>
  <c r="B214" i="8"/>
  <c r="N213" i="8"/>
  <c r="B213" i="8"/>
  <c r="L213" i="8" s="1"/>
  <c r="N212" i="8"/>
  <c r="R212" i="8" s="1"/>
  <c r="B212" i="8"/>
  <c r="L212" i="8" s="1"/>
  <c r="N211" i="8"/>
  <c r="B211" i="8"/>
  <c r="L211" i="8" s="1"/>
  <c r="N210" i="8"/>
  <c r="R210" i="8" s="1"/>
  <c r="L210" i="8"/>
  <c r="B210" i="8"/>
  <c r="N209" i="8"/>
  <c r="R209" i="8" s="1"/>
  <c r="B209" i="8"/>
  <c r="L209" i="8" s="1"/>
  <c r="N208" i="8"/>
  <c r="B208" i="8"/>
  <c r="L208" i="8" s="1"/>
  <c r="R207" i="8"/>
  <c r="N207" i="8"/>
  <c r="B207" i="8"/>
  <c r="L207" i="8" s="1"/>
  <c r="N206" i="8"/>
  <c r="B206" i="8"/>
  <c r="L206" i="8" s="1"/>
  <c r="N205" i="8"/>
  <c r="L205" i="8"/>
  <c r="B205" i="8"/>
  <c r="R204" i="8"/>
  <c r="N204" i="8"/>
  <c r="B204" i="8"/>
  <c r="L204" i="8" s="1"/>
  <c r="R203" i="8"/>
  <c r="N203" i="8"/>
  <c r="B203" i="8"/>
  <c r="L203" i="8" s="1"/>
  <c r="R202" i="8"/>
  <c r="N202" i="8"/>
  <c r="B202" i="8"/>
  <c r="L202" i="8" s="1"/>
  <c r="N201" i="8"/>
  <c r="B201" i="8"/>
  <c r="L201" i="8" s="1"/>
  <c r="R200" i="8"/>
  <c r="N200" i="8"/>
  <c r="B200" i="8"/>
  <c r="L200" i="8" s="1"/>
  <c r="B197" i="8"/>
  <c r="B196" i="8"/>
  <c r="F191" i="8"/>
  <c r="U187" i="8"/>
  <c r="R187" i="8"/>
  <c r="N187" i="8"/>
  <c r="L187" i="8"/>
  <c r="B187" i="8"/>
  <c r="N186" i="8"/>
  <c r="L186" i="8"/>
  <c r="B186" i="8"/>
  <c r="N185" i="8"/>
  <c r="B185" i="8"/>
  <c r="L185" i="8" s="1"/>
  <c r="R184" i="8"/>
  <c r="N184" i="8"/>
  <c r="B184" i="8"/>
  <c r="L184" i="8" s="1"/>
  <c r="R183" i="8"/>
  <c r="N183" i="8"/>
  <c r="L183" i="8"/>
  <c r="B183" i="8"/>
  <c r="N182" i="8"/>
  <c r="B182" i="8"/>
  <c r="L182" i="8" s="1"/>
  <c r="N181" i="8"/>
  <c r="B181" i="8"/>
  <c r="L181" i="8" s="1"/>
  <c r="N180" i="8"/>
  <c r="B180" i="8"/>
  <c r="L180" i="8" s="1"/>
  <c r="N179" i="8"/>
  <c r="L179" i="8"/>
  <c r="B179" i="8"/>
  <c r="N178" i="8"/>
  <c r="L178" i="8"/>
  <c r="B178" i="8"/>
  <c r="N177" i="8"/>
  <c r="B177" i="8"/>
  <c r="L177" i="8" s="1"/>
  <c r="R176" i="8"/>
  <c r="N176" i="8"/>
  <c r="B176" i="8"/>
  <c r="L176" i="8" s="1"/>
  <c r="R175" i="8"/>
  <c r="N175" i="8"/>
  <c r="L175" i="8"/>
  <c r="B175" i="8"/>
  <c r="N174" i="8"/>
  <c r="L174" i="8"/>
  <c r="B174" i="8"/>
  <c r="N173" i="8"/>
  <c r="B173" i="8"/>
  <c r="L173" i="8" s="1"/>
  <c r="N172" i="8"/>
  <c r="B172" i="8"/>
  <c r="L172" i="8" s="1"/>
  <c r="R171" i="8"/>
  <c r="N171" i="8"/>
  <c r="L171" i="8"/>
  <c r="B171" i="8"/>
  <c r="N170" i="8"/>
  <c r="B170" i="8"/>
  <c r="L170" i="8" s="1"/>
  <c r="N169" i="8"/>
  <c r="B169" i="8"/>
  <c r="L169" i="8" s="1"/>
  <c r="R168" i="8"/>
  <c r="N168" i="8"/>
  <c r="B168" i="8"/>
  <c r="L168" i="8" s="1"/>
  <c r="B165" i="8"/>
  <c r="B164" i="8"/>
  <c r="F159" i="8"/>
  <c r="U155" i="8"/>
  <c r="R155" i="8"/>
  <c r="N155" i="8"/>
  <c r="B155" i="8"/>
  <c r="L155" i="8" s="1"/>
  <c r="N154" i="8"/>
  <c r="L154" i="8"/>
  <c r="B154" i="8"/>
  <c r="N153" i="8"/>
  <c r="L153" i="8"/>
  <c r="B153" i="8"/>
  <c r="N152" i="8"/>
  <c r="B152" i="8"/>
  <c r="L152" i="8" s="1"/>
  <c r="R151" i="8"/>
  <c r="N151" i="8"/>
  <c r="B151" i="8"/>
  <c r="L151" i="8" s="1"/>
  <c r="N150" i="8"/>
  <c r="B150" i="8"/>
  <c r="L150" i="8" s="1"/>
  <c r="N149" i="8"/>
  <c r="L149" i="8"/>
  <c r="B149" i="8"/>
  <c r="N148" i="8"/>
  <c r="R148" i="8" s="1"/>
  <c r="B148" i="8"/>
  <c r="L148" i="8" s="1"/>
  <c r="N147" i="8"/>
  <c r="L147" i="8"/>
  <c r="B147" i="8"/>
  <c r="N146" i="8"/>
  <c r="R146" i="8" s="1"/>
  <c r="B146" i="8"/>
  <c r="L146" i="8" s="1"/>
  <c r="N145" i="8"/>
  <c r="B145" i="8"/>
  <c r="L145" i="8" s="1"/>
  <c r="N144" i="8"/>
  <c r="B144" i="8"/>
  <c r="L144" i="8" s="1"/>
  <c r="N143" i="8"/>
  <c r="B143" i="8"/>
  <c r="L143" i="8" s="1"/>
  <c r="N142" i="8"/>
  <c r="B142" i="8"/>
  <c r="L142" i="8" s="1"/>
  <c r="N141" i="8"/>
  <c r="B141" i="8"/>
  <c r="L141" i="8" s="1"/>
  <c r="N140" i="8"/>
  <c r="B140" i="8"/>
  <c r="L140" i="8" s="1"/>
  <c r="N139" i="8"/>
  <c r="L139" i="8"/>
  <c r="B139" i="8"/>
  <c r="N138" i="8"/>
  <c r="L138" i="8"/>
  <c r="B138" i="8"/>
  <c r="N137" i="8"/>
  <c r="L137" i="8"/>
  <c r="B137" i="8"/>
  <c r="N136" i="8"/>
  <c r="R136" i="8" s="1"/>
  <c r="B136" i="8"/>
  <c r="L136" i="8" s="1"/>
  <c r="B133" i="8"/>
  <c r="B132" i="8"/>
  <c r="F127" i="8"/>
  <c r="U123" i="8"/>
  <c r="N123" i="8"/>
  <c r="L123" i="8"/>
  <c r="B123" i="8"/>
  <c r="N122" i="8"/>
  <c r="B122" i="8"/>
  <c r="L122" i="8" s="1"/>
  <c r="N121" i="8"/>
  <c r="L121" i="8"/>
  <c r="B121" i="8"/>
  <c r="N120" i="8"/>
  <c r="B120" i="8"/>
  <c r="L120" i="8" s="1"/>
  <c r="N119" i="8"/>
  <c r="R119" i="8" s="1"/>
  <c r="B119" i="8"/>
  <c r="L119" i="8" s="1"/>
  <c r="N118" i="8"/>
  <c r="B118" i="8"/>
  <c r="L118" i="8" s="1"/>
  <c r="N117" i="8"/>
  <c r="R117" i="8" s="1"/>
  <c r="B117" i="8"/>
  <c r="L117" i="8" s="1"/>
  <c r="R116" i="8"/>
  <c r="N116" i="8"/>
  <c r="B116" i="8"/>
  <c r="L116" i="8" s="1"/>
  <c r="R115" i="8"/>
  <c r="N115" i="8"/>
  <c r="B115" i="8"/>
  <c r="L115" i="8" s="1"/>
  <c r="N114" i="8"/>
  <c r="B114" i="8"/>
  <c r="L114" i="8" s="1"/>
  <c r="N113" i="8"/>
  <c r="R113" i="8" s="1"/>
  <c r="L113" i="8"/>
  <c r="B113" i="8"/>
  <c r="N112" i="8"/>
  <c r="R112" i="8" s="1"/>
  <c r="B112" i="8"/>
  <c r="L112" i="8" s="1"/>
  <c r="R111" i="8"/>
  <c r="N111" i="8"/>
  <c r="L111" i="8"/>
  <c r="B111" i="8"/>
  <c r="N110" i="8"/>
  <c r="B110" i="8"/>
  <c r="L110" i="8" s="1"/>
  <c r="N109" i="8"/>
  <c r="R109" i="8" s="1"/>
  <c r="B109" i="8"/>
  <c r="L109" i="8" s="1"/>
  <c r="N108" i="8"/>
  <c r="B108" i="8"/>
  <c r="L108" i="8" s="1"/>
  <c r="R107" i="8"/>
  <c r="N107" i="8"/>
  <c r="L107" i="8"/>
  <c r="B107" i="8"/>
  <c r="N106" i="8"/>
  <c r="B106" i="8"/>
  <c r="L106" i="8" s="1"/>
  <c r="N105" i="8"/>
  <c r="B105" i="8"/>
  <c r="L105" i="8" s="1"/>
  <c r="N104" i="8"/>
  <c r="R104" i="8" s="1"/>
  <c r="B104" i="8"/>
  <c r="L104" i="8" s="1"/>
  <c r="B101" i="8"/>
  <c r="B100" i="8"/>
  <c r="F95" i="8"/>
  <c r="U91" i="8"/>
  <c r="R91" i="8"/>
  <c r="N91" i="8"/>
  <c r="B91" i="8"/>
  <c r="L91" i="8" s="1"/>
  <c r="R90" i="8"/>
  <c r="N90" i="8"/>
  <c r="L90" i="8"/>
  <c r="B90" i="8"/>
  <c r="N89" i="8"/>
  <c r="B89" i="8"/>
  <c r="L89" i="8" s="1"/>
  <c r="N88" i="8"/>
  <c r="R88" i="8" s="1"/>
  <c r="B88" i="8"/>
  <c r="L88" i="8" s="1"/>
  <c r="R87" i="8"/>
  <c r="N87" i="8"/>
  <c r="L87" i="8"/>
  <c r="B87" i="8"/>
  <c r="N86" i="8"/>
  <c r="R86" i="8" s="1"/>
  <c r="L86" i="8"/>
  <c r="B86" i="8"/>
  <c r="N85" i="8"/>
  <c r="L85" i="8"/>
  <c r="B85" i="8"/>
  <c r="R84" i="8"/>
  <c r="N84" i="8"/>
  <c r="B84" i="8"/>
  <c r="L84" i="8" s="1"/>
  <c r="R83" i="8"/>
  <c r="N83" i="8"/>
  <c r="L83" i="8"/>
  <c r="B83" i="8"/>
  <c r="N82" i="8"/>
  <c r="B82" i="8"/>
  <c r="L82" i="8" s="1"/>
  <c r="N81" i="8"/>
  <c r="L81" i="8"/>
  <c r="B81" i="8"/>
  <c r="R80" i="8"/>
  <c r="N80" i="8"/>
  <c r="B80" i="8"/>
  <c r="L80" i="8" s="1"/>
  <c r="R79" i="8"/>
  <c r="N79" i="8"/>
  <c r="B79" i="8"/>
  <c r="L79" i="8" s="1"/>
  <c r="N78" i="8"/>
  <c r="B78" i="8"/>
  <c r="L78" i="8" s="1"/>
  <c r="N77" i="8"/>
  <c r="B77" i="8"/>
  <c r="L77" i="8" s="1"/>
  <c r="N76" i="8"/>
  <c r="B76" i="8"/>
  <c r="L76" i="8" s="1"/>
  <c r="N75" i="8"/>
  <c r="B75" i="8"/>
  <c r="L75" i="8" s="1"/>
  <c r="N74" i="8"/>
  <c r="B74" i="8"/>
  <c r="L74" i="8" s="1"/>
  <c r="N73" i="8"/>
  <c r="L73" i="8"/>
  <c r="B73" i="8"/>
  <c r="R72" i="8"/>
  <c r="N72" i="8"/>
  <c r="B72" i="8"/>
  <c r="L72" i="8" s="1"/>
  <c r="B69" i="8"/>
  <c r="B68" i="8"/>
  <c r="F63" i="8"/>
  <c r="U59" i="8"/>
  <c r="N59" i="8"/>
  <c r="R59" i="8" s="1"/>
  <c r="B59" i="8"/>
  <c r="L59" i="8" s="1"/>
  <c r="N58" i="8"/>
  <c r="B58" i="8"/>
  <c r="L58" i="8" s="1"/>
  <c r="N57" i="8"/>
  <c r="B57" i="8"/>
  <c r="L57" i="8" s="1"/>
  <c r="N56" i="8"/>
  <c r="B56" i="8"/>
  <c r="L56" i="8" s="1"/>
  <c r="R55" i="8"/>
  <c r="N55" i="8"/>
  <c r="B55" i="8"/>
  <c r="L55" i="8" s="1"/>
  <c r="N54" i="8"/>
  <c r="R54" i="8" s="1"/>
  <c r="B54" i="8"/>
  <c r="L54" i="8" s="1"/>
  <c r="N53" i="8"/>
  <c r="L53" i="8"/>
  <c r="B53" i="8"/>
  <c r="N52" i="8"/>
  <c r="B52" i="8"/>
  <c r="L52" i="8" s="1"/>
  <c r="N51" i="8"/>
  <c r="L51" i="8"/>
  <c r="B51" i="8"/>
  <c r="N50" i="8"/>
  <c r="R50" i="8" s="1"/>
  <c r="B50" i="8"/>
  <c r="L50" i="8" s="1"/>
  <c r="N49" i="8"/>
  <c r="B49" i="8"/>
  <c r="L49" i="8" s="1"/>
  <c r="N48" i="8"/>
  <c r="B48" i="8"/>
  <c r="L48" i="8" s="1"/>
  <c r="N47" i="8"/>
  <c r="B47" i="8"/>
  <c r="L47" i="8" s="1"/>
  <c r="N46" i="8"/>
  <c r="L46" i="8"/>
  <c r="B46" i="8"/>
  <c r="N45" i="8"/>
  <c r="L45" i="8"/>
  <c r="B45" i="8"/>
  <c r="N44" i="8"/>
  <c r="B44" i="8"/>
  <c r="L44" i="8" s="1"/>
  <c r="R43" i="8"/>
  <c r="N43" i="8"/>
  <c r="L43" i="8"/>
  <c r="B43" i="8"/>
  <c r="N42" i="8"/>
  <c r="R42" i="8" s="1"/>
  <c r="B42" i="8"/>
  <c r="L42" i="8" s="1"/>
  <c r="N41" i="8"/>
  <c r="L41" i="8"/>
  <c r="B41" i="8"/>
  <c r="R40" i="8"/>
  <c r="N40" i="8"/>
  <c r="B40" i="8"/>
  <c r="L40" i="8" s="1"/>
  <c r="B37" i="8"/>
  <c r="B36" i="8"/>
  <c r="F31" i="8"/>
  <c r="N27" i="8"/>
  <c r="B27" i="8"/>
  <c r="L27" i="8" s="1"/>
  <c r="R26" i="8"/>
  <c r="N26" i="8"/>
  <c r="B26" i="8"/>
  <c r="L26" i="8" s="1"/>
  <c r="N25" i="8"/>
  <c r="B25" i="8"/>
  <c r="L25" i="8" s="1"/>
  <c r="N24" i="8"/>
  <c r="B24" i="8"/>
  <c r="L24" i="8" s="1"/>
  <c r="R23" i="8"/>
  <c r="N23" i="8"/>
  <c r="B23" i="8"/>
  <c r="L23" i="8" s="1"/>
  <c r="N22" i="8"/>
  <c r="R22" i="8" s="1"/>
  <c r="B22" i="8"/>
  <c r="L22" i="8" s="1"/>
  <c r="N21" i="8"/>
  <c r="L21" i="8"/>
  <c r="B21" i="8"/>
  <c r="N20" i="8"/>
  <c r="B20" i="8"/>
  <c r="L20" i="8" s="1"/>
  <c r="N19" i="8"/>
  <c r="L19" i="8"/>
  <c r="B19" i="8"/>
  <c r="N18" i="8"/>
  <c r="B18" i="8"/>
  <c r="L18" i="8" s="1"/>
  <c r="N17" i="8"/>
  <c r="L17" i="8"/>
  <c r="B17" i="8"/>
  <c r="N16" i="8"/>
  <c r="B16" i="8"/>
  <c r="L16" i="8" s="1"/>
  <c r="N15" i="8"/>
  <c r="R15" i="8" s="1"/>
  <c r="B15" i="8"/>
  <c r="L15" i="8" s="1"/>
  <c r="N14" i="8"/>
  <c r="B14" i="8"/>
  <c r="L14" i="8" s="1"/>
  <c r="N13" i="8"/>
  <c r="L13" i="8"/>
  <c r="B13" i="8"/>
  <c r="N12" i="8"/>
  <c r="B12" i="8"/>
  <c r="L12" i="8" s="1"/>
  <c r="R11" i="8"/>
  <c r="N11" i="8"/>
  <c r="L11" i="8"/>
  <c r="B11" i="8"/>
  <c r="N10" i="8"/>
  <c r="R10" i="8" s="1"/>
  <c r="B10" i="8"/>
  <c r="L10" i="8" s="1"/>
  <c r="N9" i="8"/>
  <c r="B9" i="8"/>
  <c r="L9" i="8" s="1"/>
  <c r="N8" i="8"/>
  <c r="B8" i="8"/>
  <c r="B5" i="8"/>
  <c r="B4" i="8"/>
  <c r="V1" i="8"/>
  <c r="F319" i="7"/>
  <c r="U315" i="7"/>
  <c r="R315" i="7"/>
  <c r="N315" i="7"/>
  <c r="B315" i="7"/>
  <c r="L315" i="7" s="1"/>
  <c r="N314" i="7"/>
  <c r="R314" i="7" s="1"/>
  <c r="B314" i="7"/>
  <c r="L314" i="7" s="1"/>
  <c r="N313" i="7"/>
  <c r="B313" i="7"/>
  <c r="L313" i="7" s="1"/>
  <c r="N312" i="7"/>
  <c r="B312" i="7"/>
  <c r="L312" i="7" s="1"/>
  <c r="R311" i="7"/>
  <c r="N311" i="7"/>
  <c r="L311" i="7"/>
  <c r="B311" i="7"/>
  <c r="N310" i="7"/>
  <c r="L310" i="7"/>
  <c r="B310" i="7"/>
  <c r="N309" i="7"/>
  <c r="B309" i="7"/>
  <c r="L309" i="7" s="1"/>
  <c r="N308" i="7"/>
  <c r="R308" i="7" s="1"/>
  <c r="B308" i="7"/>
  <c r="L308" i="7" s="1"/>
  <c r="N307" i="7"/>
  <c r="R307" i="7" s="1"/>
  <c r="L307" i="7"/>
  <c r="B307" i="7"/>
  <c r="N306" i="7"/>
  <c r="R306" i="7" s="1"/>
  <c r="B306" i="7"/>
  <c r="L306" i="7" s="1"/>
  <c r="N305" i="7"/>
  <c r="B305" i="7"/>
  <c r="L305" i="7" s="1"/>
  <c r="N304" i="7"/>
  <c r="R304" i="7" s="1"/>
  <c r="B304" i="7"/>
  <c r="L304" i="7" s="1"/>
  <c r="R303" i="7"/>
  <c r="N303" i="7"/>
  <c r="L303" i="7"/>
  <c r="B303" i="7"/>
  <c r="R302" i="7"/>
  <c r="N302" i="7"/>
  <c r="L302" i="7"/>
  <c r="B302" i="7"/>
  <c r="N301" i="7"/>
  <c r="B301" i="7"/>
  <c r="L301" i="7" s="1"/>
  <c r="N300" i="7"/>
  <c r="R300" i="7" s="1"/>
  <c r="B300" i="7"/>
  <c r="L300" i="7" s="1"/>
  <c r="N299" i="7"/>
  <c r="B299" i="7"/>
  <c r="L299" i="7" s="1"/>
  <c r="R298" i="7"/>
  <c r="N298" i="7"/>
  <c r="B298" i="7"/>
  <c r="L298" i="7" s="1"/>
  <c r="N297" i="7"/>
  <c r="B297" i="7"/>
  <c r="L297" i="7" s="1"/>
  <c r="N296" i="7"/>
  <c r="R296" i="7" s="1"/>
  <c r="B296" i="7"/>
  <c r="L296" i="7" s="1"/>
  <c r="B293" i="7"/>
  <c r="B292" i="7"/>
  <c r="F287" i="7"/>
  <c r="U283" i="7"/>
  <c r="R283" i="7"/>
  <c r="N283" i="7"/>
  <c r="B283" i="7"/>
  <c r="L283" i="7" s="1"/>
  <c r="R282" i="7"/>
  <c r="N282" i="7"/>
  <c r="L282" i="7"/>
  <c r="B282" i="7"/>
  <c r="N281" i="7"/>
  <c r="B281" i="7"/>
  <c r="L281" i="7" s="1"/>
  <c r="N280" i="7"/>
  <c r="B280" i="7"/>
  <c r="L280" i="7" s="1"/>
  <c r="N279" i="7"/>
  <c r="B279" i="7"/>
  <c r="L279" i="7" s="1"/>
  <c r="R278" i="7"/>
  <c r="N278" i="7"/>
  <c r="B278" i="7"/>
  <c r="L278" i="7" s="1"/>
  <c r="N277" i="7"/>
  <c r="B277" i="7"/>
  <c r="L277" i="7" s="1"/>
  <c r="N276" i="7"/>
  <c r="B276" i="7"/>
  <c r="L276" i="7" s="1"/>
  <c r="R275" i="7"/>
  <c r="N275" i="7"/>
  <c r="B275" i="7"/>
  <c r="L275" i="7" s="1"/>
  <c r="N274" i="7"/>
  <c r="B274" i="7"/>
  <c r="L274" i="7" s="1"/>
  <c r="N273" i="7"/>
  <c r="B273" i="7"/>
  <c r="L273" i="7" s="1"/>
  <c r="N272" i="7"/>
  <c r="R272" i="7" s="1"/>
  <c r="B272" i="7"/>
  <c r="L272" i="7" s="1"/>
  <c r="N271" i="7"/>
  <c r="L271" i="7"/>
  <c r="B271" i="7"/>
  <c r="N270" i="7"/>
  <c r="B270" i="7"/>
  <c r="L270" i="7" s="1"/>
  <c r="N269" i="7"/>
  <c r="B269" i="7"/>
  <c r="L269" i="7" s="1"/>
  <c r="R268" i="7"/>
  <c r="N268" i="7"/>
  <c r="B268" i="7"/>
  <c r="L268" i="7" s="1"/>
  <c r="N267" i="7"/>
  <c r="B267" i="7"/>
  <c r="L267" i="7" s="1"/>
  <c r="R266" i="7"/>
  <c r="N266" i="7"/>
  <c r="B266" i="7"/>
  <c r="L266" i="7" s="1"/>
  <c r="N265" i="7"/>
  <c r="B265" i="7"/>
  <c r="L265" i="7" s="1"/>
  <c r="N264" i="7"/>
  <c r="R264" i="7" s="1"/>
  <c r="B264" i="7"/>
  <c r="L264" i="7" s="1"/>
  <c r="B261" i="7"/>
  <c r="B260" i="7"/>
  <c r="F255" i="7"/>
  <c r="U251" i="7"/>
  <c r="N251" i="7"/>
  <c r="R251" i="7" s="1"/>
  <c r="L251" i="7"/>
  <c r="B251" i="7"/>
  <c r="N250" i="7"/>
  <c r="R250" i="7" s="1"/>
  <c r="B250" i="7"/>
  <c r="L250" i="7" s="1"/>
  <c r="N249" i="7"/>
  <c r="L249" i="7"/>
  <c r="B249" i="7"/>
  <c r="N248" i="7"/>
  <c r="B248" i="7"/>
  <c r="L248" i="7" s="1"/>
  <c r="N247" i="7"/>
  <c r="B247" i="7"/>
  <c r="L247" i="7" s="1"/>
  <c r="N246" i="7"/>
  <c r="R246" i="7" s="1"/>
  <c r="L246" i="7"/>
  <c r="B246" i="7"/>
  <c r="N245" i="7"/>
  <c r="B245" i="7"/>
  <c r="L245" i="7" s="1"/>
  <c r="R244" i="7"/>
  <c r="N244" i="7"/>
  <c r="B244" i="7"/>
  <c r="L244" i="7" s="1"/>
  <c r="N243" i="7"/>
  <c r="R243" i="7" s="1"/>
  <c r="B243" i="7"/>
  <c r="L243" i="7" s="1"/>
  <c r="N242" i="7"/>
  <c r="L242" i="7"/>
  <c r="B242" i="7"/>
  <c r="N241" i="7"/>
  <c r="B241" i="7"/>
  <c r="L241" i="7" s="1"/>
  <c r="N240" i="7"/>
  <c r="R240" i="7" s="1"/>
  <c r="B240" i="7"/>
  <c r="L240" i="7" s="1"/>
  <c r="R239" i="7"/>
  <c r="N239" i="7"/>
  <c r="B239" i="7"/>
  <c r="L239" i="7" s="1"/>
  <c r="N238" i="7"/>
  <c r="L238" i="7"/>
  <c r="B238" i="7"/>
  <c r="N237" i="7"/>
  <c r="R237" i="7" s="1"/>
  <c r="B237" i="7"/>
  <c r="L237" i="7" s="1"/>
  <c r="N236" i="7"/>
  <c r="R236" i="7" s="1"/>
  <c r="B236" i="7"/>
  <c r="L236" i="7" s="1"/>
  <c r="R235" i="7"/>
  <c r="N235" i="7"/>
  <c r="B235" i="7"/>
  <c r="L235" i="7" s="1"/>
  <c r="N234" i="7"/>
  <c r="B234" i="7"/>
  <c r="L234" i="7" s="1"/>
  <c r="N233" i="7"/>
  <c r="R233" i="7" s="1"/>
  <c r="B233" i="7"/>
  <c r="L233" i="7" s="1"/>
  <c r="N232" i="7"/>
  <c r="B232" i="7"/>
  <c r="L232" i="7" s="1"/>
  <c r="B229" i="7"/>
  <c r="B228" i="7"/>
  <c r="F223" i="7"/>
  <c r="U219" i="7"/>
  <c r="R219" i="7"/>
  <c r="N219" i="7"/>
  <c r="B219" i="7"/>
  <c r="L219" i="7" s="1"/>
  <c r="N218" i="7"/>
  <c r="B218" i="7"/>
  <c r="L218" i="7" s="1"/>
  <c r="N217" i="7"/>
  <c r="R217" i="7" s="1"/>
  <c r="B217" i="7"/>
  <c r="L217" i="7" s="1"/>
  <c r="N216" i="7"/>
  <c r="R216" i="7" s="1"/>
  <c r="B216" i="7"/>
  <c r="L216" i="7" s="1"/>
  <c r="R215" i="7"/>
  <c r="N215" i="7"/>
  <c r="B215" i="7"/>
  <c r="L215" i="7" s="1"/>
  <c r="N214" i="7"/>
  <c r="B214" i="7"/>
  <c r="L214" i="7" s="1"/>
  <c r="N213" i="7"/>
  <c r="B213" i="7"/>
  <c r="L213" i="7" s="1"/>
  <c r="N212" i="7"/>
  <c r="B212" i="7"/>
  <c r="L212" i="7" s="1"/>
  <c r="R211" i="7"/>
  <c r="N211" i="7"/>
  <c r="B211" i="7"/>
  <c r="L211" i="7" s="1"/>
  <c r="N210" i="7"/>
  <c r="B210" i="7"/>
  <c r="L210" i="7" s="1"/>
  <c r="N209" i="7"/>
  <c r="R209" i="7" s="1"/>
  <c r="B209" i="7"/>
  <c r="L209" i="7" s="1"/>
  <c r="N208" i="7"/>
  <c r="R208" i="7" s="1"/>
  <c r="B208" i="7"/>
  <c r="L208" i="7" s="1"/>
  <c r="R207" i="7"/>
  <c r="N207" i="7"/>
  <c r="B207" i="7"/>
  <c r="L207" i="7" s="1"/>
  <c r="N206" i="7"/>
  <c r="B206" i="7"/>
  <c r="L206" i="7" s="1"/>
  <c r="N205" i="7"/>
  <c r="B205" i="7"/>
  <c r="L205" i="7" s="1"/>
  <c r="N204" i="7"/>
  <c r="B204" i="7"/>
  <c r="L204" i="7" s="1"/>
  <c r="R203" i="7"/>
  <c r="N203" i="7"/>
  <c r="B203" i="7"/>
  <c r="L203" i="7" s="1"/>
  <c r="N202" i="7"/>
  <c r="B202" i="7"/>
  <c r="L202" i="7" s="1"/>
  <c r="N201" i="7"/>
  <c r="L201" i="7"/>
  <c r="B201" i="7"/>
  <c r="N200" i="7"/>
  <c r="R200" i="7" s="1"/>
  <c r="B200" i="7"/>
  <c r="L200" i="7" s="1"/>
  <c r="B197" i="7"/>
  <c r="B196" i="7"/>
  <c r="F191" i="7"/>
  <c r="U187" i="7"/>
  <c r="R187" i="7"/>
  <c r="N187" i="7"/>
  <c r="L187" i="7"/>
  <c r="B187" i="7"/>
  <c r="N186" i="7"/>
  <c r="B186" i="7"/>
  <c r="L186" i="7" s="1"/>
  <c r="N185" i="7"/>
  <c r="B185" i="7"/>
  <c r="L185" i="7" s="1"/>
  <c r="N184" i="7"/>
  <c r="B184" i="7"/>
  <c r="L184" i="7" s="1"/>
  <c r="N183" i="7"/>
  <c r="L183" i="7"/>
  <c r="B183" i="7"/>
  <c r="N182" i="7"/>
  <c r="B182" i="7"/>
  <c r="L182" i="7" s="1"/>
  <c r="N181" i="7"/>
  <c r="B181" i="7"/>
  <c r="L181" i="7" s="1"/>
  <c r="R180" i="7"/>
  <c r="N180" i="7"/>
  <c r="B180" i="7"/>
  <c r="L180" i="7" s="1"/>
  <c r="N179" i="7"/>
  <c r="B179" i="7"/>
  <c r="L179" i="7" s="1"/>
  <c r="N178" i="7"/>
  <c r="L178" i="7"/>
  <c r="B178" i="7"/>
  <c r="N177" i="7"/>
  <c r="B177" i="7"/>
  <c r="L177" i="7" s="1"/>
  <c r="N176" i="7"/>
  <c r="R176" i="7" s="1"/>
  <c r="B176" i="7"/>
  <c r="L176" i="7" s="1"/>
  <c r="N175" i="7"/>
  <c r="L175" i="7"/>
  <c r="B175" i="7"/>
  <c r="N174" i="7"/>
  <c r="B174" i="7"/>
  <c r="L174" i="7" s="1"/>
  <c r="N173" i="7"/>
  <c r="B173" i="7"/>
  <c r="L173" i="7" s="1"/>
  <c r="R172" i="7"/>
  <c r="N172" i="7"/>
  <c r="B172" i="7"/>
  <c r="L172" i="7" s="1"/>
  <c r="N171" i="7"/>
  <c r="L171" i="7"/>
  <c r="B171" i="7"/>
  <c r="N170" i="7"/>
  <c r="L170" i="7"/>
  <c r="B170" i="7"/>
  <c r="N169" i="7"/>
  <c r="B169" i="7"/>
  <c r="L169" i="7" s="1"/>
  <c r="R168" i="7"/>
  <c r="N168" i="7"/>
  <c r="B168" i="7"/>
  <c r="L168" i="7" s="1"/>
  <c r="B165" i="7"/>
  <c r="B164" i="7"/>
  <c r="F159" i="7"/>
  <c r="U155" i="7"/>
  <c r="N155" i="7"/>
  <c r="L155" i="7"/>
  <c r="B155" i="7"/>
  <c r="R154" i="7"/>
  <c r="N154" i="7"/>
  <c r="L154" i="7"/>
  <c r="B154" i="7"/>
  <c r="N153" i="7"/>
  <c r="B153" i="7"/>
  <c r="L153" i="7" s="1"/>
  <c r="N152" i="7"/>
  <c r="B152" i="7"/>
  <c r="L152" i="7" s="1"/>
  <c r="N151" i="7"/>
  <c r="L151" i="7"/>
  <c r="B151" i="7"/>
  <c r="R150" i="7"/>
  <c r="N150" i="7"/>
  <c r="L150" i="7"/>
  <c r="B150" i="7"/>
  <c r="N149" i="7"/>
  <c r="L149" i="7"/>
  <c r="B149" i="7"/>
  <c r="N148" i="7"/>
  <c r="B148" i="7"/>
  <c r="L148" i="7" s="1"/>
  <c r="N147" i="7"/>
  <c r="L147" i="7"/>
  <c r="B147" i="7"/>
  <c r="R146" i="7"/>
  <c r="N146" i="7"/>
  <c r="B146" i="7"/>
  <c r="L146" i="7" s="1"/>
  <c r="N145" i="7"/>
  <c r="R145" i="7" s="1"/>
  <c r="L145" i="7"/>
  <c r="B145" i="7"/>
  <c r="N144" i="7"/>
  <c r="R144" i="7" s="1"/>
  <c r="B144" i="7"/>
  <c r="L144" i="7" s="1"/>
  <c r="N143" i="7"/>
  <c r="B143" i="7"/>
  <c r="L143" i="7" s="1"/>
  <c r="N142" i="7"/>
  <c r="B142" i="7"/>
  <c r="L142" i="7" s="1"/>
  <c r="N141" i="7"/>
  <c r="R141" i="7" s="1"/>
  <c r="L141" i="7"/>
  <c r="B141" i="7"/>
  <c r="R140" i="7"/>
  <c r="N140" i="7"/>
  <c r="B140" i="7"/>
  <c r="L140" i="7" s="1"/>
  <c r="R139" i="7"/>
  <c r="N139" i="7"/>
  <c r="B139" i="7"/>
  <c r="L139" i="7" s="1"/>
  <c r="N138" i="7"/>
  <c r="B138" i="7"/>
  <c r="L138" i="7" s="1"/>
  <c r="N137" i="7"/>
  <c r="B137" i="7"/>
  <c r="L137" i="7" s="1"/>
  <c r="N136" i="7"/>
  <c r="R136" i="7" s="1"/>
  <c r="B136" i="7"/>
  <c r="L136" i="7" s="1"/>
  <c r="B133" i="7"/>
  <c r="B132" i="7"/>
  <c r="F127" i="7"/>
  <c r="U123" i="7"/>
  <c r="N123" i="7"/>
  <c r="R123" i="7" s="1"/>
  <c r="B123" i="7"/>
  <c r="L123" i="7" s="1"/>
  <c r="N122" i="7"/>
  <c r="B122" i="7"/>
  <c r="L122" i="7" s="1"/>
  <c r="N121" i="7"/>
  <c r="B121" i="7"/>
  <c r="L121" i="7" s="1"/>
  <c r="N120" i="7"/>
  <c r="B120" i="7"/>
  <c r="L120" i="7" s="1"/>
  <c r="N119" i="7"/>
  <c r="R119" i="7" s="1"/>
  <c r="B119" i="7"/>
  <c r="L119" i="7" s="1"/>
  <c r="N118" i="7"/>
  <c r="B118" i="7"/>
  <c r="L118" i="7" s="1"/>
  <c r="R117" i="7"/>
  <c r="N117" i="7"/>
  <c r="B117" i="7"/>
  <c r="L117" i="7" s="1"/>
  <c r="N116" i="7"/>
  <c r="R116" i="7" s="1"/>
  <c r="B116" i="7"/>
  <c r="L116" i="7" s="1"/>
  <c r="N115" i="7"/>
  <c r="L115" i="7"/>
  <c r="B115" i="7"/>
  <c r="N114" i="7"/>
  <c r="B114" i="7"/>
  <c r="L114" i="7" s="1"/>
  <c r="R113" i="7"/>
  <c r="N113" i="7"/>
  <c r="B113" i="7"/>
  <c r="L113" i="7" s="1"/>
  <c r="R112" i="7"/>
  <c r="N112" i="7"/>
  <c r="B112" i="7"/>
  <c r="L112" i="7" s="1"/>
  <c r="N111" i="7"/>
  <c r="R111" i="7" s="1"/>
  <c r="B111" i="7"/>
  <c r="L111" i="7" s="1"/>
  <c r="R110" i="7"/>
  <c r="N110" i="7"/>
  <c r="B110" i="7"/>
  <c r="L110" i="7" s="1"/>
  <c r="R109" i="7"/>
  <c r="N109" i="7"/>
  <c r="B109" i="7"/>
  <c r="L109" i="7" s="1"/>
  <c r="N108" i="7"/>
  <c r="B108" i="7"/>
  <c r="L108" i="7" s="1"/>
  <c r="N107" i="7"/>
  <c r="B107" i="7"/>
  <c r="L107" i="7" s="1"/>
  <c r="N106" i="7"/>
  <c r="B106" i="7"/>
  <c r="L106" i="7" s="1"/>
  <c r="N105" i="7"/>
  <c r="B105" i="7"/>
  <c r="L105" i="7" s="1"/>
  <c r="N104" i="7"/>
  <c r="R104" i="7" s="1"/>
  <c r="B104" i="7"/>
  <c r="L104" i="7" s="1"/>
  <c r="B101" i="7"/>
  <c r="B100" i="7"/>
  <c r="F95" i="7"/>
  <c r="U91" i="7"/>
  <c r="N91" i="7"/>
  <c r="R91" i="7" s="1"/>
  <c r="B91" i="7"/>
  <c r="L91" i="7" s="1"/>
  <c r="R90" i="7"/>
  <c r="N90" i="7"/>
  <c r="B90" i="7"/>
  <c r="L90" i="7" s="1"/>
  <c r="R89" i="7"/>
  <c r="N89" i="7"/>
  <c r="B89" i="7"/>
  <c r="L89" i="7" s="1"/>
  <c r="N88" i="7"/>
  <c r="B88" i="7"/>
  <c r="L88" i="7" s="1"/>
  <c r="N87" i="7"/>
  <c r="R87" i="7" s="1"/>
  <c r="B87" i="7"/>
  <c r="L87" i="7" s="1"/>
  <c r="N86" i="7"/>
  <c r="B86" i="7"/>
  <c r="L86" i="7" s="1"/>
  <c r="R85" i="7"/>
  <c r="N85" i="7"/>
  <c r="B85" i="7"/>
  <c r="L85" i="7" s="1"/>
  <c r="N84" i="7"/>
  <c r="B84" i="7"/>
  <c r="L84" i="7" s="1"/>
  <c r="N83" i="7"/>
  <c r="R83" i="7" s="1"/>
  <c r="L83" i="7"/>
  <c r="B83" i="7"/>
  <c r="N82" i="7"/>
  <c r="B82" i="7"/>
  <c r="L82" i="7" s="1"/>
  <c r="R81" i="7"/>
  <c r="N81" i="7"/>
  <c r="B81" i="7"/>
  <c r="L81" i="7" s="1"/>
  <c r="N80" i="7"/>
  <c r="B80" i="7"/>
  <c r="L80" i="7" s="1"/>
  <c r="N79" i="7"/>
  <c r="R79" i="7" s="1"/>
  <c r="L79" i="7"/>
  <c r="B79" i="7"/>
  <c r="N78" i="7"/>
  <c r="R78" i="7" s="1"/>
  <c r="B78" i="7"/>
  <c r="L78" i="7" s="1"/>
  <c r="R77" i="7"/>
  <c r="N77" i="7"/>
  <c r="B77" i="7"/>
  <c r="L77" i="7" s="1"/>
  <c r="N76" i="7"/>
  <c r="R76" i="7" s="1"/>
  <c r="B76" i="7"/>
  <c r="L76" i="7" s="1"/>
  <c r="N75" i="7"/>
  <c r="R75" i="7" s="1"/>
  <c r="B75" i="7"/>
  <c r="L75" i="7" s="1"/>
  <c r="R74" i="7"/>
  <c r="N74" i="7"/>
  <c r="B74" i="7"/>
  <c r="L74" i="7" s="1"/>
  <c r="R73" i="7"/>
  <c r="N73" i="7"/>
  <c r="B73" i="7"/>
  <c r="L73" i="7" s="1"/>
  <c r="N72" i="7"/>
  <c r="R72" i="7" s="1"/>
  <c r="B72" i="7"/>
  <c r="L72" i="7" s="1"/>
  <c r="B69" i="7"/>
  <c r="B68" i="7"/>
  <c r="F63" i="7"/>
  <c r="U59" i="7"/>
  <c r="N59" i="7"/>
  <c r="R59" i="7" s="1"/>
  <c r="B59" i="7"/>
  <c r="L59" i="7" s="1"/>
  <c r="N58" i="7"/>
  <c r="B58" i="7"/>
  <c r="L58" i="7" s="1"/>
  <c r="N57" i="7"/>
  <c r="R57" i="7" s="1"/>
  <c r="B57" i="7"/>
  <c r="L57" i="7" s="1"/>
  <c r="N56" i="7"/>
  <c r="B56" i="7"/>
  <c r="L56" i="7" s="1"/>
  <c r="N55" i="7"/>
  <c r="R55" i="7" s="1"/>
  <c r="B55" i="7"/>
  <c r="L55" i="7" s="1"/>
  <c r="N54" i="7"/>
  <c r="B54" i="7"/>
  <c r="L54" i="7" s="1"/>
  <c r="N53" i="7"/>
  <c r="R53" i="7" s="1"/>
  <c r="B53" i="7"/>
  <c r="L53" i="7" s="1"/>
  <c r="N52" i="7"/>
  <c r="B52" i="7"/>
  <c r="L52" i="7" s="1"/>
  <c r="N51" i="7"/>
  <c r="B51" i="7"/>
  <c r="L51" i="7" s="1"/>
  <c r="N50" i="7"/>
  <c r="B50" i="7"/>
  <c r="L50" i="7" s="1"/>
  <c r="N49" i="7"/>
  <c r="B49" i="7"/>
  <c r="L49" i="7" s="1"/>
  <c r="N48" i="7"/>
  <c r="B48" i="7"/>
  <c r="L48" i="7" s="1"/>
  <c r="N47" i="7"/>
  <c r="B47" i="7"/>
  <c r="L47" i="7" s="1"/>
  <c r="N46" i="7"/>
  <c r="B46" i="7"/>
  <c r="L46" i="7" s="1"/>
  <c r="N45" i="7"/>
  <c r="R45" i="7" s="1"/>
  <c r="B45" i="7"/>
  <c r="L45" i="7" s="1"/>
  <c r="N44" i="7"/>
  <c r="B44" i="7"/>
  <c r="L44" i="7" s="1"/>
  <c r="N43" i="7"/>
  <c r="R43" i="7" s="1"/>
  <c r="B43" i="7"/>
  <c r="L43" i="7" s="1"/>
  <c r="N42" i="7"/>
  <c r="B42" i="7"/>
  <c r="L42" i="7" s="1"/>
  <c r="N41" i="7"/>
  <c r="R41" i="7" s="1"/>
  <c r="B41" i="7"/>
  <c r="L41" i="7" s="1"/>
  <c r="N40" i="7"/>
  <c r="B40" i="7"/>
  <c r="L40" i="7" s="1"/>
  <c r="B37" i="7"/>
  <c r="B36" i="7"/>
  <c r="F31" i="7"/>
  <c r="N27" i="7"/>
  <c r="R27" i="7" s="1"/>
  <c r="B27" i="7"/>
  <c r="L27" i="7" s="1"/>
  <c r="N26" i="7"/>
  <c r="B26" i="7"/>
  <c r="L26" i="7" s="1"/>
  <c r="N25" i="7"/>
  <c r="B25" i="7"/>
  <c r="L25" i="7" s="1"/>
  <c r="R24" i="7"/>
  <c r="N24" i="7"/>
  <c r="B24" i="7"/>
  <c r="L24" i="7" s="1"/>
  <c r="N23" i="7"/>
  <c r="R23" i="7" s="1"/>
  <c r="B23" i="7"/>
  <c r="L23" i="7" s="1"/>
  <c r="R22" i="7"/>
  <c r="N22" i="7"/>
  <c r="B22" i="7"/>
  <c r="L22" i="7" s="1"/>
  <c r="N21" i="7"/>
  <c r="R21" i="7" s="1"/>
  <c r="B21" i="7"/>
  <c r="L21" i="7" s="1"/>
  <c r="R20" i="7"/>
  <c r="N20" i="7"/>
  <c r="B20" i="7"/>
  <c r="L20" i="7" s="1"/>
  <c r="N19" i="7"/>
  <c r="B19" i="7"/>
  <c r="L19" i="7" s="1"/>
  <c r="N18" i="7"/>
  <c r="B18" i="7"/>
  <c r="L18" i="7" s="1"/>
  <c r="N17" i="7"/>
  <c r="R17" i="7" s="1"/>
  <c r="B17" i="7"/>
  <c r="L17" i="7" s="1"/>
  <c r="N16" i="7"/>
  <c r="B16" i="7"/>
  <c r="L16" i="7" s="1"/>
  <c r="N15" i="7"/>
  <c r="R15" i="7" s="1"/>
  <c r="B15" i="7"/>
  <c r="L15" i="7" s="1"/>
  <c r="N14" i="7"/>
  <c r="B14" i="7"/>
  <c r="L14" i="7" s="1"/>
  <c r="N13" i="7"/>
  <c r="R13" i="7" s="1"/>
  <c r="B13" i="7"/>
  <c r="L13" i="7" s="1"/>
  <c r="N12" i="7"/>
  <c r="B12" i="7"/>
  <c r="L12" i="7" s="1"/>
  <c r="N11" i="7"/>
  <c r="B11" i="7"/>
  <c r="L11" i="7" s="1"/>
  <c r="N10" i="7"/>
  <c r="B10" i="7"/>
  <c r="L10" i="7" s="1"/>
  <c r="N9" i="7"/>
  <c r="B9" i="7"/>
  <c r="L9" i="7" s="1"/>
  <c r="N8" i="7"/>
  <c r="B8" i="7"/>
  <c r="B5" i="7"/>
  <c r="B4" i="7"/>
  <c r="F319" i="5"/>
  <c r="U315" i="5"/>
  <c r="N315" i="5"/>
  <c r="B315" i="5"/>
  <c r="L315" i="5" s="1"/>
  <c r="R314" i="5"/>
  <c r="N314" i="5"/>
  <c r="B314" i="5"/>
  <c r="L314" i="5" s="1"/>
  <c r="N313" i="5"/>
  <c r="B313" i="5"/>
  <c r="L313" i="5" s="1"/>
  <c r="N312" i="5"/>
  <c r="R312" i="5" s="1"/>
  <c r="B312" i="5"/>
  <c r="L312" i="5" s="1"/>
  <c r="N311" i="5"/>
  <c r="B311" i="5"/>
  <c r="L311" i="5" s="1"/>
  <c r="R310" i="5"/>
  <c r="N310" i="5"/>
  <c r="L310" i="5"/>
  <c r="B310" i="5"/>
  <c r="N309" i="5"/>
  <c r="L309" i="5"/>
  <c r="B309" i="5"/>
  <c r="N308" i="5"/>
  <c r="R308" i="5" s="1"/>
  <c r="B308" i="5"/>
  <c r="L308" i="5" s="1"/>
  <c r="R307" i="5"/>
  <c r="N307" i="5"/>
  <c r="B307" i="5"/>
  <c r="L307" i="5" s="1"/>
  <c r="R306" i="5"/>
  <c r="N306" i="5"/>
  <c r="L306" i="5"/>
  <c r="B306" i="5"/>
  <c r="N305" i="5"/>
  <c r="B305" i="5"/>
  <c r="L305" i="5" s="1"/>
  <c r="N304" i="5"/>
  <c r="R304" i="5" s="1"/>
  <c r="B304" i="5"/>
  <c r="L304" i="5" s="1"/>
  <c r="R303" i="5"/>
  <c r="N303" i="5"/>
  <c r="B303" i="5"/>
  <c r="L303" i="5" s="1"/>
  <c r="N302" i="5"/>
  <c r="L302" i="5"/>
  <c r="B302" i="5"/>
  <c r="N301" i="5"/>
  <c r="L301" i="5"/>
  <c r="B301" i="5"/>
  <c r="N300" i="5"/>
  <c r="R300" i="5" s="1"/>
  <c r="B300" i="5"/>
  <c r="L300" i="5" s="1"/>
  <c r="R299" i="5"/>
  <c r="N299" i="5"/>
  <c r="B299" i="5"/>
  <c r="L299" i="5" s="1"/>
  <c r="R298" i="5"/>
  <c r="N298" i="5"/>
  <c r="B298" i="5"/>
  <c r="L298" i="5" s="1"/>
  <c r="N297" i="5"/>
  <c r="B297" i="5"/>
  <c r="L297" i="5" s="1"/>
  <c r="N296" i="5"/>
  <c r="R296" i="5" s="1"/>
  <c r="B296" i="5"/>
  <c r="L296" i="5" s="1"/>
  <c r="B293" i="5"/>
  <c r="B292" i="5"/>
  <c r="F287" i="5"/>
  <c r="U283" i="5"/>
  <c r="R283" i="5"/>
  <c r="N283" i="5"/>
  <c r="B283" i="5"/>
  <c r="L283" i="5" s="1"/>
  <c r="N282" i="5"/>
  <c r="L282" i="5"/>
  <c r="B282" i="5"/>
  <c r="N281" i="5"/>
  <c r="L281" i="5"/>
  <c r="B281" i="5"/>
  <c r="N280" i="5"/>
  <c r="R280" i="5" s="1"/>
  <c r="B280" i="5"/>
  <c r="L280" i="5" s="1"/>
  <c r="R279" i="5"/>
  <c r="N279" i="5"/>
  <c r="B279" i="5"/>
  <c r="L279" i="5" s="1"/>
  <c r="R278" i="5"/>
  <c r="N278" i="5"/>
  <c r="B278" i="5"/>
  <c r="L278" i="5" s="1"/>
  <c r="N277" i="5"/>
  <c r="B277" i="5"/>
  <c r="L277" i="5" s="1"/>
  <c r="N276" i="5"/>
  <c r="B276" i="5"/>
  <c r="L276" i="5" s="1"/>
  <c r="N275" i="5"/>
  <c r="B275" i="5"/>
  <c r="L275" i="5" s="1"/>
  <c r="R274" i="5"/>
  <c r="N274" i="5"/>
  <c r="L274" i="5"/>
  <c r="B274" i="5"/>
  <c r="N273" i="5"/>
  <c r="B273" i="5"/>
  <c r="L273" i="5" s="1"/>
  <c r="N272" i="5"/>
  <c r="B272" i="5"/>
  <c r="L272" i="5" s="1"/>
  <c r="R271" i="5"/>
  <c r="N271" i="5"/>
  <c r="B271" i="5"/>
  <c r="L271" i="5" s="1"/>
  <c r="R270" i="5"/>
  <c r="N270" i="5"/>
  <c r="L270" i="5"/>
  <c r="B270" i="5"/>
  <c r="N269" i="5"/>
  <c r="B269" i="5"/>
  <c r="L269" i="5" s="1"/>
  <c r="N268" i="5"/>
  <c r="B268" i="5"/>
  <c r="L268" i="5" s="1"/>
  <c r="R267" i="5"/>
  <c r="N267" i="5"/>
  <c r="B267" i="5"/>
  <c r="L267" i="5" s="1"/>
  <c r="N266" i="5"/>
  <c r="B266" i="5"/>
  <c r="L266" i="5" s="1"/>
  <c r="N265" i="5"/>
  <c r="L265" i="5"/>
  <c r="B265" i="5"/>
  <c r="N264" i="5"/>
  <c r="B264" i="5"/>
  <c r="L264" i="5" s="1"/>
  <c r="B261" i="5"/>
  <c r="B260" i="5"/>
  <c r="F255" i="5"/>
  <c r="U251" i="5"/>
  <c r="R251" i="5"/>
  <c r="N251" i="5"/>
  <c r="B251" i="5"/>
  <c r="L251" i="5" s="1"/>
  <c r="R250" i="5"/>
  <c r="N250" i="5"/>
  <c r="B250" i="5"/>
  <c r="L250" i="5" s="1"/>
  <c r="N249" i="5"/>
  <c r="B249" i="5"/>
  <c r="L249" i="5" s="1"/>
  <c r="N248" i="5"/>
  <c r="B248" i="5"/>
  <c r="L248" i="5" s="1"/>
  <c r="R247" i="5"/>
  <c r="N247" i="5"/>
  <c r="B247" i="5"/>
  <c r="L247" i="5" s="1"/>
  <c r="N246" i="5"/>
  <c r="L246" i="5"/>
  <c r="B246" i="5"/>
  <c r="N245" i="5"/>
  <c r="B245" i="5"/>
  <c r="L245" i="5" s="1"/>
  <c r="N244" i="5"/>
  <c r="B244" i="5"/>
  <c r="L244" i="5" s="1"/>
  <c r="N243" i="5"/>
  <c r="R243" i="5" s="1"/>
  <c r="B243" i="5"/>
  <c r="L243" i="5" s="1"/>
  <c r="R242" i="5"/>
  <c r="N242" i="5"/>
  <c r="B242" i="5"/>
  <c r="L242" i="5" s="1"/>
  <c r="N241" i="5"/>
  <c r="B241" i="5"/>
  <c r="L241" i="5" s="1"/>
  <c r="N240" i="5"/>
  <c r="B240" i="5"/>
  <c r="L240" i="5" s="1"/>
  <c r="R239" i="5"/>
  <c r="N239" i="5"/>
  <c r="B239" i="5"/>
  <c r="L239" i="5" s="1"/>
  <c r="R238" i="5"/>
  <c r="N238" i="5"/>
  <c r="B238" i="5"/>
  <c r="L238" i="5" s="1"/>
  <c r="N237" i="5"/>
  <c r="B237" i="5"/>
  <c r="L237" i="5" s="1"/>
  <c r="N236" i="5"/>
  <c r="B236" i="5"/>
  <c r="L236" i="5" s="1"/>
  <c r="R235" i="5"/>
  <c r="N235" i="5"/>
  <c r="B235" i="5"/>
  <c r="L235" i="5" s="1"/>
  <c r="R234" i="5"/>
  <c r="N234" i="5"/>
  <c r="B234" i="5"/>
  <c r="L234" i="5" s="1"/>
  <c r="N233" i="5"/>
  <c r="L233" i="5"/>
  <c r="B233" i="5"/>
  <c r="N232" i="5"/>
  <c r="B232" i="5"/>
  <c r="L232" i="5" s="1"/>
  <c r="B229" i="5"/>
  <c r="B228" i="5"/>
  <c r="F223" i="5"/>
  <c r="U219" i="5"/>
  <c r="N219" i="5"/>
  <c r="B219" i="5"/>
  <c r="L219" i="5" s="1"/>
  <c r="R218" i="5"/>
  <c r="N218" i="5"/>
  <c r="B218" i="5"/>
  <c r="L218" i="5" s="1"/>
  <c r="N217" i="5"/>
  <c r="B217" i="5"/>
  <c r="L217" i="5" s="1"/>
  <c r="N216" i="5"/>
  <c r="B216" i="5"/>
  <c r="L216" i="5" s="1"/>
  <c r="N215" i="5"/>
  <c r="B215" i="5"/>
  <c r="L215" i="5" s="1"/>
  <c r="R214" i="5"/>
  <c r="N214" i="5"/>
  <c r="B214" i="5"/>
  <c r="L214" i="5" s="1"/>
  <c r="N213" i="5"/>
  <c r="B213" i="5"/>
  <c r="L213" i="5" s="1"/>
  <c r="N212" i="5"/>
  <c r="B212" i="5"/>
  <c r="L212" i="5" s="1"/>
  <c r="R211" i="5"/>
  <c r="N211" i="5"/>
  <c r="B211" i="5"/>
  <c r="L211" i="5" s="1"/>
  <c r="N210" i="5"/>
  <c r="B210" i="5"/>
  <c r="L210" i="5" s="1"/>
  <c r="N209" i="5"/>
  <c r="L209" i="5"/>
  <c r="B209" i="5"/>
  <c r="N208" i="5"/>
  <c r="B208" i="5"/>
  <c r="L208" i="5" s="1"/>
  <c r="N207" i="5"/>
  <c r="R207" i="5" s="1"/>
  <c r="B207" i="5"/>
  <c r="L207" i="5" s="1"/>
  <c r="R206" i="5"/>
  <c r="N206" i="5"/>
  <c r="B206" i="5"/>
  <c r="L206" i="5" s="1"/>
  <c r="N205" i="5"/>
  <c r="B205" i="5"/>
  <c r="L205" i="5" s="1"/>
  <c r="N204" i="5"/>
  <c r="B204" i="5"/>
  <c r="L204" i="5" s="1"/>
  <c r="R203" i="5"/>
  <c r="N203" i="5"/>
  <c r="B203" i="5"/>
  <c r="L203" i="5" s="1"/>
  <c r="N202" i="5"/>
  <c r="R202" i="5" s="1"/>
  <c r="B202" i="5"/>
  <c r="L202" i="5" s="1"/>
  <c r="R201" i="5"/>
  <c r="N201" i="5"/>
  <c r="B201" i="5"/>
  <c r="L201" i="5" s="1"/>
  <c r="N200" i="5"/>
  <c r="B200" i="5"/>
  <c r="L200" i="5" s="1"/>
  <c r="B197" i="5"/>
  <c r="B196" i="5"/>
  <c r="F191" i="5"/>
  <c r="U187" i="5"/>
  <c r="N187" i="5"/>
  <c r="B187" i="5"/>
  <c r="L187" i="5" s="1"/>
  <c r="N186" i="5"/>
  <c r="L186" i="5"/>
  <c r="B186" i="5"/>
  <c r="R185" i="5"/>
  <c r="N185" i="5"/>
  <c r="B185" i="5"/>
  <c r="L185" i="5" s="1"/>
  <c r="R184" i="5"/>
  <c r="N184" i="5"/>
  <c r="B184" i="5"/>
  <c r="L184" i="5" s="1"/>
  <c r="N183" i="5"/>
  <c r="L183" i="5"/>
  <c r="B183" i="5"/>
  <c r="N182" i="5"/>
  <c r="B182" i="5"/>
  <c r="L182" i="5" s="1"/>
  <c r="N181" i="5"/>
  <c r="B181" i="5"/>
  <c r="L181" i="5" s="1"/>
  <c r="R180" i="5"/>
  <c r="N180" i="5"/>
  <c r="B180" i="5"/>
  <c r="L180" i="5" s="1"/>
  <c r="N179" i="5"/>
  <c r="B179" i="5"/>
  <c r="L179" i="5" s="1"/>
  <c r="N178" i="5"/>
  <c r="L178" i="5"/>
  <c r="B178" i="5"/>
  <c r="N177" i="5"/>
  <c r="R177" i="5" s="1"/>
  <c r="B177" i="5"/>
  <c r="L177" i="5" s="1"/>
  <c r="R176" i="5"/>
  <c r="N176" i="5"/>
  <c r="B176" i="5"/>
  <c r="L176" i="5" s="1"/>
  <c r="N175" i="5"/>
  <c r="R175" i="5" s="1"/>
  <c r="B175" i="5"/>
  <c r="L175" i="5" s="1"/>
  <c r="N174" i="5"/>
  <c r="B174" i="5"/>
  <c r="L174" i="5" s="1"/>
  <c r="N173" i="5"/>
  <c r="B173" i="5"/>
  <c r="L173" i="5" s="1"/>
  <c r="N172" i="5"/>
  <c r="L172" i="5"/>
  <c r="B172" i="5"/>
  <c r="N171" i="5"/>
  <c r="L171" i="5"/>
  <c r="B171" i="5"/>
  <c r="N170" i="5"/>
  <c r="B170" i="5"/>
  <c r="L170" i="5" s="1"/>
  <c r="N169" i="5"/>
  <c r="B169" i="5"/>
  <c r="L169" i="5" s="1"/>
  <c r="R168" i="5"/>
  <c r="N168" i="5"/>
  <c r="L168" i="5"/>
  <c r="B168" i="5"/>
  <c r="B165" i="5"/>
  <c r="B164" i="5"/>
  <c r="F159" i="5"/>
  <c r="U155" i="5"/>
  <c r="N155" i="5"/>
  <c r="B155" i="5"/>
  <c r="L155" i="5" s="1"/>
  <c r="N154" i="5"/>
  <c r="R154" i="5" s="1"/>
  <c r="L154" i="5"/>
  <c r="B154" i="5"/>
  <c r="R153" i="5"/>
  <c r="N153" i="5"/>
  <c r="B153" i="5"/>
  <c r="L153" i="5" s="1"/>
  <c r="R152" i="5"/>
  <c r="N152" i="5"/>
  <c r="L152" i="5"/>
  <c r="B152" i="5"/>
  <c r="N151" i="5"/>
  <c r="B151" i="5"/>
  <c r="L151" i="5" s="1"/>
  <c r="N150" i="5"/>
  <c r="B150" i="5"/>
  <c r="L150" i="5" s="1"/>
  <c r="N149" i="5"/>
  <c r="B149" i="5"/>
  <c r="L149" i="5" s="1"/>
  <c r="N148" i="5"/>
  <c r="R148" i="5" s="1"/>
  <c r="B148" i="5"/>
  <c r="L148" i="5" s="1"/>
  <c r="N147" i="5"/>
  <c r="L147" i="5"/>
  <c r="B147" i="5"/>
  <c r="N146" i="5"/>
  <c r="B146" i="5"/>
  <c r="L146" i="5" s="1"/>
  <c r="N145" i="5"/>
  <c r="B145" i="5"/>
  <c r="L145" i="5" s="1"/>
  <c r="R144" i="5"/>
  <c r="N144" i="5"/>
  <c r="L144" i="5"/>
  <c r="B144" i="5"/>
  <c r="N143" i="5"/>
  <c r="L143" i="5"/>
  <c r="B143" i="5"/>
  <c r="N142" i="5"/>
  <c r="R142" i="5" s="1"/>
  <c r="L142" i="5"/>
  <c r="B142" i="5"/>
  <c r="N141" i="5"/>
  <c r="B141" i="5"/>
  <c r="L141" i="5" s="1"/>
  <c r="N140" i="5"/>
  <c r="R140" i="5" s="1"/>
  <c r="B140" i="5"/>
  <c r="L140" i="5" s="1"/>
  <c r="N139" i="5"/>
  <c r="L139" i="5"/>
  <c r="B139" i="5"/>
  <c r="N138" i="5"/>
  <c r="B138" i="5"/>
  <c r="L138" i="5" s="1"/>
  <c r="N137" i="5"/>
  <c r="B137" i="5"/>
  <c r="L137" i="5" s="1"/>
  <c r="R136" i="5"/>
  <c r="N136" i="5"/>
  <c r="B136" i="5"/>
  <c r="L136" i="5" s="1"/>
  <c r="B133" i="5"/>
  <c r="B132" i="5"/>
  <c r="F127" i="5"/>
  <c r="U123" i="5"/>
  <c r="N123" i="5"/>
  <c r="B123" i="5"/>
  <c r="L123" i="5" s="1"/>
  <c r="N122" i="5"/>
  <c r="R122" i="5" s="1"/>
  <c r="L122" i="5"/>
  <c r="B122" i="5"/>
  <c r="N121" i="5"/>
  <c r="B121" i="5"/>
  <c r="L121" i="5" s="1"/>
  <c r="R120" i="5"/>
  <c r="N120" i="5"/>
  <c r="B120" i="5"/>
  <c r="L120" i="5" s="1"/>
  <c r="N119" i="5"/>
  <c r="L119" i="5"/>
  <c r="B119" i="5"/>
  <c r="N118" i="5"/>
  <c r="R118" i="5" s="1"/>
  <c r="B118" i="5"/>
  <c r="L118" i="5" s="1"/>
  <c r="N117" i="5"/>
  <c r="B117" i="5"/>
  <c r="L117" i="5" s="1"/>
  <c r="R116" i="5"/>
  <c r="N116" i="5"/>
  <c r="B116" i="5"/>
  <c r="L116" i="5" s="1"/>
  <c r="N115" i="5"/>
  <c r="R115" i="5" s="1"/>
  <c r="B115" i="5"/>
  <c r="L115" i="5" s="1"/>
  <c r="N114" i="5"/>
  <c r="R114" i="5" s="1"/>
  <c r="B114" i="5"/>
  <c r="L114" i="5" s="1"/>
  <c r="N113" i="5"/>
  <c r="R113" i="5" s="1"/>
  <c r="B113" i="5"/>
  <c r="L113" i="5" s="1"/>
  <c r="R112" i="5"/>
  <c r="N112" i="5"/>
  <c r="L112" i="5"/>
  <c r="B112" i="5"/>
  <c r="R111" i="5"/>
  <c r="N111" i="5"/>
  <c r="L111" i="5"/>
  <c r="B111" i="5"/>
  <c r="N110" i="5"/>
  <c r="R110" i="5" s="1"/>
  <c r="B110" i="5"/>
  <c r="L110" i="5" s="1"/>
  <c r="N109" i="5"/>
  <c r="B109" i="5"/>
  <c r="L109" i="5" s="1"/>
  <c r="R108" i="5"/>
  <c r="N108" i="5"/>
  <c r="B108" i="5"/>
  <c r="L108" i="5" s="1"/>
  <c r="R107" i="5"/>
  <c r="N107" i="5"/>
  <c r="L107" i="5"/>
  <c r="B107" i="5"/>
  <c r="N106" i="5"/>
  <c r="R106" i="5" s="1"/>
  <c r="B106" i="5"/>
  <c r="L106" i="5" s="1"/>
  <c r="N105" i="5"/>
  <c r="B105" i="5"/>
  <c r="L105" i="5" s="1"/>
  <c r="R104" i="5"/>
  <c r="N104" i="5"/>
  <c r="B104" i="5"/>
  <c r="L104" i="5" s="1"/>
  <c r="B101" i="5"/>
  <c r="B100" i="5"/>
  <c r="F95" i="5"/>
  <c r="U91" i="5"/>
  <c r="R91" i="5"/>
  <c r="N91" i="5"/>
  <c r="B91" i="5"/>
  <c r="L91" i="5" s="1"/>
  <c r="N90" i="5"/>
  <c r="L90" i="5"/>
  <c r="B90" i="5"/>
  <c r="N89" i="5"/>
  <c r="B89" i="5"/>
  <c r="L89" i="5" s="1"/>
  <c r="R88" i="5"/>
  <c r="N88" i="5"/>
  <c r="B88" i="5"/>
  <c r="L88" i="5" s="1"/>
  <c r="N87" i="5"/>
  <c r="L87" i="5"/>
  <c r="B87" i="5"/>
  <c r="N86" i="5"/>
  <c r="R86" i="5" s="1"/>
  <c r="B86" i="5"/>
  <c r="L86" i="5" s="1"/>
  <c r="N85" i="5"/>
  <c r="B85" i="5"/>
  <c r="L85" i="5" s="1"/>
  <c r="R84" i="5"/>
  <c r="N84" i="5"/>
  <c r="B84" i="5"/>
  <c r="L84" i="5" s="1"/>
  <c r="N83" i="5"/>
  <c r="B83" i="5"/>
  <c r="L83" i="5" s="1"/>
  <c r="N82" i="5"/>
  <c r="L82" i="5"/>
  <c r="B82" i="5"/>
  <c r="N81" i="5"/>
  <c r="B81" i="5"/>
  <c r="L81" i="5" s="1"/>
  <c r="R80" i="5"/>
  <c r="N80" i="5"/>
  <c r="B80" i="5"/>
  <c r="L80" i="5" s="1"/>
  <c r="R79" i="5"/>
  <c r="N79" i="5"/>
  <c r="L79" i="5"/>
  <c r="B79" i="5"/>
  <c r="N78" i="5"/>
  <c r="B78" i="5"/>
  <c r="L78" i="5" s="1"/>
  <c r="N77" i="5"/>
  <c r="L77" i="5"/>
  <c r="B77" i="5"/>
  <c r="R76" i="5"/>
  <c r="N76" i="5"/>
  <c r="B76" i="5"/>
  <c r="L76" i="5" s="1"/>
  <c r="R75" i="5"/>
  <c r="N75" i="5"/>
  <c r="L75" i="5"/>
  <c r="B75" i="5"/>
  <c r="N74" i="5"/>
  <c r="B74" i="5"/>
  <c r="L74" i="5" s="1"/>
  <c r="N73" i="5"/>
  <c r="B73" i="5"/>
  <c r="L73" i="5" s="1"/>
  <c r="R72" i="5"/>
  <c r="N72" i="5"/>
  <c r="B72" i="5"/>
  <c r="L72" i="5" s="1"/>
  <c r="B69" i="5"/>
  <c r="B68" i="5"/>
  <c r="F63" i="5"/>
  <c r="U59" i="5"/>
  <c r="R59" i="5"/>
  <c r="N59" i="5"/>
  <c r="L59" i="5"/>
  <c r="B59" i="5"/>
  <c r="N58" i="5"/>
  <c r="B58" i="5"/>
  <c r="L58" i="5" s="1"/>
  <c r="N57" i="5"/>
  <c r="L57" i="5"/>
  <c r="B57" i="5"/>
  <c r="N56" i="5"/>
  <c r="B56" i="5"/>
  <c r="L56" i="5" s="1"/>
  <c r="R55" i="5"/>
  <c r="N55" i="5"/>
  <c r="B55" i="5"/>
  <c r="L55" i="5" s="1"/>
  <c r="N54" i="5"/>
  <c r="B54" i="5"/>
  <c r="L54" i="5" s="1"/>
  <c r="N53" i="5"/>
  <c r="B53" i="5"/>
  <c r="L53" i="5" s="1"/>
  <c r="N52" i="5"/>
  <c r="B52" i="5"/>
  <c r="L52" i="5" s="1"/>
  <c r="R51" i="5"/>
  <c r="N51" i="5"/>
  <c r="B51" i="5"/>
  <c r="L51" i="5" s="1"/>
  <c r="N50" i="5"/>
  <c r="B50" i="5"/>
  <c r="L50" i="5" s="1"/>
  <c r="N49" i="5"/>
  <c r="R49" i="5" s="1"/>
  <c r="B49" i="5"/>
  <c r="L49" i="5" s="1"/>
  <c r="N48" i="5"/>
  <c r="B48" i="5"/>
  <c r="L48" i="5" s="1"/>
  <c r="R47" i="5"/>
  <c r="N47" i="5"/>
  <c r="L47" i="5"/>
  <c r="B47" i="5"/>
  <c r="N46" i="5"/>
  <c r="R46" i="5" s="1"/>
  <c r="B46" i="5"/>
  <c r="L46" i="5" s="1"/>
  <c r="N45" i="5"/>
  <c r="R45" i="5" s="1"/>
  <c r="L45" i="5"/>
  <c r="B45" i="5"/>
  <c r="N44" i="5"/>
  <c r="R44" i="5" s="1"/>
  <c r="B44" i="5"/>
  <c r="L44" i="5" s="1"/>
  <c r="N43" i="5"/>
  <c r="R43" i="5" s="1"/>
  <c r="B43" i="5"/>
  <c r="L43" i="5" s="1"/>
  <c r="R42" i="5"/>
  <c r="N42" i="5"/>
  <c r="B42" i="5"/>
  <c r="L42" i="5" s="1"/>
  <c r="N41" i="5"/>
  <c r="R41" i="5" s="1"/>
  <c r="B41" i="5"/>
  <c r="L41" i="5" s="1"/>
  <c r="R40" i="5"/>
  <c r="N40" i="5"/>
  <c r="B40" i="5"/>
  <c r="L40" i="5" s="1"/>
  <c r="B37" i="5"/>
  <c r="B36" i="5"/>
  <c r="F31" i="5"/>
  <c r="R27" i="5"/>
  <c r="N27" i="5"/>
  <c r="B27" i="5"/>
  <c r="L27" i="5" s="1"/>
  <c r="N26" i="5"/>
  <c r="B26" i="5"/>
  <c r="L26" i="5" s="1"/>
  <c r="N25" i="5"/>
  <c r="L25" i="5"/>
  <c r="B25" i="5"/>
  <c r="N24" i="5"/>
  <c r="B24" i="5"/>
  <c r="L24" i="5" s="1"/>
  <c r="N23" i="5"/>
  <c r="R23" i="5" s="1"/>
  <c r="B23" i="5"/>
  <c r="L23" i="5" s="1"/>
  <c r="R22" i="5"/>
  <c r="N22" i="5"/>
  <c r="L22" i="5"/>
  <c r="B22" i="5"/>
  <c r="R21" i="5"/>
  <c r="N21" i="5"/>
  <c r="B21" i="5"/>
  <c r="L21" i="5" s="1"/>
  <c r="N20" i="5"/>
  <c r="B20" i="5"/>
  <c r="L20" i="5" s="1"/>
  <c r="N19" i="5"/>
  <c r="R19" i="5" s="1"/>
  <c r="B19" i="5"/>
  <c r="L19" i="5" s="1"/>
  <c r="R18" i="5"/>
  <c r="N18" i="5"/>
  <c r="L18" i="5"/>
  <c r="B18" i="5"/>
  <c r="N17" i="5"/>
  <c r="B17" i="5"/>
  <c r="L17" i="5" s="1"/>
  <c r="N16" i="5"/>
  <c r="B16" i="5"/>
  <c r="L16" i="5" s="1"/>
  <c r="N15" i="5"/>
  <c r="R15" i="5" s="1"/>
  <c r="B15" i="5"/>
  <c r="L15" i="5" s="1"/>
  <c r="N14" i="5"/>
  <c r="R14" i="5" s="1"/>
  <c r="B14" i="5"/>
  <c r="L14" i="5" s="1"/>
  <c r="R13" i="5"/>
  <c r="N13" i="5"/>
  <c r="B13" i="5"/>
  <c r="L13" i="5" s="1"/>
  <c r="N12" i="5"/>
  <c r="B12" i="5"/>
  <c r="L12" i="5" s="1"/>
  <c r="N11" i="5"/>
  <c r="R11" i="5" s="1"/>
  <c r="B11" i="5"/>
  <c r="L11" i="5" s="1"/>
  <c r="R10" i="5"/>
  <c r="N10" i="5"/>
  <c r="L10" i="5"/>
  <c r="B10" i="5"/>
  <c r="R9" i="5"/>
  <c r="N9" i="5"/>
  <c r="B9" i="5"/>
  <c r="L9" i="5" s="1"/>
  <c r="N8" i="5"/>
  <c r="B8" i="5"/>
  <c r="B5" i="5"/>
  <c r="B4" i="5"/>
  <c r="R43" i="9" l="1"/>
  <c r="R48" i="5"/>
  <c r="R56" i="5"/>
  <c r="R87" i="5"/>
  <c r="R138" i="5"/>
  <c r="R266" i="5"/>
  <c r="R105" i="7"/>
  <c r="R27" i="8"/>
  <c r="R76" i="8"/>
  <c r="R216" i="8"/>
  <c r="R215" i="5"/>
  <c r="R214" i="8"/>
  <c r="R89" i="5"/>
  <c r="R17" i="5"/>
  <c r="R90" i="5"/>
  <c r="R282" i="5"/>
  <c r="R18" i="7"/>
  <c r="R147" i="7"/>
  <c r="R179" i="8"/>
  <c r="R306" i="8"/>
  <c r="R75" i="9"/>
  <c r="R114" i="9"/>
  <c r="R247" i="10"/>
  <c r="R271" i="10"/>
  <c r="R311" i="5"/>
  <c r="R25" i="5"/>
  <c r="R115" i="7"/>
  <c r="R147" i="8"/>
  <c r="R120" i="9"/>
  <c r="R210" i="5"/>
  <c r="R219" i="5"/>
  <c r="R246" i="5"/>
  <c r="R315" i="5"/>
  <c r="R9" i="7"/>
  <c r="R27" i="9"/>
  <c r="R20" i="10"/>
  <c r="R40" i="10"/>
  <c r="R144" i="10"/>
  <c r="R85" i="5"/>
  <c r="R72" i="10"/>
  <c r="R52" i="5"/>
  <c r="R247" i="7"/>
  <c r="R72" i="9"/>
  <c r="R59" i="10"/>
  <c r="R26" i="5"/>
  <c r="R109" i="5"/>
  <c r="V1" i="5"/>
  <c r="R275" i="5"/>
  <c r="R302" i="5"/>
  <c r="R75" i="8"/>
  <c r="R267" i="8"/>
  <c r="R213" i="9"/>
  <c r="R47" i="10"/>
  <c r="R211" i="8"/>
  <c r="R105" i="5"/>
  <c r="R169" i="5"/>
  <c r="R172" i="5"/>
  <c r="R200" i="5"/>
  <c r="R26" i="7"/>
  <c r="R47" i="7"/>
  <c r="R302" i="9"/>
  <c r="R51" i="7"/>
  <c r="R155" i="7"/>
  <c r="R213" i="7"/>
  <c r="R238" i="7"/>
  <c r="R312" i="7"/>
  <c r="R279" i="8"/>
  <c r="R170" i="9"/>
  <c r="R270" i="9"/>
  <c r="R79" i="10"/>
  <c r="R204" i="7"/>
  <c r="R279" i="7"/>
  <c r="R142" i="9"/>
  <c r="R171" i="9"/>
  <c r="R18" i="10"/>
  <c r="R27" i="10"/>
  <c r="R245" i="10"/>
  <c r="R19" i="7"/>
  <c r="R143" i="7"/>
  <c r="R175" i="7"/>
  <c r="R12" i="8"/>
  <c r="R44" i="8"/>
  <c r="R108" i="8"/>
  <c r="R270" i="8"/>
  <c r="R73" i="9"/>
  <c r="R269" i="10"/>
  <c r="R10" i="7"/>
  <c r="R49" i="7"/>
  <c r="R120" i="7"/>
  <c r="R151" i="7"/>
  <c r="R179" i="7"/>
  <c r="R205" i="7"/>
  <c r="R267" i="7"/>
  <c r="R299" i="7"/>
  <c r="R47" i="8"/>
  <c r="R106" i="8"/>
  <c r="R143" i="8"/>
  <c r="R106" i="9"/>
  <c r="R148" i="10"/>
  <c r="R168" i="10"/>
  <c r="R239" i="10"/>
  <c r="R249" i="10"/>
  <c r="R310" i="7"/>
  <c r="R123" i="8"/>
  <c r="R139" i="8"/>
  <c r="R172" i="8"/>
  <c r="R180" i="8"/>
  <c r="R44" i="9"/>
  <c r="R112" i="9"/>
  <c r="R25" i="7"/>
  <c r="V1" i="7"/>
  <c r="R19" i="8"/>
  <c r="R51" i="8"/>
  <c r="R299" i="8"/>
  <c r="R57" i="9"/>
  <c r="R86" i="9"/>
  <c r="R155" i="9"/>
  <c r="R243" i="10"/>
  <c r="R309" i="10"/>
  <c r="R107" i="7"/>
  <c r="R121" i="7"/>
  <c r="R183" i="7"/>
  <c r="R212" i="7"/>
  <c r="R271" i="7"/>
  <c r="R242" i="8"/>
  <c r="R250" i="8"/>
  <c r="R19" i="9"/>
  <c r="R83" i="9"/>
  <c r="R122" i="9"/>
  <c r="R216" i="10"/>
  <c r="R277" i="10"/>
  <c r="R56" i="9"/>
  <c r="R168" i="9"/>
  <c r="R186" i="9"/>
  <c r="R77" i="10"/>
  <c r="R273" i="10"/>
  <c r="R302" i="10"/>
  <c r="R171" i="7"/>
  <c r="R24" i="8"/>
  <c r="R56" i="8"/>
  <c r="R48" i="9"/>
  <c r="R76" i="9"/>
  <c r="R84" i="9"/>
  <c r="R104" i="9"/>
  <c r="R183" i="9"/>
  <c r="R209" i="9"/>
  <c r="R214" i="9"/>
  <c r="R219" i="9"/>
  <c r="R235" i="9"/>
  <c r="R11" i="10"/>
  <c r="R57" i="10"/>
  <c r="R119" i="10"/>
  <c r="R180" i="10"/>
  <c r="R267" i="10"/>
  <c r="R49" i="9"/>
  <c r="R91" i="9"/>
  <c r="R111" i="9"/>
  <c r="R119" i="9"/>
  <c r="R184" i="9"/>
  <c r="R211" i="10"/>
  <c r="R241" i="10"/>
  <c r="R14" i="7"/>
  <c r="R210" i="9"/>
  <c r="R117" i="10"/>
  <c r="R43" i="10"/>
  <c r="R19" i="10"/>
  <c r="R145" i="10"/>
  <c r="R203" i="9"/>
  <c r="R51" i="10"/>
  <c r="R85" i="10"/>
  <c r="R87" i="10"/>
  <c r="R105" i="10"/>
  <c r="R107" i="10"/>
  <c r="R169" i="10"/>
  <c r="R171" i="10"/>
  <c r="R89" i="10"/>
  <c r="R91" i="10"/>
  <c r="R109" i="10"/>
  <c r="R111" i="10"/>
  <c r="R142" i="10"/>
  <c r="R146" i="10"/>
  <c r="R214" i="10"/>
  <c r="R55" i="10"/>
  <c r="R113" i="10"/>
  <c r="R115" i="10"/>
  <c r="R173" i="10"/>
  <c r="R138" i="10"/>
  <c r="R153" i="10"/>
  <c r="R73" i="10"/>
  <c r="R75" i="10"/>
  <c r="R141" i="10"/>
  <c r="R150" i="10"/>
  <c r="R170" i="10"/>
  <c r="R149" i="10"/>
  <c r="R212" i="10"/>
  <c r="R278" i="10"/>
  <c r="R186" i="10"/>
  <c r="R204" i="10"/>
  <c r="R236" i="10"/>
  <c r="R238" i="10"/>
  <c r="R182" i="10"/>
  <c r="R206" i="10"/>
  <c r="R296" i="10"/>
  <c r="R208" i="10"/>
  <c r="R210" i="10"/>
  <c r="R232" i="10"/>
  <c r="R234" i="10"/>
  <c r="R264" i="10"/>
  <c r="R280" i="10"/>
  <c r="R58" i="9"/>
  <c r="R113" i="9"/>
  <c r="R8" i="9"/>
  <c r="R16" i="9"/>
  <c r="R89" i="9"/>
  <c r="R109" i="9"/>
  <c r="R297" i="9"/>
  <c r="R301" i="9"/>
  <c r="R305" i="9"/>
  <c r="R309" i="9"/>
  <c r="R313" i="9"/>
  <c r="R141" i="9"/>
  <c r="R42" i="9"/>
  <c r="R85" i="9"/>
  <c r="R105" i="9"/>
  <c r="R121" i="9"/>
  <c r="R46" i="9"/>
  <c r="R26" i="9"/>
  <c r="R50" i="9"/>
  <c r="R74" i="9"/>
  <c r="R81" i="9"/>
  <c r="R117" i="9"/>
  <c r="R137" i="9"/>
  <c r="R236" i="9"/>
  <c r="R54" i="9"/>
  <c r="R78" i="9"/>
  <c r="R145" i="9"/>
  <c r="R149" i="9"/>
  <c r="R153" i="9"/>
  <c r="R169" i="9"/>
  <c r="R173" i="9"/>
  <c r="R177" i="9"/>
  <c r="R181" i="9"/>
  <c r="R185" i="9"/>
  <c r="R208" i="9"/>
  <c r="R201" i="9"/>
  <c r="R205" i="9"/>
  <c r="R216" i="9"/>
  <c r="R239" i="9"/>
  <c r="R277" i="9"/>
  <c r="R232" i="9"/>
  <c r="R212" i="9"/>
  <c r="R215" i="9"/>
  <c r="R240" i="9"/>
  <c r="R241" i="9"/>
  <c r="R243" i="9"/>
  <c r="R247" i="9"/>
  <c r="R267" i="9"/>
  <c r="R281" i="9"/>
  <c r="R9" i="8"/>
  <c r="R49" i="8"/>
  <c r="R52" i="8"/>
  <c r="R149" i="8"/>
  <c r="R174" i="8"/>
  <c r="R57" i="8"/>
  <c r="R58" i="8"/>
  <c r="R73" i="8"/>
  <c r="R74" i="8"/>
  <c r="R81" i="8"/>
  <c r="R114" i="8"/>
  <c r="R122" i="8"/>
  <c r="R140" i="8"/>
  <c r="R241" i="8"/>
  <c r="R21" i="8"/>
  <c r="R8" i="8"/>
  <c r="R45" i="8"/>
  <c r="R46" i="8"/>
  <c r="R48" i="8"/>
  <c r="R142" i="8"/>
  <c r="R153" i="8"/>
  <c r="R118" i="8"/>
  <c r="R17" i="8"/>
  <c r="R18" i="8"/>
  <c r="R20" i="8"/>
  <c r="R78" i="8"/>
  <c r="R110" i="8"/>
  <c r="R185" i="8"/>
  <c r="R53" i="8"/>
  <c r="R85" i="8"/>
  <c r="R25" i="8"/>
  <c r="R41" i="8"/>
  <c r="R89" i="8"/>
  <c r="R144" i="8"/>
  <c r="R13" i="8"/>
  <c r="R14" i="8"/>
  <c r="R16" i="8"/>
  <c r="R77" i="8"/>
  <c r="R82" i="8"/>
  <c r="R105" i="8"/>
  <c r="R138" i="8"/>
  <c r="R154" i="8"/>
  <c r="R169" i="8"/>
  <c r="R121" i="8"/>
  <c r="R141" i="8"/>
  <c r="R173" i="8"/>
  <c r="R178" i="8"/>
  <c r="R236" i="8"/>
  <c r="R201" i="8"/>
  <c r="R205" i="8"/>
  <c r="R208" i="8"/>
  <c r="R301" i="8"/>
  <c r="R120" i="8"/>
  <c r="R137" i="8"/>
  <c r="R152" i="8"/>
  <c r="R177" i="8"/>
  <c r="R182" i="8"/>
  <c r="R273" i="8"/>
  <c r="R150" i="8"/>
  <c r="R145" i="8"/>
  <c r="R170" i="8"/>
  <c r="R181" i="8"/>
  <c r="R186" i="8"/>
  <c r="R237" i="8"/>
  <c r="R269" i="8"/>
  <c r="R206" i="8"/>
  <c r="R245" i="8"/>
  <c r="R264" i="8"/>
  <c r="R313" i="8"/>
  <c r="R213" i="8"/>
  <c r="R217" i="8"/>
  <c r="R249" i="8"/>
  <c r="R268" i="8"/>
  <c r="R276" i="8"/>
  <c r="R281" i="8"/>
  <c r="R233" i="8"/>
  <c r="R240" i="8"/>
  <c r="R272" i="8"/>
  <c r="R305" i="8"/>
  <c r="R232" i="8"/>
  <c r="R244" i="8"/>
  <c r="R248" i="8"/>
  <c r="R297" i="8"/>
  <c r="R265" i="8"/>
  <c r="R277" i="8"/>
  <c r="R280" i="8"/>
  <c r="R309" i="8"/>
  <c r="R11" i="7"/>
  <c r="R118" i="7"/>
  <c r="R182" i="7"/>
  <c r="R8" i="7"/>
  <c r="R12" i="7"/>
  <c r="R88" i="7"/>
  <c r="R149" i="7"/>
  <c r="R174" i="7"/>
  <c r="R108" i="7"/>
  <c r="R170" i="7"/>
  <c r="R153" i="7"/>
  <c r="R40" i="7"/>
  <c r="R42" i="7"/>
  <c r="R44" i="7"/>
  <c r="R46" i="7"/>
  <c r="R48" i="7"/>
  <c r="R50" i="7"/>
  <c r="R52" i="7"/>
  <c r="R54" i="7"/>
  <c r="R56" i="7"/>
  <c r="R58" i="7"/>
  <c r="R84" i="7"/>
  <c r="R86" i="7"/>
  <c r="R114" i="7"/>
  <c r="R122" i="7"/>
  <c r="R178" i="7"/>
  <c r="R137" i="7"/>
  <c r="R16" i="7"/>
  <c r="R80" i="7"/>
  <c r="R82" i="7"/>
  <c r="R106" i="7"/>
  <c r="R185" i="7"/>
  <c r="R232" i="7"/>
  <c r="R169" i="7"/>
  <c r="R173" i="7"/>
  <c r="R177" i="7"/>
  <c r="R181" i="7"/>
  <c r="R201" i="7"/>
  <c r="R270" i="7"/>
  <c r="R313" i="7"/>
  <c r="R138" i="7"/>
  <c r="R142" i="7"/>
  <c r="R148" i="7"/>
  <c r="R152" i="7"/>
  <c r="R184" i="7"/>
  <c r="R186" i="7"/>
  <c r="R210" i="7"/>
  <c r="R218" i="7"/>
  <c r="R281" i="7"/>
  <c r="R202" i="7"/>
  <c r="R248" i="7"/>
  <c r="R206" i="7"/>
  <c r="R214" i="7"/>
  <c r="R265" i="7"/>
  <c r="R269" i="7"/>
  <c r="R277" i="7"/>
  <c r="R301" i="7"/>
  <c r="R241" i="7"/>
  <c r="R242" i="7"/>
  <c r="R273" i="7"/>
  <c r="R274" i="7"/>
  <c r="R245" i="7"/>
  <c r="R280" i="7"/>
  <c r="R305" i="7"/>
  <c r="R234" i="7"/>
  <c r="R249" i="7"/>
  <c r="R276" i="7"/>
  <c r="R297" i="7"/>
  <c r="R309" i="7"/>
  <c r="R8" i="5"/>
  <c r="R12" i="5"/>
  <c r="R16" i="5"/>
  <c r="R20" i="5"/>
  <c r="R24" i="5"/>
  <c r="R53" i="5"/>
  <c r="R57" i="5"/>
  <c r="R145" i="5"/>
  <c r="R50" i="5"/>
  <c r="R54" i="5"/>
  <c r="R58" i="5"/>
  <c r="R146" i="5"/>
  <c r="R82" i="5"/>
  <c r="R179" i="5"/>
  <c r="R141" i="5"/>
  <c r="R73" i="5"/>
  <c r="R77" i="5"/>
  <c r="R81" i="5"/>
  <c r="R143" i="5"/>
  <c r="R183" i="5"/>
  <c r="R121" i="5"/>
  <c r="R74" i="5"/>
  <c r="R78" i="5"/>
  <c r="R83" i="5"/>
  <c r="R123" i="5"/>
  <c r="R147" i="5"/>
  <c r="R150" i="5"/>
  <c r="R173" i="5"/>
  <c r="R178" i="5"/>
  <c r="R174" i="5"/>
  <c r="R181" i="5"/>
  <c r="R117" i="5"/>
  <c r="R119" i="5"/>
  <c r="R137" i="5"/>
  <c r="R139" i="5"/>
  <c r="R182" i="5"/>
  <c r="R313" i="5"/>
  <c r="R186" i="5"/>
  <c r="R187" i="5"/>
  <c r="R170" i="5"/>
  <c r="R149" i="5"/>
  <c r="R151" i="5"/>
  <c r="R155" i="5"/>
  <c r="R171" i="5"/>
  <c r="R204" i="5"/>
  <c r="R212" i="5"/>
  <c r="R236" i="5"/>
  <c r="R244" i="5"/>
  <c r="R272" i="5"/>
  <c r="R276" i="5"/>
  <c r="R301" i="5"/>
  <c r="R209" i="5"/>
  <c r="R217" i="5"/>
  <c r="R233" i="5"/>
  <c r="R241" i="5"/>
  <c r="R249" i="5"/>
  <c r="R265" i="5"/>
  <c r="R281" i="5"/>
  <c r="R305" i="5"/>
  <c r="R208" i="5"/>
  <c r="R216" i="5"/>
  <c r="R232" i="5"/>
  <c r="R240" i="5"/>
  <c r="R248" i="5"/>
  <c r="R264" i="5"/>
  <c r="R269" i="5"/>
  <c r="R273" i="5"/>
  <c r="R277" i="5"/>
  <c r="R297" i="5"/>
  <c r="R309" i="5"/>
  <c r="R205" i="5"/>
  <c r="R213" i="5"/>
  <c r="R237" i="5"/>
  <c r="R245" i="5"/>
  <c r="R268" i="5"/>
  <c r="L8" i="8" l="1"/>
  <c r="L28" i="8" s="1"/>
  <c r="L8" i="5"/>
  <c r="L28" i="5" s="1"/>
  <c r="D28" i="5" s="1"/>
  <c r="G28" i="5" l="1"/>
  <c r="C28" i="5"/>
  <c r="F28" i="8"/>
  <c r="H28" i="8"/>
  <c r="K28" i="8"/>
  <c r="I28" i="8"/>
  <c r="L60" i="8"/>
  <c r="L92" i="8" s="1"/>
  <c r="J92" i="8" s="1"/>
  <c r="D28" i="8"/>
  <c r="C28" i="8"/>
  <c r="E28" i="8"/>
  <c r="G28" i="8"/>
  <c r="E28" i="5"/>
  <c r="L60" i="5"/>
  <c r="E60" i="5" s="1"/>
  <c r="F28" i="5"/>
  <c r="I28" i="5"/>
  <c r="J28" i="5"/>
  <c r="J28" i="8"/>
  <c r="K28" i="5"/>
  <c r="H28" i="5"/>
  <c r="L8" i="7"/>
  <c r="L28" i="7" s="1"/>
  <c r="I60" i="8" l="1"/>
  <c r="D60" i="8"/>
  <c r="K60" i="8"/>
  <c r="F60" i="8"/>
  <c r="E60" i="8"/>
  <c r="H60" i="8"/>
  <c r="C60" i="8"/>
  <c r="G60" i="8"/>
  <c r="J60" i="8"/>
  <c r="D60" i="5"/>
  <c r="J60" i="5"/>
  <c r="L92" i="5"/>
  <c r="J92" i="5" s="1"/>
  <c r="F60" i="5"/>
  <c r="K60" i="5"/>
  <c r="H60" i="5"/>
  <c r="I60" i="5"/>
  <c r="C60" i="5"/>
  <c r="G60" i="5"/>
  <c r="F28" i="7"/>
  <c r="H28" i="7"/>
  <c r="E28" i="7"/>
  <c r="C28" i="7"/>
  <c r="K28" i="7"/>
  <c r="L60" i="7"/>
  <c r="J60" i="7" s="1"/>
  <c r="D28" i="7"/>
  <c r="I28" i="7"/>
  <c r="G28" i="7"/>
  <c r="J28" i="7"/>
  <c r="L124" i="8"/>
  <c r="E92" i="8"/>
  <c r="D92" i="8"/>
  <c r="C92" i="8"/>
  <c r="I92" i="8"/>
  <c r="H92" i="8"/>
  <c r="F92" i="8"/>
  <c r="K92" i="8"/>
  <c r="G92" i="8"/>
  <c r="I92" i="5" l="1"/>
  <c r="G92" i="5"/>
  <c r="H92" i="5"/>
  <c r="E92" i="5"/>
  <c r="K92" i="5"/>
  <c r="D92" i="5"/>
  <c r="C92" i="5"/>
  <c r="L124" i="5"/>
  <c r="C124" i="5" s="1"/>
  <c r="F92" i="5"/>
  <c r="J124" i="8"/>
  <c r="C124" i="8"/>
  <c r="L92" i="7"/>
  <c r="J92" i="7" s="1"/>
  <c r="C60" i="7"/>
  <c r="E60" i="7"/>
  <c r="K60" i="7"/>
  <c r="G60" i="7"/>
  <c r="I60" i="7"/>
  <c r="H60" i="7"/>
  <c r="F60" i="7"/>
  <c r="D60" i="7"/>
  <c r="L156" i="8"/>
  <c r="H124" i="8"/>
  <c r="K124" i="8"/>
  <c r="I124" i="8"/>
  <c r="F124" i="8"/>
  <c r="E124" i="8"/>
  <c r="G124" i="8"/>
  <c r="D124" i="8"/>
  <c r="L156" i="5" l="1"/>
  <c r="C156" i="5" s="1"/>
  <c r="E124" i="5"/>
  <c r="G124" i="5"/>
  <c r="F124" i="5"/>
  <c r="D124" i="5"/>
  <c r="J124" i="5"/>
  <c r="I124" i="5"/>
  <c r="K124" i="5"/>
  <c r="H124" i="5"/>
  <c r="C156" i="8"/>
  <c r="J156" i="8"/>
  <c r="K92" i="7"/>
  <c r="I92" i="7"/>
  <c r="E92" i="7"/>
  <c r="G92" i="7"/>
  <c r="C92" i="7"/>
  <c r="L124" i="7"/>
  <c r="D92" i="7"/>
  <c r="H92" i="7"/>
  <c r="F92" i="7"/>
  <c r="L188" i="8"/>
  <c r="H156" i="8"/>
  <c r="F156" i="8"/>
  <c r="D156" i="8"/>
  <c r="K156" i="8"/>
  <c r="I156" i="8"/>
  <c r="G156" i="8"/>
  <c r="E156" i="8"/>
  <c r="K156" i="5" l="1"/>
  <c r="G156" i="5"/>
  <c r="E156" i="5"/>
  <c r="L188" i="5"/>
  <c r="E188" i="5" s="1"/>
  <c r="D156" i="5"/>
  <c r="F156" i="5"/>
  <c r="I156" i="5"/>
  <c r="J156" i="5"/>
  <c r="H156" i="5"/>
  <c r="J124" i="7"/>
  <c r="C124" i="7"/>
  <c r="J188" i="8"/>
  <c r="C188" i="8"/>
  <c r="K124" i="7"/>
  <c r="D124" i="7"/>
  <c r="G124" i="7"/>
  <c r="E124" i="7"/>
  <c r="L156" i="7"/>
  <c r="I124" i="7"/>
  <c r="F124" i="7"/>
  <c r="H124" i="7"/>
  <c r="L220" i="8"/>
  <c r="E188" i="8"/>
  <c r="I188" i="8"/>
  <c r="H188" i="8"/>
  <c r="F188" i="8"/>
  <c r="K188" i="8"/>
  <c r="G188" i="8"/>
  <c r="D188" i="8"/>
  <c r="F188" i="5"/>
  <c r="H188" i="5"/>
  <c r="L220" i="5" l="1"/>
  <c r="C220" i="5" s="1"/>
  <c r="K188" i="5"/>
  <c r="I188" i="5"/>
  <c r="G188" i="5"/>
  <c r="C188" i="5"/>
  <c r="J188" i="5"/>
  <c r="D188" i="5"/>
  <c r="J220" i="8"/>
  <c r="C220" i="8"/>
  <c r="J220" i="5"/>
  <c r="J156" i="7"/>
  <c r="C156" i="7"/>
  <c r="E156" i="7"/>
  <c r="F156" i="7"/>
  <c r="D156" i="7"/>
  <c r="L188" i="7"/>
  <c r="H156" i="7"/>
  <c r="I156" i="7"/>
  <c r="K156" i="7"/>
  <c r="G156" i="7"/>
  <c r="L252" i="8"/>
  <c r="J252" i="8" s="1"/>
  <c r="I220" i="8"/>
  <c r="H220" i="8"/>
  <c r="K220" i="8"/>
  <c r="G220" i="8"/>
  <c r="F220" i="8"/>
  <c r="D220" i="8"/>
  <c r="E220" i="8"/>
  <c r="D220" i="5"/>
  <c r="K220" i="5"/>
  <c r="I220" i="5" l="1"/>
  <c r="L252" i="5"/>
  <c r="J252" i="5" s="1"/>
  <c r="F220" i="5"/>
  <c r="E220" i="5"/>
  <c r="H220" i="5"/>
  <c r="G220" i="5"/>
  <c r="C188" i="7"/>
  <c r="J188" i="7"/>
  <c r="L220" i="7"/>
  <c r="I188" i="7"/>
  <c r="F188" i="7"/>
  <c r="E188" i="7"/>
  <c r="G188" i="7"/>
  <c r="D188" i="7"/>
  <c r="H188" i="7"/>
  <c r="K188" i="7"/>
  <c r="L284" i="8"/>
  <c r="C252" i="8"/>
  <c r="I252" i="8"/>
  <c r="H252" i="8"/>
  <c r="F252" i="8"/>
  <c r="E252" i="8"/>
  <c r="D252" i="8"/>
  <c r="G252" i="8"/>
  <c r="K252" i="8"/>
  <c r="L284" i="5"/>
  <c r="G252" i="5" l="1"/>
  <c r="F252" i="5"/>
  <c r="D252" i="5"/>
  <c r="K252" i="5"/>
  <c r="H252" i="5"/>
  <c r="I252" i="5"/>
  <c r="C252" i="5"/>
  <c r="E252" i="5"/>
  <c r="C284" i="5"/>
  <c r="J284" i="5"/>
  <c r="J284" i="8"/>
  <c r="C284" i="8"/>
  <c r="J220" i="7"/>
  <c r="C220" i="7"/>
  <c r="L252" i="7"/>
  <c r="J252" i="7" s="1"/>
  <c r="I220" i="7"/>
  <c r="G220" i="7"/>
  <c r="E220" i="7"/>
  <c r="D220" i="7"/>
  <c r="H220" i="7"/>
  <c r="F220" i="7"/>
  <c r="K220" i="7"/>
  <c r="E284" i="8"/>
  <c r="D284" i="8"/>
  <c r="L316" i="8"/>
  <c r="K284" i="8"/>
  <c r="I284" i="8"/>
  <c r="H284" i="8"/>
  <c r="F284" i="8"/>
  <c r="G284" i="8"/>
  <c r="E284" i="5"/>
  <c r="D284" i="5"/>
  <c r="L316" i="5"/>
  <c r="K284" i="5"/>
  <c r="I284" i="5"/>
  <c r="H284" i="5"/>
  <c r="F284" i="5"/>
  <c r="G284" i="5"/>
  <c r="C316" i="8" l="1"/>
  <c r="J316" i="8"/>
  <c r="J316" i="5"/>
  <c r="C316" i="5"/>
  <c r="I252" i="7"/>
  <c r="K252" i="7"/>
  <c r="G252" i="7"/>
  <c r="E252" i="7"/>
  <c r="L284" i="7"/>
  <c r="D252" i="7"/>
  <c r="H252" i="7"/>
  <c r="C252" i="7"/>
  <c r="F252" i="7"/>
  <c r="E316" i="8"/>
  <c r="D316" i="8"/>
  <c r="K316" i="8"/>
  <c r="I316" i="8"/>
  <c r="H316" i="8"/>
  <c r="F316" i="8"/>
  <c r="G316" i="8"/>
  <c r="E316" i="5"/>
  <c r="D316" i="5"/>
  <c r="K316" i="5"/>
  <c r="I316" i="5"/>
  <c r="H316" i="5"/>
  <c r="F316" i="5"/>
  <c r="G316" i="5"/>
  <c r="C284" i="7" l="1"/>
  <c r="J284" i="7"/>
  <c r="E284" i="7"/>
  <c r="L316" i="7"/>
  <c r="F284" i="7"/>
  <c r="G284" i="7"/>
  <c r="D284" i="7"/>
  <c r="K284" i="7"/>
  <c r="I284" i="7"/>
  <c r="H284" i="7"/>
  <c r="O1" i="1"/>
  <c r="D26" i="24"/>
  <c r="D1328" i="23"/>
  <c r="D1293" i="23"/>
  <c r="D1258" i="23"/>
  <c r="D1223" i="23"/>
  <c r="D1188" i="23"/>
  <c r="D1153" i="23"/>
  <c r="D1118" i="23"/>
  <c r="D1083" i="23"/>
  <c r="D1048" i="23"/>
  <c r="D1013" i="23"/>
  <c r="D978" i="23"/>
  <c r="D943" i="23"/>
  <c r="D908" i="23"/>
  <c r="D873" i="23"/>
  <c r="D838" i="23"/>
  <c r="D803" i="23"/>
  <c r="D768" i="23"/>
  <c r="D733" i="23"/>
  <c r="D698" i="23"/>
  <c r="D663" i="23"/>
  <c r="D628" i="23"/>
  <c r="D593" i="23"/>
  <c r="D558" i="23"/>
  <c r="D523" i="23"/>
  <c r="D488" i="23"/>
  <c r="D453" i="23"/>
  <c r="D418" i="23"/>
  <c r="D383" i="23"/>
  <c r="D348" i="23"/>
  <c r="D313" i="23"/>
  <c r="D278" i="23"/>
  <c r="D243" i="23"/>
  <c r="D208" i="23"/>
  <c r="D173" i="23"/>
  <c r="D138" i="23"/>
  <c r="D103" i="23"/>
  <c r="D68" i="23"/>
  <c r="D33" i="23"/>
  <c r="D1698" i="22"/>
  <c r="D1664" i="22"/>
  <c r="D1630" i="22"/>
  <c r="D1596" i="22"/>
  <c r="D1562" i="22"/>
  <c r="D1528" i="22"/>
  <c r="D1494" i="22"/>
  <c r="D1460" i="22"/>
  <c r="D1426" i="22"/>
  <c r="D1392" i="22"/>
  <c r="D1358" i="22"/>
  <c r="D1324" i="22"/>
  <c r="D1290" i="22"/>
  <c r="D1256" i="22"/>
  <c r="D1222" i="22"/>
  <c r="D1188" i="22"/>
  <c r="D1154" i="22"/>
  <c r="D1120" i="22"/>
  <c r="D1086" i="22"/>
  <c r="D1052" i="22"/>
  <c r="D1018" i="22"/>
  <c r="D984" i="22"/>
  <c r="D950" i="22"/>
  <c r="D916" i="22"/>
  <c r="D882" i="22"/>
  <c r="D848" i="22"/>
  <c r="D814" i="22"/>
  <c r="D780" i="22"/>
  <c r="D746" i="22"/>
  <c r="D712" i="22"/>
  <c r="D678" i="22"/>
  <c r="D644" i="22"/>
  <c r="D610" i="22"/>
  <c r="D576" i="22"/>
  <c r="D542" i="22"/>
  <c r="D508" i="22"/>
  <c r="D474" i="22"/>
  <c r="D440" i="22"/>
  <c r="D406" i="22"/>
  <c r="D372" i="22"/>
  <c r="D338" i="22"/>
  <c r="D304" i="22"/>
  <c r="D270" i="22"/>
  <c r="D236" i="22"/>
  <c r="D202" i="22"/>
  <c r="D168" i="22"/>
  <c r="D134" i="22"/>
  <c r="D100" i="22"/>
  <c r="D66" i="22"/>
  <c r="D32" i="22"/>
  <c r="E161" i="21"/>
  <c r="E134" i="21"/>
  <c r="E107" i="21"/>
  <c r="E80" i="21"/>
  <c r="E53" i="21"/>
  <c r="E26" i="21"/>
  <c r="E161" i="19"/>
  <c r="E134" i="19"/>
  <c r="E107" i="19"/>
  <c r="E80" i="19"/>
  <c r="E53" i="19"/>
  <c r="E26" i="19"/>
  <c r="E171" i="18"/>
  <c r="E142" i="18"/>
  <c r="E113" i="18"/>
  <c r="E84" i="18"/>
  <c r="E55" i="18"/>
  <c r="E26" i="18"/>
  <c r="E171" i="16"/>
  <c r="E142" i="16"/>
  <c r="E113" i="16"/>
  <c r="E84" i="16"/>
  <c r="E55" i="16"/>
  <c r="E26" i="16"/>
  <c r="D207" i="15"/>
  <c r="D177" i="15"/>
  <c r="D147" i="15"/>
  <c r="D117" i="15"/>
  <c r="D87" i="15"/>
  <c r="D57" i="15"/>
  <c r="D27" i="15"/>
  <c r="E231" i="14"/>
  <c r="E205" i="14"/>
  <c r="E179" i="14"/>
  <c r="E153" i="14"/>
  <c r="E127" i="14"/>
  <c r="E101" i="14"/>
  <c r="E75" i="14"/>
  <c r="E49" i="14"/>
  <c r="E23" i="14"/>
  <c r="D824" i="13"/>
  <c r="D791" i="13"/>
  <c r="D758" i="13"/>
  <c r="D725" i="13"/>
  <c r="D692" i="13"/>
  <c r="D659" i="13"/>
  <c r="D626" i="13"/>
  <c r="D593" i="13"/>
  <c r="D560" i="13"/>
  <c r="D527" i="13"/>
  <c r="D494" i="13"/>
  <c r="D461" i="13"/>
  <c r="D428" i="13"/>
  <c r="D395" i="13"/>
  <c r="D362" i="13"/>
  <c r="D329" i="13"/>
  <c r="D296" i="13"/>
  <c r="D263" i="13"/>
  <c r="D230" i="13"/>
  <c r="D197" i="13"/>
  <c r="D164" i="13"/>
  <c r="D131" i="13"/>
  <c r="D98" i="13"/>
  <c r="D65" i="13"/>
  <c r="D32" i="13"/>
  <c r="E339" i="12"/>
  <c r="E305" i="12"/>
  <c r="E271" i="12"/>
  <c r="E237" i="12"/>
  <c r="E203" i="12"/>
  <c r="E169" i="12"/>
  <c r="E135" i="12"/>
  <c r="E101" i="12"/>
  <c r="E67" i="12"/>
  <c r="E33" i="12"/>
  <c r="E319" i="11"/>
  <c r="E287" i="11"/>
  <c r="E255" i="11"/>
  <c r="E223" i="11"/>
  <c r="E191" i="11"/>
  <c r="E159" i="11"/>
  <c r="E127" i="11"/>
  <c r="E95" i="11"/>
  <c r="E63" i="11"/>
  <c r="E31" i="11"/>
  <c r="F319" i="4"/>
  <c r="F287" i="4"/>
  <c r="F255" i="4"/>
  <c r="F223" i="4"/>
  <c r="F191" i="4"/>
  <c r="F159" i="4"/>
  <c r="F127" i="4"/>
  <c r="F95" i="4"/>
  <c r="F63" i="4"/>
  <c r="F31" i="4"/>
  <c r="A8" i="3"/>
  <c r="J316" i="7" l="1"/>
  <c r="C316" i="7"/>
  <c r="K316" i="7"/>
  <c r="I316" i="7"/>
  <c r="G316" i="7"/>
  <c r="D316" i="7"/>
  <c r="H316" i="7"/>
  <c r="F316" i="7"/>
  <c r="E316" i="7"/>
  <c r="B319" i="10"/>
  <c r="B255" i="10"/>
  <c r="B223" i="10"/>
  <c r="B287" i="10"/>
  <c r="B127" i="10"/>
  <c r="B191" i="10"/>
  <c r="B159" i="10"/>
  <c r="B95" i="10"/>
  <c r="B31" i="10"/>
  <c r="B63" i="10"/>
  <c r="B319" i="9"/>
  <c r="B287" i="9"/>
  <c r="B255" i="9"/>
  <c r="B191" i="9"/>
  <c r="B223" i="9"/>
  <c r="B127" i="9"/>
  <c r="B63" i="9"/>
  <c r="B95" i="9"/>
  <c r="B31" i="9"/>
  <c r="B159" i="9"/>
  <c r="B319" i="8"/>
  <c r="B287" i="8"/>
  <c r="B223" i="8"/>
  <c r="B255" i="8"/>
  <c r="B191" i="8"/>
  <c r="B127" i="8"/>
  <c r="B95" i="8"/>
  <c r="B63" i="8"/>
  <c r="B31" i="8"/>
  <c r="B159" i="8"/>
  <c r="B319" i="7"/>
  <c r="B255" i="7"/>
  <c r="B287" i="7"/>
  <c r="B191" i="7"/>
  <c r="B159" i="7"/>
  <c r="B127" i="7"/>
  <c r="B95" i="7"/>
  <c r="B63" i="7"/>
  <c r="B223" i="7"/>
  <c r="B31" i="7"/>
  <c r="A9" i="3"/>
  <c r="B319" i="5"/>
  <c r="B287" i="5"/>
  <c r="B255" i="5"/>
  <c r="B223" i="5"/>
  <c r="B191" i="5"/>
  <c r="B159" i="5"/>
  <c r="B127" i="5"/>
  <c r="B95" i="5"/>
  <c r="B31" i="5"/>
  <c r="B63" i="5"/>
  <c r="B27" i="24"/>
  <c r="B1328" i="23"/>
  <c r="B1293" i="23"/>
  <c r="B1258" i="23"/>
  <c r="B1223" i="23"/>
  <c r="B1188" i="23"/>
  <c r="B1153" i="23"/>
  <c r="B1118" i="23"/>
  <c r="B1083" i="23"/>
  <c r="B1048" i="23"/>
  <c r="B1013" i="23"/>
  <c r="B978" i="23"/>
  <c r="B943" i="23"/>
  <c r="B908" i="23"/>
  <c r="B873" i="23"/>
  <c r="B838" i="23"/>
  <c r="B803" i="23"/>
  <c r="B768" i="23"/>
  <c r="B733" i="23"/>
  <c r="B698" i="23"/>
  <c r="B663" i="23"/>
  <c r="B628" i="23"/>
  <c r="B593" i="23"/>
  <c r="B558" i="23"/>
  <c r="B523" i="23"/>
  <c r="B488" i="23"/>
  <c r="B453" i="23"/>
  <c r="B418" i="23"/>
  <c r="B383" i="23"/>
  <c r="B348" i="23"/>
  <c r="B313" i="23"/>
  <c r="B278" i="23"/>
  <c r="B243" i="23"/>
  <c r="B208" i="23"/>
  <c r="B173" i="23"/>
  <c r="B138" i="23"/>
  <c r="B103" i="23"/>
  <c r="B68" i="23"/>
  <c r="B33" i="23"/>
  <c r="B1698" i="22"/>
  <c r="B1664" i="22"/>
  <c r="B1630" i="22"/>
  <c r="B1596" i="22"/>
  <c r="B1562" i="22"/>
  <c r="B1528" i="22"/>
  <c r="B1494" i="22"/>
  <c r="B1460" i="22"/>
  <c r="B1426" i="22"/>
  <c r="B1392" i="22"/>
  <c r="B1358" i="22"/>
  <c r="B1324" i="22"/>
  <c r="B1290" i="22"/>
  <c r="B1256" i="22"/>
  <c r="B1222" i="22"/>
  <c r="B1188" i="22"/>
  <c r="B1154" i="22"/>
  <c r="B1120" i="22"/>
  <c r="B1086" i="22"/>
  <c r="B1052" i="22"/>
  <c r="B1018" i="22"/>
  <c r="B984" i="22"/>
  <c r="B950" i="22"/>
  <c r="B916" i="22"/>
  <c r="B882" i="22"/>
  <c r="B848" i="22"/>
  <c r="B814" i="22"/>
  <c r="B780" i="22"/>
  <c r="B746" i="22"/>
  <c r="B712" i="22"/>
  <c r="B678" i="22"/>
  <c r="B644" i="22"/>
  <c r="B610" i="22"/>
  <c r="B576" i="22"/>
  <c r="B542" i="22"/>
  <c r="B508" i="22"/>
  <c r="B474" i="22"/>
  <c r="B440" i="22"/>
  <c r="B406" i="22"/>
  <c r="B372" i="22"/>
  <c r="B338" i="22"/>
  <c r="B304" i="22"/>
  <c r="B270" i="22"/>
  <c r="B236" i="22"/>
  <c r="B202" i="22"/>
  <c r="B168" i="22"/>
  <c r="B134" i="22"/>
  <c r="B100" i="22"/>
  <c r="B66" i="22"/>
  <c r="B32" i="22"/>
  <c r="C161" i="21"/>
  <c r="C134" i="21"/>
  <c r="C107" i="21"/>
  <c r="C80" i="21"/>
  <c r="C53" i="21"/>
  <c r="C161" i="19"/>
  <c r="C134" i="19"/>
  <c r="C26" i="21"/>
  <c r="C107" i="19"/>
  <c r="C80" i="19"/>
  <c r="C53" i="19"/>
  <c r="C26" i="19"/>
  <c r="C171" i="18"/>
  <c r="C142" i="18"/>
  <c r="C113" i="18"/>
  <c r="C84" i="18"/>
  <c r="C55" i="18"/>
  <c r="C26" i="18"/>
  <c r="C171" i="16"/>
  <c r="C142" i="16"/>
  <c r="C113" i="16"/>
  <c r="C84" i="16"/>
  <c r="C55" i="16"/>
  <c r="C26" i="16"/>
  <c r="B207" i="15"/>
  <c r="B177" i="15"/>
  <c r="B147" i="15"/>
  <c r="B117" i="15"/>
  <c r="B87" i="15"/>
  <c r="B57" i="15"/>
  <c r="B27" i="15"/>
  <c r="C231" i="14"/>
  <c r="C205" i="14"/>
  <c r="C179" i="14"/>
  <c r="C153" i="14"/>
  <c r="C127" i="14"/>
  <c r="C101" i="14"/>
  <c r="C75" i="14"/>
  <c r="C49" i="14"/>
  <c r="C23" i="14"/>
  <c r="B824" i="13"/>
  <c r="B791" i="13"/>
  <c r="B758" i="13"/>
  <c r="B725" i="13"/>
  <c r="B692" i="13"/>
  <c r="B659" i="13"/>
  <c r="B626" i="13"/>
  <c r="B593" i="13"/>
  <c r="B560" i="13"/>
  <c r="B527" i="13"/>
  <c r="B494" i="13"/>
  <c r="B461" i="13"/>
  <c r="B428" i="13"/>
  <c r="B395" i="13"/>
  <c r="B329" i="13"/>
  <c r="B362" i="13"/>
  <c r="B296" i="13"/>
  <c r="B263" i="13"/>
  <c r="B230" i="13"/>
  <c r="B197" i="13"/>
  <c r="B164" i="13"/>
  <c r="B131" i="13"/>
  <c r="B98" i="13"/>
  <c r="B65" i="13"/>
  <c r="B32" i="13"/>
  <c r="B339" i="12"/>
  <c r="B305" i="12"/>
  <c r="B271" i="12"/>
  <c r="B237" i="12"/>
  <c r="B203" i="12"/>
  <c r="B169" i="12"/>
  <c r="B135" i="12"/>
  <c r="B101" i="12"/>
  <c r="B67" i="12"/>
  <c r="B33" i="12"/>
  <c r="B319" i="11"/>
  <c r="B287" i="11"/>
  <c r="B255" i="11"/>
  <c r="B191" i="11"/>
  <c r="B223" i="11"/>
  <c r="B159" i="11"/>
  <c r="B127" i="11"/>
  <c r="B95" i="11"/>
  <c r="B63" i="11"/>
  <c r="B31" i="11"/>
  <c r="B319" i="4"/>
  <c r="B287" i="4"/>
  <c r="B255" i="4"/>
  <c r="B223" i="4"/>
  <c r="B191" i="4"/>
  <c r="B159" i="4"/>
  <c r="B127" i="4"/>
  <c r="B95" i="4"/>
  <c r="B63" i="4"/>
  <c r="B31" i="4"/>
  <c r="H819" i="13" l="1"/>
  <c r="H818" i="13"/>
  <c r="H817" i="13"/>
  <c r="H816" i="13"/>
  <c r="H815" i="13"/>
  <c r="H814" i="13"/>
  <c r="H813" i="13"/>
  <c r="H812" i="13"/>
  <c r="H811" i="13"/>
  <c r="H810" i="13"/>
  <c r="H809" i="13"/>
  <c r="H808" i="13"/>
  <c r="H807" i="13"/>
  <c r="H806" i="13"/>
  <c r="H805" i="13"/>
  <c r="H804" i="13"/>
  <c r="H803" i="13"/>
  <c r="H802" i="13"/>
  <c r="H801" i="13"/>
  <c r="H800" i="13"/>
  <c r="H786" i="13"/>
  <c r="H785" i="13"/>
  <c r="H784" i="13"/>
  <c r="H783" i="13"/>
  <c r="H782" i="13"/>
  <c r="H781" i="13"/>
  <c r="H780" i="13"/>
  <c r="H779" i="13"/>
  <c r="H778" i="13"/>
  <c r="H777" i="13"/>
  <c r="H776" i="13"/>
  <c r="H775" i="13"/>
  <c r="H774" i="13"/>
  <c r="H773" i="13"/>
  <c r="H772" i="13"/>
  <c r="H771" i="13"/>
  <c r="H770" i="13"/>
  <c r="H769" i="13"/>
  <c r="H768" i="13"/>
  <c r="H767" i="13"/>
  <c r="H753" i="13"/>
  <c r="H752" i="13"/>
  <c r="H751" i="13"/>
  <c r="H750" i="13"/>
  <c r="H749" i="13"/>
  <c r="H748" i="13"/>
  <c r="H747" i="13"/>
  <c r="H746" i="13"/>
  <c r="H745" i="13"/>
  <c r="H744" i="13"/>
  <c r="H743" i="13"/>
  <c r="H742" i="13"/>
  <c r="H741" i="13"/>
  <c r="H740" i="13"/>
  <c r="H739" i="13"/>
  <c r="H738" i="13"/>
  <c r="H737" i="13"/>
  <c r="H736" i="13"/>
  <c r="H735" i="13"/>
  <c r="H734" i="13"/>
  <c r="H720" i="13"/>
  <c r="H719" i="13"/>
  <c r="H718" i="13"/>
  <c r="H717" i="13"/>
  <c r="H716" i="13"/>
  <c r="H715" i="13"/>
  <c r="H714" i="13"/>
  <c r="H713" i="13"/>
  <c r="H712" i="13"/>
  <c r="H711" i="13"/>
  <c r="H710" i="13"/>
  <c r="H709" i="13"/>
  <c r="H708" i="13"/>
  <c r="H707" i="13"/>
  <c r="H706" i="13"/>
  <c r="H705" i="13"/>
  <c r="H704" i="13"/>
  <c r="H703" i="13"/>
  <c r="H702" i="13"/>
  <c r="H701" i="13"/>
  <c r="H687" i="13"/>
  <c r="H686" i="13"/>
  <c r="H685" i="13"/>
  <c r="H684" i="13"/>
  <c r="H683" i="13"/>
  <c r="H682" i="13"/>
  <c r="H681" i="13"/>
  <c r="H680" i="13"/>
  <c r="H679" i="13"/>
  <c r="H678" i="13"/>
  <c r="H677" i="13"/>
  <c r="H676" i="13"/>
  <c r="H675" i="13"/>
  <c r="H674" i="13"/>
  <c r="H673" i="13"/>
  <c r="H672" i="13"/>
  <c r="H671" i="13"/>
  <c r="H670" i="13"/>
  <c r="H669" i="13"/>
  <c r="H668" i="13"/>
  <c r="H654" i="13"/>
  <c r="H653" i="13"/>
  <c r="H652" i="13"/>
  <c r="H651" i="13"/>
  <c r="H650" i="13"/>
  <c r="H649" i="13"/>
  <c r="H648" i="13"/>
  <c r="H647" i="13"/>
  <c r="H646" i="13"/>
  <c r="H645" i="13"/>
  <c r="H644" i="13"/>
  <c r="H643" i="13"/>
  <c r="H642" i="13"/>
  <c r="H641" i="13"/>
  <c r="H640" i="13"/>
  <c r="H639" i="13"/>
  <c r="H638" i="13"/>
  <c r="H637" i="13"/>
  <c r="H636" i="13"/>
  <c r="H635" i="13"/>
  <c r="H621" i="13"/>
  <c r="H620" i="13"/>
  <c r="H619" i="13"/>
  <c r="H618" i="13"/>
  <c r="H617" i="13"/>
  <c r="H616" i="13"/>
  <c r="H615" i="13"/>
  <c r="H614" i="13"/>
  <c r="H613" i="13"/>
  <c r="H612" i="13"/>
  <c r="H611" i="13"/>
  <c r="H610" i="13"/>
  <c r="H609" i="13"/>
  <c r="H608" i="13"/>
  <c r="H607" i="13"/>
  <c r="H606" i="13"/>
  <c r="H605" i="13"/>
  <c r="H604" i="13"/>
  <c r="H603" i="13"/>
  <c r="H602" i="13"/>
  <c r="H588" i="13"/>
  <c r="H587" i="13"/>
  <c r="H586" i="13"/>
  <c r="H585" i="13"/>
  <c r="H584" i="13"/>
  <c r="H583" i="13"/>
  <c r="H582" i="13"/>
  <c r="H581" i="13"/>
  <c r="H580" i="13"/>
  <c r="H579" i="13"/>
  <c r="H578" i="13"/>
  <c r="H577" i="13"/>
  <c r="H576" i="13"/>
  <c r="H575" i="13"/>
  <c r="H574" i="13"/>
  <c r="H573" i="13"/>
  <c r="H572" i="13"/>
  <c r="H571" i="13"/>
  <c r="H570" i="13"/>
  <c r="H569" i="13"/>
  <c r="H555" i="13"/>
  <c r="H554" i="13"/>
  <c r="H553" i="13"/>
  <c r="H552" i="13"/>
  <c r="H551" i="13"/>
  <c r="H550" i="13"/>
  <c r="H549" i="13"/>
  <c r="H548" i="13"/>
  <c r="H547" i="13"/>
  <c r="H546" i="13"/>
  <c r="H545" i="13"/>
  <c r="H544" i="13"/>
  <c r="H543" i="13"/>
  <c r="H542" i="13"/>
  <c r="H541" i="13"/>
  <c r="H540" i="13"/>
  <c r="H539" i="13"/>
  <c r="H538" i="13"/>
  <c r="H537" i="13"/>
  <c r="H536" i="13"/>
  <c r="H522" i="13"/>
  <c r="H521" i="13"/>
  <c r="H520" i="13"/>
  <c r="H519" i="13"/>
  <c r="H518" i="13"/>
  <c r="H517" i="13"/>
  <c r="H516" i="13"/>
  <c r="H515" i="13"/>
  <c r="H514" i="13"/>
  <c r="H513" i="13"/>
  <c r="H512" i="13"/>
  <c r="H511" i="13"/>
  <c r="H510" i="13"/>
  <c r="H509" i="13"/>
  <c r="H508" i="13"/>
  <c r="H507" i="13"/>
  <c r="H506" i="13"/>
  <c r="H505" i="13"/>
  <c r="H504" i="13"/>
  <c r="H503" i="13"/>
  <c r="H489" i="13"/>
  <c r="H488" i="13"/>
  <c r="H487" i="13"/>
  <c r="H486" i="13"/>
  <c r="H485" i="13"/>
  <c r="H484" i="13"/>
  <c r="H483" i="13"/>
  <c r="H482" i="13"/>
  <c r="H481" i="13"/>
  <c r="H480" i="13"/>
  <c r="H479" i="13"/>
  <c r="H478" i="13"/>
  <c r="H477" i="13"/>
  <c r="H476" i="13"/>
  <c r="H475" i="13"/>
  <c r="H474" i="13"/>
  <c r="H473" i="13"/>
  <c r="H472" i="13"/>
  <c r="H471" i="13"/>
  <c r="H470" i="13"/>
  <c r="H456" i="13"/>
  <c r="H455" i="13"/>
  <c r="H454" i="13"/>
  <c r="H453" i="13"/>
  <c r="H452" i="13"/>
  <c r="H451" i="13"/>
  <c r="H450" i="13"/>
  <c r="H449" i="13"/>
  <c r="H448" i="13"/>
  <c r="H447" i="13"/>
  <c r="H446" i="13"/>
  <c r="H445" i="13"/>
  <c r="H444" i="13"/>
  <c r="H443" i="13"/>
  <c r="H442" i="13"/>
  <c r="H441" i="13"/>
  <c r="H440" i="13"/>
  <c r="H439" i="13"/>
  <c r="H438" i="13"/>
  <c r="H437" i="13"/>
  <c r="H423" i="13"/>
  <c r="H422" i="13"/>
  <c r="H421" i="13"/>
  <c r="H420" i="13"/>
  <c r="H419" i="13"/>
  <c r="H418" i="13"/>
  <c r="H417" i="13"/>
  <c r="H416" i="13"/>
  <c r="H415" i="13"/>
  <c r="H414" i="13"/>
  <c r="H413" i="13"/>
  <c r="H412" i="13"/>
  <c r="H411" i="13"/>
  <c r="H410" i="13"/>
  <c r="H409" i="13"/>
  <c r="H408" i="13"/>
  <c r="H407" i="13"/>
  <c r="H406" i="13"/>
  <c r="H405" i="13"/>
  <c r="H404" i="13"/>
  <c r="H390" i="13"/>
  <c r="H389" i="13"/>
  <c r="H388" i="13"/>
  <c r="H387" i="13"/>
  <c r="H386" i="13"/>
  <c r="H385" i="13"/>
  <c r="H384" i="13"/>
  <c r="H383" i="13"/>
  <c r="H382" i="13"/>
  <c r="H381" i="13"/>
  <c r="H380" i="13"/>
  <c r="H379" i="13"/>
  <c r="H378" i="13"/>
  <c r="H377" i="13"/>
  <c r="H376" i="13"/>
  <c r="H375" i="13"/>
  <c r="H374" i="13"/>
  <c r="H373" i="13"/>
  <c r="H372" i="13"/>
  <c r="H371" i="13"/>
  <c r="H357" i="13"/>
  <c r="H356" i="13"/>
  <c r="H355" i="13"/>
  <c r="H354" i="13"/>
  <c r="H353" i="13"/>
  <c r="H352" i="13"/>
  <c r="H351" i="13"/>
  <c r="H350" i="13"/>
  <c r="H349" i="13"/>
  <c r="H348" i="13"/>
  <c r="H347" i="13"/>
  <c r="H346" i="13"/>
  <c r="H345" i="13"/>
  <c r="H344" i="13"/>
  <c r="H343" i="13"/>
  <c r="H342" i="13"/>
  <c r="H341" i="13"/>
  <c r="H340" i="13"/>
  <c r="H339" i="13"/>
  <c r="H338" i="13"/>
  <c r="H324" i="13"/>
  <c r="H323" i="13"/>
  <c r="H322" i="13"/>
  <c r="H321" i="13"/>
  <c r="H320" i="13"/>
  <c r="H319" i="13"/>
  <c r="H318" i="13"/>
  <c r="H317" i="13"/>
  <c r="H316" i="13"/>
  <c r="H315" i="13"/>
  <c r="H314" i="13"/>
  <c r="H313" i="13"/>
  <c r="H312" i="13"/>
  <c r="H311" i="13"/>
  <c r="H310" i="13"/>
  <c r="H309" i="13"/>
  <c r="H308" i="13"/>
  <c r="H307" i="13"/>
  <c r="H306" i="13"/>
  <c r="H305" i="13"/>
  <c r="H291" i="13"/>
  <c r="H290" i="13"/>
  <c r="H289" i="13"/>
  <c r="H288" i="13"/>
  <c r="H287" i="13"/>
  <c r="H286" i="13"/>
  <c r="H285" i="13"/>
  <c r="H284" i="13"/>
  <c r="H283" i="13"/>
  <c r="H282" i="13"/>
  <c r="H281" i="13"/>
  <c r="H280" i="13"/>
  <c r="H279" i="13"/>
  <c r="H278" i="13"/>
  <c r="H277" i="13"/>
  <c r="H276" i="13"/>
  <c r="H275" i="13"/>
  <c r="H274" i="13"/>
  <c r="H273" i="13"/>
  <c r="H272" i="13"/>
  <c r="H258" i="13"/>
  <c r="H257" i="13"/>
  <c r="H256" i="13"/>
  <c r="H255" i="13"/>
  <c r="H254" i="13"/>
  <c r="H253" i="13"/>
  <c r="H252" i="13"/>
  <c r="H251" i="13"/>
  <c r="H250" i="13"/>
  <c r="H249" i="13"/>
  <c r="H248" i="13"/>
  <c r="H247" i="13"/>
  <c r="H246" i="13"/>
  <c r="H245" i="13"/>
  <c r="H244" i="13"/>
  <c r="H243" i="13"/>
  <c r="H242" i="13"/>
  <c r="H241" i="13"/>
  <c r="H240" i="13"/>
  <c r="H239" i="13"/>
  <c r="H225" i="13"/>
  <c r="H224" i="13"/>
  <c r="H223" i="13"/>
  <c r="H222" i="13"/>
  <c r="H221" i="13"/>
  <c r="H220" i="13"/>
  <c r="H219" i="13"/>
  <c r="H218" i="13"/>
  <c r="H217" i="13"/>
  <c r="H216" i="13"/>
  <c r="H215" i="13"/>
  <c r="H214" i="13"/>
  <c r="H213" i="13"/>
  <c r="H212" i="13"/>
  <c r="H211" i="13"/>
  <c r="H210" i="13"/>
  <c r="H209" i="13"/>
  <c r="H208" i="13"/>
  <c r="H207" i="13"/>
  <c r="H206" i="13"/>
  <c r="H192" i="13"/>
  <c r="H191" i="13"/>
  <c r="H190" i="13"/>
  <c r="H189" i="13"/>
  <c r="H188" i="13"/>
  <c r="H187" i="13"/>
  <c r="H186" i="13"/>
  <c r="H185" i="13"/>
  <c r="H184" i="13"/>
  <c r="H183" i="13"/>
  <c r="H182" i="13"/>
  <c r="H181" i="13"/>
  <c r="H180" i="13"/>
  <c r="H179" i="13"/>
  <c r="H178" i="13"/>
  <c r="H177" i="13"/>
  <c r="H176" i="13"/>
  <c r="H175" i="13"/>
  <c r="H174" i="13"/>
  <c r="H173" i="13"/>
  <c r="H159" i="13"/>
  <c r="H158" i="13"/>
  <c r="H157" i="13"/>
  <c r="H156" i="13"/>
  <c r="H155" i="13"/>
  <c r="H154" i="13"/>
  <c r="H153" i="13"/>
  <c r="H152" i="13"/>
  <c r="H151" i="13"/>
  <c r="H150" i="13"/>
  <c r="H149" i="13"/>
  <c r="H148" i="13"/>
  <c r="H147" i="13"/>
  <c r="H146" i="13"/>
  <c r="H145" i="13"/>
  <c r="H144" i="13"/>
  <c r="H143" i="13"/>
  <c r="H142" i="13"/>
  <c r="H141" i="13"/>
  <c r="H140" i="13"/>
  <c r="H126" i="13"/>
  <c r="H125" i="13"/>
  <c r="H124" i="13"/>
  <c r="H123" i="13"/>
  <c r="H122" i="13"/>
  <c r="H121" i="13"/>
  <c r="H120" i="13"/>
  <c r="H119" i="13"/>
  <c r="H118" i="13"/>
  <c r="H117" i="13"/>
  <c r="H116" i="13"/>
  <c r="H115" i="13"/>
  <c r="H114" i="13"/>
  <c r="H113" i="13"/>
  <c r="H112" i="13"/>
  <c r="H111" i="13"/>
  <c r="H110" i="13"/>
  <c r="H109" i="13"/>
  <c r="H108" i="13"/>
  <c r="H107" i="13"/>
  <c r="H93" i="13"/>
  <c r="H92" i="13"/>
  <c r="H91" i="13"/>
  <c r="H90" i="13"/>
  <c r="H89" i="13"/>
  <c r="H88" i="13"/>
  <c r="H87" i="13"/>
  <c r="H86" i="13"/>
  <c r="H85" i="13"/>
  <c r="H84" i="13"/>
  <c r="H83" i="13"/>
  <c r="H82" i="13"/>
  <c r="H81" i="13"/>
  <c r="H80" i="13"/>
  <c r="H79" i="13"/>
  <c r="H78" i="13"/>
  <c r="H77" i="13"/>
  <c r="H76" i="13"/>
  <c r="H75" i="13"/>
  <c r="H74" i="13"/>
  <c r="H60" i="13"/>
  <c r="H59" i="13"/>
  <c r="H58" i="13"/>
  <c r="H57" i="13"/>
  <c r="H56" i="13"/>
  <c r="H55" i="13"/>
  <c r="H54" i="13"/>
  <c r="H53" i="13"/>
  <c r="H52" i="13"/>
  <c r="H51" i="13"/>
  <c r="H50" i="13"/>
  <c r="H49" i="13"/>
  <c r="H48" i="13"/>
  <c r="H47" i="13"/>
  <c r="H46" i="13"/>
  <c r="H45" i="13"/>
  <c r="H44" i="13"/>
  <c r="H43" i="13"/>
  <c r="H42" i="13"/>
  <c r="H41" i="13"/>
  <c r="H27" i="13"/>
  <c r="H26" i="13"/>
  <c r="H25" i="13"/>
  <c r="H24" i="13"/>
  <c r="H23" i="13"/>
  <c r="H22" i="13"/>
  <c r="H21" i="13"/>
  <c r="H20" i="13"/>
  <c r="H19" i="13"/>
  <c r="H18" i="13"/>
  <c r="H17" i="13"/>
  <c r="H16" i="13"/>
  <c r="H15" i="13"/>
  <c r="H14" i="13"/>
  <c r="H13" i="13"/>
  <c r="H12" i="13"/>
  <c r="H11" i="13"/>
  <c r="H10" i="13"/>
  <c r="H9" i="13"/>
  <c r="G4" i="1" l="1"/>
  <c r="G1" i="1" l="1"/>
  <c r="C1671" i="22" l="1"/>
  <c r="C1670" i="22"/>
  <c r="C1637" i="22"/>
  <c r="C1636" i="22"/>
  <c r="C1603" i="22"/>
  <c r="C1602" i="22"/>
  <c r="C1569" i="22"/>
  <c r="C1568" i="22"/>
  <c r="C1535" i="22"/>
  <c r="C1534" i="22"/>
  <c r="C1501" i="22"/>
  <c r="C1500" i="22"/>
  <c r="C1467" i="22"/>
  <c r="C1466" i="22"/>
  <c r="C1433" i="22"/>
  <c r="C1432" i="22"/>
  <c r="C1399" i="22"/>
  <c r="C1398" i="22"/>
  <c r="C1365" i="22"/>
  <c r="C1364" i="22"/>
  <c r="C1331" i="22"/>
  <c r="C1330" i="22"/>
  <c r="C1297" i="22"/>
  <c r="C1296" i="22"/>
  <c r="C1263" i="22"/>
  <c r="C1262" i="22"/>
  <c r="C1229" i="22"/>
  <c r="C1228" i="22"/>
  <c r="C1195" i="22"/>
  <c r="C1194" i="22"/>
  <c r="C1161" i="22"/>
  <c r="C1160" i="22"/>
  <c r="C1127" i="22"/>
  <c r="C1126" i="22"/>
  <c r="C1093" i="22"/>
  <c r="C1092" i="22"/>
  <c r="C1059" i="22"/>
  <c r="C1058" i="22"/>
  <c r="C1025" i="22"/>
  <c r="C1024" i="22"/>
  <c r="C991" i="22"/>
  <c r="C990" i="22"/>
  <c r="C957" i="22"/>
  <c r="C956" i="22"/>
  <c r="C923" i="22"/>
  <c r="C922" i="22"/>
  <c r="C889" i="22"/>
  <c r="C888" i="22"/>
  <c r="C855" i="22"/>
  <c r="C854" i="22"/>
  <c r="C821" i="22"/>
  <c r="C820" i="22"/>
  <c r="C787" i="22"/>
  <c r="C786" i="22"/>
  <c r="C753" i="22"/>
  <c r="C752" i="22"/>
  <c r="C719" i="22"/>
  <c r="C718" i="22"/>
  <c r="C685" i="22"/>
  <c r="C684" i="22"/>
  <c r="C651" i="22"/>
  <c r="C650" i="22"/>
  <c r="C617" i="22"/>
  <c r="C616" i="22"/>
  <c r="C583" i="22"/>
  <c r="C582" i="22"/>
  <c r="C549" i="22"/>
  <c r="C548" i="22"/>
  <c r="C515" i="22"/>
  <c r="C514" i="22"/>
  <c r="C481" i="22"/>
  <c r="C480" i="22"/>
  <c r="C447" i="22"/>
  <c r="C446" i="22"/>
  <c r="C413" i="22"/>
  <c r="C412" i="22"/>
  <c r="C379" i="22"/>
  <c r="C378" i="22"/>
  <c r="C345" i="22"/>
  <c r="C344" i="22"/>
  <c r="C311" i="22"/>
  <c r="C310" i="22"/>
  <c r="C277" i="22"/>
  <c r="C276" i="22"/>
  <c r="C243" i="22"/>
  <c r="C242" i="22"/>
  <c r="C209" i="22"/>
  <c r="C208" i="22"/>
  <c r="C175" i="22"/>
  <c r="C174" i="22"/>
  <c r="C141" i="22"/>
  <c r="C140" i="22"/>
  <c r="C107" i="22"/>
  <c r="C106" i="22"/>
  <c r="C73" i="22"/>
  <c r="C72" i="22"/>
  <c r="C39" i="22"/>
  <c r="C38" i="22"/>
  <c r="C140" i="21"/>
  <c r="C139" i="21"/>
  <c r="C113" i="21"/>
  <c r="C112" i="21"/>
  <c r="C86" i="21"/>
  <c r="C85" i="21"/>
  <c r="C59" i="21"/>
  <c r="C58" i="21"/>
  <c r="C32" i="21"/>
  <c r="C31" i="21"/>
  <c r="C140" i="19"/>
  <c r="C139" i="19"/>
  <c r="C113" i="19"/>
  <c r="C112" i="19"/>
  <c r="C86" i="19"/>
  <c r="C85" i="19"/>
  <c r="C59" i="19"/>
  <c r="C58" i="19"/>
  <c r="C32" i="19"/>
  <c r="C31" i="19"/>
  <c r="C312" i="12"/>
  <c r="C311" i="12"/>
  <c r="C310" i="12"/>
  <c r="C278" i="12"/>
  <c r="C277" i="12"/>
  <c r="C276" i="12"/>
  <c r="C244" i="12"/>
  <c r="C243" i="12"/>
  <c r="C242" i="12"/>
  <c r="C210" i="12"/>
  <c r="C209" i="12"/>
  <c r="C208" i="12"/>
  <c r="C176" i="12"/>
  <c r="C175" i="12"/>
  <c r="C174" i="12"/>
  <c r="C142" i="12"/>
  <c r="C141" i="12"/>
  <c r="C140" i="12"/>
  <c r="C108" i="12"/>
  <c r="C107" i="12"/>
  <c r="C106" i="12"/>
  <c r="C74" i="12"/>
  <c r="C73" i="12"/>
  <c r="C72" i="12"/>
  <c r="C40" i="12"/>
  <c r="C39" i="12"/>
  <c r="C38" i="12"/>
  <c r="C150" i="18" l="1"/>
  <c r="C149" i="18"/>
  <c r="C121" i="18"/>
  <c r="C120" i="18"/>
  <c r="C92" i="18"/>
  <c r="C91" i="18"/>
  <c r="C63" i="18"/>
  <c r="C62" i="18"/>
  <c r="C34" i="18"/>
  <c r="C33" i="18"/>
  <c r="C150" i="16"/>
  <c r="C149" i="16"/>
  <c r="C121" i="16"/>
  <c r="C120" i="16"/>
  <c r="C92" i="16"/>
  <c r="C91" i="16"/>
  <c r="C63" i="16"/>
  <c r="C62" i="16"/>
  <c r="C34" i="16"/>
  <c r="C33" i="16"/>
  <c r="C213" i="14" l="1"/>
  <c r="C212" i="14"/>
  <c r="C187" i="14"/>
  <c r="C186" i="14"/>
  <c r="C161" i="14"/>
  <c r="C160" i="14"/>
  <c r="C135" i="14"/>
  <c r="C134" i="14"/>
  <c r="C109" i="14"/>
  <c r="C108" i="14"/>
  <c r="C83" i="14"/>
  <c r="C82" i="14"/>
  <c r="C57" i="14"/>
  <c r="C56" i="14"/>
  <c r="C31" i="14"/>
  <c r="C30" i="14"/>
  <c r="B293" i="4" l="1"/>
  <c r="B292" i="4"/>
  <c r="B261" i="4"/>
  <c r="B260" i="4"/>
  <c r="B229" i="4"/>
  <c r="B228" i="4"/>
  <c r="B197" i="4"/>
  <c r="B196" i="4"/>
  <c r="B165" i="4"/>
  <c r="B164" i="4"/>
  <c r="B133" i="4"/>
  <c r="B132" i="4"/>
  <c r="B101" i="4"/>
  <c r="B100" i="4"/>
  <c r="B69" i="4"/>
  <c r="B68" i="4"/>
  <c r="B37" i="4"/>
  <c r="B36" i="4"/>
  <c r="D18" i="2" l="1"/>
  <c r="U315" i="4" l="1"/>
  <c r="U283" i="4"/>
  <c r="U251" i="4"/>
  <c r="U219" i="4"/>
  <c r="U187" i="4"/>
  <c r="U155" i="4"/>
  <c r="U123" i="4"/>
  <c r="U91" i="4"/>
  <c r="U59" i="4"/>
  <c r="V1" i="4" s="1"/>
  <c r="G22" i="24" l="1"/>
  <c r="G44" i="23" l="1"/>
  <c r="N157" i="21" l="1"/>
  <c r="N130" i="21"/>
  <c r="N103" i="21"/>
  <c r="N76" i="21"/>
  <c r="N49" i="21"/>
  <c r="N157" i="19"/>
  <c r="N130" i="19"/>
  <c r="N103" i="19"/>
  <c r="N76" i="19"/>
  <c r="N49" i="19"/>
  <c r="N202" i="18"/>
  <c r="N167" i="18"/>
  <c r="N138" i="18"/>
  <c r="N109" i="18"/>
  <c r="N80" i="18"/>
  <c r="N51" i="18"/>
  <c r="N167" i="16"/>
  <c r="N138" i="16"/>
  <c r="N109" i="16"/>
  <c r="N80" i="16"/>
  <c r="N51" i="16"/>
  <c r="N202" i="16"/>
  <c r="N202" i="15"/>
  <c r="N172" i="15"/>
  <c r="N142" i="15"/>
  <c r="N112" i="15"/>
  <c r="N82" i="15"/>
  <c r="N52" i="15"/>
  <c r="O227" i="14"/>
  <c r="O201" i="14"/>
  <c r="O175" i="14"/>
  <c r="O149" i="14"/>
  <c r="O123" i="14"/>
  <c r="O97" i="14"/>
  <c r="O71" i="14"/>
  <c r="O45" i="14"/>
  <c r="N820" i="13"/>
  <c r="N787" i="13"/>
  <c r="N754" i="13"/>
  <c r="N721" i="13"/>
  <c r="N688" i="13"/>
  <c r="N655" i="13"/>
  <c r="N622" i="13"/>
  <c r="N589" i="13"/>
  <c r="N556" i="13"/>
  <c r="N523" i="13"/>
  <c r="N490" i="13"/>
  <c r="N457" i="13"/>
  <c r="N391" i="13"/>
  <c r="N424" i="13"/>
  <c r="N358" i="13"/>
  <c r="N325" i="13"/>
  <c r="N292" i="13"/>
  <c r="N259" i="13"/>
  <c r="N226" i="13"/>
  <c r="N193" i="13"/>
  <c r="N160" i="13"/>
  <c r="N127" i="13"/>
  <c r="N94" i="13"/>
  <c r="N61" i="13"/>
  <c r="O1" i="15" l="1"/>
  <c r="O1" i="18"/>
  <c r="P1" i="14"/>
  <c r="O1" i="19"/>
  <c r="O1" i="16"/>
  <c r="P1" i="13"/>
  <c r="O1" i="21"/>
  <c r="C8" i="11"/>
  <c r="E8" i="11"/>
  <c r="G8" i="11"/>
  <c r="I8" i="11"/>
  <c r="K8" i="11"/>
  <c r="M8" i="11"/>
  <c r="C9" i="11"/>
  <c r="E9" i="11"/>
  <c r="G9" i="11"/>
  <c r="I9" i="11"/>
  <c r="K9" i="11"/>
  <c r="M9" i="11"/>
  <c r="C10" i="11"/>
  <c r="E10" i="11"/>
  <c r="G10" i="11"/>
  <c r="I10" i="11"/>
  <c r="K10" i="11"/>
  <c r="M10" i="11"/>
  <c r="C11" i="11"/>
  <c r="E11" i="11"/>
  <c r="G11" i="11"/>
  <c r="I11" i="11"/>
  <c r="K11" i="11"/>
  <c r="M11" i="11"/>
  <c r="C12" i="11"/>
  <c r="E12" i="11"/>
  <c r="G12" i="11"/>
  <c r="I12" i="11"/>
  <c r="K12" i="11"/>
  <c r="M12" i="11"/>
  <c r="C13" i="11"/>
  <c r="E13" i="11"/>
  <c r="G13" i="11"/>
  <c r="I13" i="11"/>
  <c r="K13" i="11"/>
  <c r="M13" i="11"/>
  <c r="C14" i="11"/>
  <c r="E14" i="11"/>
  <c r="G14" i="11"/>
  <c r="I14" i="11"/>
  <c r="K14" i="11"/>
  <c r="M14" i="11"/>
  <c r="C15" i="11"/>
  <c r="E15" i="11"/>
  <c r="G15" i="11"/>
  <c r="I15" i="11"/>
  <c r="K15" i="11"/>
  <c r="M15" i="11"/>
  <c r="C16" i="11"/>
  <c r="E16" i="11"/>
  <c r="G16" i="11"/>
  <c r="I16" i="11"/>
  <c r="K16" i="11"/>
  <c r="M16" i="11"/>
  <c r="C17" i="11"/>
  <c r="E17" i="11"/>
  <c r="G17" i="11"/>
  <c r="I17" i="11"/>
  <c r="K17" i="11"/>
  <c r="M17" i="11"/>
  <c r="C18" i="11"/>
  <c r="E18" i="11"/>
  <c r="G18" i="11"/>
  <c r="I18" i="11"/>
  <c r="K18" i="11"/>
  <c r="M18" i="11"/>
  <c r="C19" i="11"/>
  <c r="E19" i="11"/>
  <c r="G19" i="11"/>
  <c r="I19" i="11"/>
  <c r="K19" i="11"/>
  <c r="M19" i="11"/>
  <c r="C20" i="11"/>
  <c r="E20" i="11"/>
  <c r="G20" i="11"/>
  <c r="I20" i="11"/>
  <c r="K20" i="11"/>
  <c r="M20" i="11"/>
  <c r="C21" i="11"/>
  <c r="E21" i="11"/>
  <c r="G21" i="11"/>
  <c r="I21" i="11"/>
  <c r="K21" i="11"/>
  <c r="M21" i="11"/>
  <c r="C22" i="11"/>
  <c r="E22" i="11"/>
  <c r="G22" i="11"/>
  <c r="I22" i="11"/>
  <c r="K22" i="11"/>
  <c r="M22" i="11"/>
  <c r="C23" i="11"/>
  <c r="E23" i="11"/>
  <c r="G23" i="11"/>
  <c r="I23" i="11"/>
  <c r="K23" i="11"/>
  <c r="M23" i="11"/>
  <c r="C24" i="11"/>
  <c r="E24" i="11"/>
  <c r="G24" i="11"/>
  <c r="I24" i="11"/>
  <c r="K24" i="11"/>
  <c r="M24" i="11"/>
  <c r="C25" i="11"/>
  <c r="E25" i="11"/>
  <c r="G25" i="11"/>
  <c r="I25" i="11"/>
  <c r="K25" i="11"/>
  <c r="M25" i="11"/>
  <c r="C26" i="11"/>
  <c r="E26" i="11"/>
  <c r="G26" i="11"/>
  <c r="I26" i="11"/>
  <c r="K26" i="11"/>
  <c r="M26" i="11"/>
  <c r="C27" i="11"/>
  <c r="E27" i="11"/>
  <c r="G27" i="11"/>
  <c r="I27" i="11"/>
  <c r="K27" i="11"/>
  <c r="M27" i="11"/>
  <c r="O8" i="11" l="1"/>
  <c r="Q8" i="11" s="1"/>
  <c r="O17" i="11"/>
  <c r="Q17" i="11" s="1"/>
  <c r="O16" i="11"/>
  <c r="Q16" i="11" s="1"/>
  <c r="O14" i="11"/>
  <c r="Q14" i="11" s="1"/>
  <c r="O13" i="11"/>
  <c r="Q13" i="11" s="1"/>
  <c r="O11" i="11"/>
  <c r="Q11" i="11" s="1"/>
  <c r="O9" i="11"/>
  <c r="Q9" i="11" s="1"/>
  <c r="O27" i="11"/>
  <c r="Q27" i="11" s="1"/>
  <c r="O25" i="11"/>
  <c r="Q25" i="11" s="1"/>
  <c r="O20" i="11"/>
  <c r="Q20" i="11" s="1"/>
  <c r="O12" i="11"/>
  <c r="Q12" i="11" s="1"/>
  <c r="O10" i="11"/>
  <c r="Q10" i="11" s="1"/>
  <c r="O23" i="11"/>
  <c r="Q23" i="11" s="1"/>
  <c r="O15" i="11"/>
  <c r="Q15" i="11" s="1"/>
  <c r="O21" i="11"/>
  <c r="Q21" i="11" s="1"/>
  <c r="O26" i="11"/>
  <c r="Q26" i="11" s="1"/>
  <c r="O24" i="11"/>
  <c r="Q24" i="11" s="1"/>
  <c r="O19" i="11"/>
  <c r="Q19" i="11" s="1"/>
  <c r="O22" i="11"/>
  <c r="Q22" i="11" s="1"/>
  <c r="O18" i="11"/>
  <c r="Q18" i="11" s="1"/>
  <c r="C1300" i="23"/>
  <c r="C1265" i="23"/>
  <c r="C1230" i="23"/>
  <c r="C1195" i="23"/>
  <c r="C1160" i="23"/>
  <c r="C1125" i="23"/>
  <c r="C1090" i="23"/>
  <c r="C1055" i="23"/>
  <c r="C1020" i="23"/>
  <c r="C985" i="23"/>
  <c r="C950" i="23"/>
  <c r="C915" i="23"/>
  <c r="C880" i="23"/>
  <c r="C845" i="23"/>
  <c r="C810" i="23"/>
  <c r="C775" i="23"/>
  <c r="C740" i="23"/>
  <c r="C705" i="23"/>
  <c r="C670" i="23"/>
  <c r="C635" i="23"/>
  <c r="C600" i="23"/>
  <c r="C565" i="23"/>
  <c r="C530" i="23"/>
  <c r="C495" i="23"/>
  <c r="C460" i="23"/>
  <c r="C425" i="23"/>
  <c r="C390" i="23"/>
  <c r="C355" i="23"/>
  <c r="C320" i="23"/>
  <c r="C285" i="23"/>
  <c r="C250" i="23"/>
  <c r="C215" i="23"/>
  <c r="C180" i="23"/>
  <c r="C145" i="23"/>
  <c r="C110" i="23"/>
  <c r="C75" i="23"/>
  <c r="C40" i="23"/>
  <c r="C1301" i="23"/>
  <c r="C1266" i="23"/>
  <c r="C1231" i="23"/>
  <c r="C1196" i="23"/>
  <c r="C1161" i="23"/>
  <c r="C1126" i="23"/>
  <c r="C1091" i="23"/>
  <c r="C1056" i="23"/>
  <c r="C1021" i="23"/>
  <c r="C986" i="23"/>
  <c r="C951" i="23"/>
  <c r="C916" i="23"/>
  <c r="C881" i="23"/>
  <c r="C846" i="23"/>
  <c r="C811" i="23"/>
  <c r="C776" i="23"/>
  <c r="C741" i="23"/>
  <c r="C706" i="23"/>
  <c r="C671" i="23"/>
  <c r="C636" i="23"/>
  <c r="C601" i="23"/>
  <c r="C566" i="23"/>
  <c r="C531" i="23"/>
  <c r="C496" i="23"/>
  <c r="C461" i="23"/>
  <c r="C426" i="23"/>
  <c r="C391" i="23"/>
  <c r="C356" i="23"/>
  <c r="C321" i="23"/>
  <c r="C286" i="23"/>
  <c r="C251" i="23"/>
  <c r="C216" i="23"/>
  <c r="C181" i="23"/>
  <c r="C146" i="23"/>
  <c r="C111" i="23"/>
  <c r="C76" i="23"/>
  <c r="I6" i="23"/>
  <c r="C41" i="23"/>
  <c r="G9" i="23" l="1"/>
  <c r="G29" i="23" s="1"/>
  <c r="I1323" i="23"/>
  <c r="I1322" i="23"/>
  <c r="I1321" i="23"/>
  <c r="I1320" i="23"/>
  <c r="I1319" i="23"/>
  <c r="I1318" i="23"/>
  <c r="I1317" i="23"/>
  <c r="I1316" i="23"/>
  <c r="I1315" i="23"/>
  <c r="I1314" i="23"/>
  <c r="I1313" i="23"/>
  <c r="I1312" i="23"/>
  <c r="I1311" i="23"/>
  <c r="I1310" i="23"/>
  <c r="I1309" i="23"/>
  <c r="I1308" i="23"/>
  <c r="I1307" i="23"/>
  <c r="I1306" i="23"/>
  <c r="I1305" i="23"/>
  <c r="I1304" i="23"/>
  <c r="I1288" i="23"/>
  <c r="I1287" i="23"/>
  <c r="I1286" i="23"/>
  <c r="I1285" i="23"/>
  <c r="I1284" i="23"/>
  <c r="I1283" i="23"/>
  <c r="I1282" i="23"/>
  <c r="I1281" i="23"/>
  <c r="I1280" i="23"/>
  <c r="I1279" i="23"/>
  <c r="I1278" i="23"/>
  <c r="I1277" i="23"/>
  <c r="I1276" i="23"/>
  <c r="I1275" i="23"/>
  <c r="I1274" i="23"/>
  <c r="I1273" i="23"/>
  <c r="I1272" i="23"/>
  <c r="I1271" i="23"/>
  <c r="I1270" i="23"/>
  <c r="I1269" i="23"/>
  <c r="I1253" i="23"/>
  <c r="I1252" i="23"/>
  <c r="I1251" i="23"/>
  <c r="I1250" i="23"/>
  <c r="I1249" i="23"/>
  <c r="I1248" i="23"/>
  <c r="I1247" i="23"/>
  <c r="I1246" i="23"/>
  <c r="I1245" i="23"/>
  <c r="I1244" i="23"/>
  <c r="I1243" i="23"/>
  <c r="I1242" i="23"/>
  <c r="I1241" i="23"/>
  <c r="I1240" i="23"/>
  <c r="I1239" i="23"/>
  <c r="I1238" i="23"/>
  <c r="I1237" i="23"/>
  <c r="I1236" i="23"/>
  <c r="I1235" i="23"/>
  <c r="I1234" i="23"/>
  <c r="I1218" i="23"/>
  <c r="I1217" i="23"/>
  <c r="I1216" i="23"/>
  <c r="I1215" i="23"/>
  <c r="I1214" i="23"/>
  <c r="I1213" i="23"/>
  <c r="I1212" i="23"/>
  <c r="I1211" i="23"/>
  <c r="I1210" i="23"/>
  <c r="I1209" i="23"/>
  <c r="I1208" i="23"/>
  <c r="I1207" i="23"/>
  <c r="I1206" i="23"/>
  <c r="I1205" i="23"/>
  <c r="I1204" i="23"/>
  <c r="I1203" i="23"/>
  <c r="I1202" i="23"/>
  <c r="I1201" i="23"/>
  <c r="I1200" i="23"/>
  <c r="I1199" i="23"/>
  <c r="I1183" i="23"/>
  <c r="I1182" i="23"/>
  <c r="I1181" i="23"/>
  <c r="I1180" i="23"/>
  <c r="I1179" i="23"/>
  <c r="I1178" i="23"/>
  <c r="I1177" i="23"/>
  <c r="I1176" i="23"/>
  <c r="I1175" i="23"/>
  <c r="I1174" i="23"/>
  <c r="I1173" i="23"/>
  <c r="I1172" i="23"/>
  <c r="I1171" i="23"/>
  <c r="I1170" i="23"/>
  <c r="I1169" i="23"/>
  <c r="I1168" i="23"/>
  <c r="I1167" i="23"/>
  <c r="I1166" i="23"/>
  <c r="I1165" i="23"/>
  <c r="I1164" i="23"/>
  <c r="I1148" i="23"/>
  <c r="I1147" i="23"/>
  <c r="I1146" i="23"/>
  <c r="I1145" i="23"/>
  <c r="I1144" i="23"/>
  <c r="I1143" i="23"/>
  <c r="I1142" i="23"/>
  <c r="I1141" i="23"/>
  <c r="I1140" i="23"/>
  <c r="I1139" i="23"/>
  <c r="I1138" i="23"/>
  <c r="I1137" i="23"/>
  <c r="I1136" i="23"/>
  <c r="I1135" i="23"/>
  <c r="I1134" i="23"/>
  <c r="I1133" i="23"/>
  <c r="I1132" i="23"/>
  <c r="I1131" i="23"/>
  <c r="I1130" i="23"/>
  <c r="I1129" i="23"/>
  <c r="I1113" i="23"/>
  <c r="I1112" i="23"/>
  <c r="I1111" i="23"/>
  <c r="I1110" i="23"/>
  <c r="I1109" i="23"/>
  <c r="I1108" i="23"/>
  <c r="I1107" i="23"/>
  <c r="I1106" i="23"/>
  <c r="I1105" i="23"/>
  <c r="I1104" i="23"/>
  <c r="I1103" i="23"/>
  <c r="I1102" i="23"/>
  <c r="I1101" i="23"/>
  <c r="I1100" i="23"/>
  <c r="I1099" i="23"/>
  <c r="I1098" i="23"/>
  <c r="I1097" i="23"/>
  <c r="I1096" i="23"/>
  <c r="I1095" i="23"/>
  <c r="I1094" i="23"/>
  <c r="I1078" i="23"/>
  <c r="I1077" i="23"/>
  <c r="I1076" i="23"/>
  <c r="I1075" i="23"/>
  <c r="I1074" i="23"/>
  <c r="I1073" i="23"/>
  <c r="I1072" i="23"/>
  <c r="I1071" i="23"/>
  <c r="I1070" i="23"/>
  <c r="I1069" i="23"/>
  <c r="I1068" i="23"/>
  <c r="I1067" i="23"/>
  <c r="I1066" i="23"/>
  <c r="I1065" i="23"/>
  <c r="I1064" i="23"/>
  <c r="I1063" i="23"/>
  <c r="I1062" i="23"/>
  <c r="I1061" i="23"/>
  <c r="I1060" i="23"/>
  <c r="I1059" i="23"/>
  <c r="I1043" i="23"/>
  <c r="I1042" i="23"/>
  <c r="I1041" i="23"/>
  <c r="I1040" i="23"/>
  <c r="I1039" i="23"/>
  <c r="I1038" i="23"/>
  <c r="I1037" i="23"/>
  <c r="I1036" i="23"/>
  <c r="I1035" i="23"/>
  <c r="I1034" i="23"/>
  <c r="I1033" i="23"/>
  <c r="I1032" i="23"/>
  <c r="I1031" i="23"/>
  <c r="I1030" i="23"/>
  <c r="I1029" i="23"/>
  <c r="I1028" i="23"/>
  <c r="I1027" i="23"/>
  <c r="I1026" i="23"/>
  <c r="I1025" i="23"/>
  <c r="I1024" i="23"/>
  <c r="I1008" i="23"/>
  <c r="I1007" i="23"/>
  <c r="I1006" i="23"/>
  <c r="I1005" i="23"/>
  <c r="I1004" i="23"/>
  <c r="I1003" i="23"/>
  <c r="I1002" i="23"/>
  <c r="I1001" i="23"/>
  <c r="I1000" i="23"/>
  <c r="I999" i="23"/>
  <c r="I998" i="23"/>
  <c r="I997" i="23"/>
  <c r="I996" i="23"/>
  <c r="I995" i="23"/>
  <c r="I994" i="23"/>
  <c r="I993" i="23"/>
  <c r="I992" i="23"/>
  <c r="I991" i="23"/>
  <c r="I990" i="23"/>
  <c r="I989" i="23"/>
  <c r="I973" i="23"/>
  <c r="I972" i="23"/>
  <c r="I971" i="23"/>
  <c r="I970" i="23"/>
  <c r="I969" i="23"/>
  <c r="I968" i="23"/>
  <c r="I967" i="23"/>
  <c r="I966" i="23"/>
  <c r="I965" i="23"/>
  <c r="I964" i="23"/>
  <c r="I963" i="23"/>
  <c r="I962" i="23"/>
  <c r="I961" i="23"/>
  <c r="I960" i="23"/>
  <c r="I959" i="23"/>
  <c r="I958" i="23"/>
  <c r="I957" i="23"/>
  <c r="I956" i="23"/>
  <c r="I955" i="23"/>
  <c r="I954" i="23"/>
  <c r="I938" i="23"/>
  <c r="I937" i="23"/>
  <c r="I936" i="23"/>
  <c r="I935" i="23"/>
  <c r="I934" i="23"/>
  <c r="I933" i="23"/>
  <c r="I932" i="23"/>
  <c r="I931" i="23"/>
  <c r="I930" i="23"/>
  <c r="I929" i="23"/>
  <c r="I928" i="23"/>
  <c r="I927" i="23"/>
  <c r="I926" i="23"/>
  <c r="I925" i="23"/>
  <c r="I924" i="23"/>
  <c r="I923" i="23"/>
  <c r="I922" i="23"/>
  <c r="I921" i="23"/>
  <c r="I920" i="23"/>
  <c r="I919" i="23"/>
  <c r="I903" i="23"/>
  <c r="I902" i="23"/>
  <c r="I901" i="23"/>
  <c r="I900" i="23"/>
  <c r="I899" i="23"/>
  <c r="I898" i="23"/>
  <c r="I897" i="23"/>
  <c r="I896" i="23"/>
  <c r="I895" i="23"/>
  <c r="I894" i="23"/>
  <c r="I893" i="23"/>
  <c r="I892" i="23"/>
  <c r="I891" i="23"/>
  <c r="I890" i="23"/>
  <c r="I889" i="23"/>
  <c r="I888" i="23"/>
  <c r="I887" i="23"/>
  <c r="I886" i="23"/>
  <c r="I885" i="23"/>
  <c r="I884" i="23"/>
  <c r="I868" i="23"/>
  <c r="I867" i="23"/>
  <c r="I866" i="23"/>
  <c r="I865" i="23"/>
  <c r="I864" i="23"/>
  <c r="I863" i="23"/>
  <c r="I862" i="23"/>
  <c r="I861" i="23"/>
  <c r="I860" i="23"/>
  <c r="I859" i="23"/>
  <c r="I858" i="23"/>
  <c r="I857" i="23"/>
  <c r="I856" i="23"/>
  <c r="I855" i="23"/>
  <c r="I854" i="23"/>
  <c r="I853" i="23"/>
  <c r="I852" i="23"/>
  <c r="I851" i="23"/>
  <c r="I850" i="23"/>
  <c r="I849" i="23"/>
  <c r="I833" i="23"/>
  <c r="I832" i="23"/>
  <c r="I831" i="23"/>
  <c r="I830" i="23"/>
  <c r="I829" i="23"/>
  <c r="I828" i="23"/>
  <c r="I827" i="23"/>
  <c r="I826" i="23"/>
  <c r="I825" i="23"/>
  <c r="I824" i="23"/>
  <c r="I823" i="23"/>
  <c r="I822" i="23"/>
  <c r="I821" i="23"/>
  <c r="I820" i="23"/>
  <c r="I819" i="23"/>
  <c r="I818" i="23"/>
  <c r="I817" i="23"/>
  <c r="I816" i="23"/>
  <c r="I815" i="23"/>
  <c r="I814" i="23"/>
  <c r="I798" i="23"/>
  <c r="I797" i="23"/>
  <c r="I796" i="23"/>
  <c r="I795" i="23"/>
  <c r="I794" i="23"/>
  <c r="I793" i="23"/>
  <c r="I792" i="23"/>
  <c r="I791" i="23"/>
  <c r="I790" i="23"/>
  <c r="I789" i="23"/>
  <c r="I788" i="23"/>
  <c r="I787" i="23"/>
  <c r="I786" i="23"/>
  <c r="I785" i="23"/>
  <c r="I784" i="23"/>
  <c r="I783" i="23"/>
  <c r="I782" i="23"/>
  <c r="I781" i="23"/>
  <c r="I780" i="23"/>
  <c r="I779" i="23"/>
  <c r="I763" i="23"/>
  <c r="I762" i="23"/>
  <c r="I761" i="23"/>
  <c r="I760" i="23"/>
  <c r="I759" i="23"/>
  <c r="I758" i="23"/>
  <c r="I757" i="23"/>
  <c r="I756" i="23"/>
  <c r="I755" i="23"/>
  <c r="I754" i="23"/>
  <c r="I753" i="23"/>
  <c r="I752" i="23"/>
  <c r="I751" i="23"/>
  <c r="I750" i="23"/>
  <c r="I749" i="23"/>
  <c r="I748" i="23"/>
  <c r="I747" i="23"/>
  <c r="I746" i="23"/>
  <c r="I745" i="23"/>
  <c r="I744" i="23"/>
  <c r="I728" i="23"/>
  <c r="I727" i="23"/>
  <c r="I726" i="23"/>
  <c r="I725" i="23"/>
  <c r="I724" i="23"/>
  <c r="I723" i="23"/>
  <c r="I722" i="23"/>
  <c r="I721" i="23"/>
  <c r="I720" i="23"/>
  <c r="I719" i="23"/>
  <c r="I718" i="23"/>
  <c r="I717" i="23"/>
  <c r="I716" i="23"/>
  <c r="I715" i="23"/>
  <c r="I714" i="23"/>
  <c r="I713" i="23"/>
  <c r="I712" i="23"/>
  <c r="I711" i="23"/>
  <c r="I710" i="23"/>
  <c r="I709" i="23"/>
  <c r="I693" i="23"/>
  <c r="I692" i="23"/>
  <c r="I691" i="23"/>
  <c r="I690" i="23"/>
  <c r="I689" i="23"/>
  <c r="I688" i="23"/>
  <c r="I687" i="23"/>
  <c r="I686" i="23"/>
  <c r="I685" i="23"/>
  <c r="I684" i="23"/>
  <c r="I683" i="23"/>
  <c r="I682" i="23"/>
  <c r="I681" i="23"/>
  <c r="I680" i="23"/>
  <c r="I679" i="23"/>
  <c r="I678" i="23"/>
  <c r="I677" i="23"/>
  <c r="I676" i="23"/>
  <c r="I675" i="23"/>
  <c r="I674" i="23"/>
  <c r="I658" i="23"/>
  <c r="I657" i="23"/>
  <c r="I656" i="23"/>
  <c r="I655" i="23"/>
  <c r="I654" i="23"/>
  <c r="I653" i="23"/>
  <c r="I652" i="23"/>
  <c r="I651" i="23"/>
  <c r="I650" i="23"/>
  <c r="I649" i="23"/>
  <c r="I648" i="23"/>
  <c r="I647" i="23"/>
  <c r="I646" i="23"/>
  <c r="I645" i="23"/>
  <c r="I644" i="23"/>
  <c r="I643" i="23"/>
  <c r="I642" i="23"/>
  <c r="I641" i="23"/>
  <c r="I640" i="23"/>
  <c r="I639" i="23"/>
  <c r="I623" i="23"/>
  <c r="I622" i="23"/>
  <c r="I621" i="23"/>
  <c r="I620" i="23"/>
  <c r="I619" i="23"/>
  <c r="I618" i="23"/>
  <c r="I617" i="23"/>
  <c r="I616" i="23"/>
  <c r="I615" i="23"/>
  <c r="I614" i="23"/>
  <c r="I613" i="23"/>
  <c r="I612" i="23"/>
  <c r="I611" i="23"/>
  <c r="I610" i="23"/>
  <c r="I609" i="23"/>
  <c r="I608" i="23"/>
  <c r="I607" i="23"/>
  <c r="I606" i="23"/>
  <c r="I605" i="23"/>
  <c r="I604" i="23"/>
  <c r="I588" i="23"/>
  <c r="I587" i="23"/>
  <c r="I586" i="23"/>
  <c r="I585" i="23"/>
  <c r="I584" i="23"/>
  <c r="I583" i="23"/>
  <c r="I582" i="23"/>
  <c r="I581" i="23"/>
  <c r="I580" i="23"/>
  <c r="I579" i="23"/>
  <c r="I578" i="23"/>
  <c r="I577" i="23"/>
  <c r="I576" i="23"/>
  <c r="I575" i="23"/>
  <c r="I574" i="23"/>
  <c r="I573" i="23"/>
  <c r="I572" i="23"/>
  <c r="I571" i="23"/>
  <c r="I570" i="23"/>
  <c r="I569" i="23"/>
  <c r="I553" i="23"/>
  <c r="I552" i="23"/>
  <c r="I551" i="23"/>
  <c r="I550" i="23"/>
  <c r="I549" i="23"/>
  <c r="I548" i="23"/>
  <c r="I547" i="23"/>
  <c r="I546" i="23"/>
  <c r="I545" i="23"/>
  <c r="I544" i="23"/>
  <c r="I543" i="23"/>
  <c r="I542" i="23"/>
  <c r="I541" i="23"/>
  <c r="I540" i="23"/>
  <c r="I539" i="23"/>
  <c r="I538" i="23"/>
  <c r="I537" i="23"/>
  <c r="I536" i="23"/>
  <c r="I535" i="23"/>
  <c r="I534" i="23"/>
  <c r="I518" i="23"/>
  <c r="I517" i="23"/>
  <c r="I516" i="23"/>
  <c r="I515" i="23"/>
  <c r="I514" i="23"/>
  <c r="I513" i="23"/>
  <c r="I512" i="23"/>
  <c r="I511" i="23"/>
  <c r="I510" i="23"/>
  <c r="I509" i="23"/>
  <c r="I508" i="23"/>
  <c r="I507" i="23"/>
  <c r="I506" i="23"/>
  <c r="I505" i="23"/>
  <c r="I504" i="23"/>
  <c r="I503" i="23"/>
  <c r="I502" i="23"/>
  <c r="I501" i="23"/>
  <c r="I500" i="23"/>
  <c r="I499" i="23"/>
  <c r="I483" i="23"/>
  <c r="I482" i="23"/>
  <c r="I481" i="23"/>
  <c r="I480" i="23"/>
  <c r="I479" i="23"/>
  <c r="I478" i="23"/>
  <c r="I477" i="23"/>
  <c r="I476" i="23"/>
  <c r="I475" i="23"/>
  <c r="I474" i="23"/>
  <c r="I473" i="23"/>
  <c r="I472" i="23"/>
  <c r="I471" i="23"/>
  <c r="I470" i="23"/>
  <c r="I469" i="23"/>
  <c r="I468" i="23"/>
  <c r="I467" i="23"/>
  <c r="I466" i="23"/>
  <c r="I465" i="23"/>
  <c r="I464" i="23"/>
  <c r="I448" i="23"/>
  <c r="I447" i="23"/>
  <c r="I446" i="23"/>
  <c r="I445" i="23"/>
  <c r="I444" i="23"/>
  <c r="I443" i="23"/>
  <c r="I442" i="23"/>
  <c r="I441" i="23"/>
  <c r="I440" i="23"/>
  <c r="I439" i="23"/>
  <c r="I438" i="23"/>
  <c r="I437" i="23"/>
  <c r="I436" i="23"/>
  <c r="I435" i="23"/>
  <c r="I434" i="23"/>
  <c r="I433" i="23"/>
  <c r="I432" i="23"/>
  <c r="I431" i="23"/>
  <c r="I430" i="23"/>
  <c r="I429" i="23"/>
  <c r="I413" i="23"/>
  <c r="I412" i="23"/>
  <c r="I411" i="23"/>
  <c r="I410" i="23"/>
  <c r="I409" i="23"/>
  <c r="I408" i="23"/>
  <c r="I407" i="23"/>
  <c r="I406" i="23"/>
  <c r="I405" i="23"/>
  <c r="I404" i="23"/>
  <c r="I403" i="23"/>
  <c r="I402" i="23"/>
  <c r="I401" i="23"/>
  <c r="I400" i="23"/>
  <c r="I399" i="23"/>
  <c r="I398" i="23"/>
  <c r="I397" i="23"/>
  <c r="I396" i="23"/>
  <c r="I395" i="23"/>
  <c r="I394" i="23"/>
  <c r="I378" i="23"/>
  <c r="I377" i="23"/>
  <c r="I376" i="23"/>
  <c r="I375" i="23"/>
  <c r="I374" i="23"/>
  <c r="I373" i="23"/>
  <c r="I372" i="23"/>
  <c r="I371" i="23"/>
  <c r="I370" i="23"/>
  <c r="I369" i="23"/>
  <c r="I368" i="23"/>
  <c r="I367" i="23"/>
  <c r="I366" i="23"/>
  <c r="I365" i="23"/>
  <c r="I364" i="23"/>
  <c r="I363" i="23"/>
  <c r="I362" i="23"/>
  <c r="I361" i="23"/>
  <c r="I360" i="23"/>
  <c r="I359" i="23"/>
  <c r="I343" i="23"/>
  <c r="I342" i="23"/>
  <c r="I341" i="23"/>
  <c r="I340" i="23"/>
  <c r="I339" i="23"/>
  <c r="I338" i="23"/>
  <c r="I337" i="23"/>
  <c r="I336" i="23"/>
  <c r="I335" i="23"/>
  <c r="I334" i="23"/>
  <c r="I333" i="23"/>
  <c r="I332" i="23"/>
  <c r="I331" i="23"/>
  <c r="I330" i="23"/>
  <c r="I329" i="23"/>
  <c r="I328" i="23"/>
  <c r="I327" i="23"/>
  <c r="I326" i="23"/>
  <c r="I325" i="23"/>
  <c r="I324" i="23"/>
  <c r="I308" i="23"/>
  <c r="I307" i="23"/>
  <c r="I306" i="23"/>
  <c r="I305" i="23"/>
  <c r="I304" i="23"/>
  <c r="I303" i="23"/>
  <c r="I302" i="23"/>
  <c r="I301" i="23"/>
  <c r="I300" i="23"/>
  <c r="I299" i="23"/>
  <c r="I298" i="23"/>
  <c r="I297" i="23"/>
  <c r="I296" i="23"/>
  <c r="I295" i="23"/>
  <c r="I294" i="23"/>
  <c r="I293" i="23"/>
  <c r="I292" i="23"/>
  <c r="I291" i="23"/>
  <c r="I290" i="23"/>
  <c r="I289" i="23"/>
  <c r="I273" i="23"/>
  <c r="I272" i="23"/>
  <c r="I271" i="23"/>
  <c r="I270" i="23"/>
  <c r="I269" i="23"/>
  <c r="I268" i="23"/>
  <c r="I267" i="23"/>
  <c r="I266" i="23"/>
  <c r="I265" i="23"/>
  <c r="I264" i="23"/>
  <c r="I263" i="23"/>
  <c r="I262" i="23"/>
  <c r="I261" i="23"/>
  <c r="I260" i="23"/>
  <c r="I259" i="23"/>
  <c r="I258" i="23"/>
  <c r="I257" i="23"/>
  <c r="I256" i="23"/>
  <c r="I255" i="23"/>
  <c r="I254" i="23"/>
  <c r="I238" i="23"/>
  <c r="I237" i="23"/>
  <c r="I236" i="23"/>
  <c r="I235" i="23"/>
  <c r="I234" i="23"/>
  <c r="I233" i="23"/>
  <c r="I232" i="23"/>
  <c r="I231" i="23"/>
  <c r="I230" i="23"/>
  <c r="I229" i="23"/>
  <c r="I228" i="23"/>
  <c r="I227" i="23"/>
  <c r="I226" i="23"/>
  <c r="I225" i="23"/>
  <c r="I224" i="23"/>
  <c r="I223" i="23"/>
  <c r="I222" i="23"/>
  <c r="I221" i="23"/>
  <c r="I220" i="23"/>
  <c r="I219" i="23"/>
  <c r="I203" i="23"/>
  <c r="I202" i="23"/>
  <c r="I201" i="23"/>
  <c r="I200" i="23"/>
  <c r="I199" i="23"/>
  <c r="I198" i="23"/>
  <c r="I197" i="23"/>
  <c r="I196" i="23"/>
  <c r="I195" i="23"/>
  <c r="I194" i="23"/>
  <c r="I193" i="23"/>
  <c r="I192" i="23"/>
  <c r="I191" i="23"/>
  <c r="I190" i="23"/>
  <c r="I189" i="23"/>
  <c r="I188" i="23"/>
  <c r="I187" i="23"/>
  <c r="I186" i="23"/>
  <c r="I185" i="23"/>
  <c r="I184" i="23"/>
  <c r="I168" i="23"/>
  <c r="I167" i="23"/>
  <c r="I166" i="23"/>
  <c r="I165" i="23"/>
  <c r="I164" i="23"/>
  <c r="I163" i="23"/>
  <c r="I162" i="23"/>
  <c r="I161" i="23"/>
  <c r="I160" i="23"/>
  <c r="I159" i="23"/>
  <c r="I158" i="23"/>
  <c r="I157" i="23"/>
  <c r="I156" i="23"/>
  <c r="I155" i="23"/>
  <c r="I154" i="23"/>
  <c r="I153" i="23"/>
  <c r="I152" i="23"/>
  <c r="I151" i="23"/>
  <c r="I150" i="23"/>
  <c r="I149" i="23"/>
  <c r="I133" i="23"/>
  <c r="I132" i="23"/>
  <c r="I131" i="23"/>
  <c r="I130" i="23"/>
  <c r="I129" i="23"/>
  <c r="I128" i="23"/>
  <c r="I127" i="23"/>
  <c r="I126" i="23"/>
  <c r="I125" i="23"/>
  <c r="I124" i="23"/>
  <c r="I123" i="23"/>
  <c r="I122" i="23"/>
  <c r="I121" i="23"/>
  <c r="I120" i="23"/>
  <c r="I119" i="23"/>
  <c r="I118" i="23"/>
  <c r="I117" i="23"/>
  <c r="I116" i="23"/>
  <c r="I115" i="23"/>
  <c r="I114" i="23"/>
  <c r="I98" i="23"/>
  <c r="I97" i="23"/>
  <c r="I96" i="23"/>
  <c r="I95" i="23"/>
  <c r="I94" i="23"/>
  <c r="I93" i="23"/>
  <c r="I92" i="23"/>
  <c r="I91" i="23"/>
  <c r="I90" i="23"/>
  <c r="I89" i="23"/>
  <c r="I88" i="23"/>
  <c r="I87" i="23"/>
  <c r="I86" i="23"/>
  <c r="I85" i="23"/>
  <c r="I84" i="23"/>
  <c r="I83" i="23"/>
  <c r="I82" i="23"/>
  <c r="I81" i="23"/>
  <c r="I80" i="23"/>
  <c r="I79" i="23"/>
  <c r="I63" i="23"/>
  <c r="I62" i="23"/>
  <c r="I61" i="23"/>
  <c r="I60" i="23"/>
  <c r="I59" i="23"/>
  <c r="I58" i="23"/>
  <c r="I57" i="23"/>
  <c r="I56" i="23"/>
  <c r="I55" i="23"/>
  <c r="I54" i="23"/>
  <c r="I53" i="23"/>
  <c r="I52" i="23"/>
  <c r="I51" i="23"/>
  <c r="I50" i="23"/>
  <c r="I49" i="23"/>
  <c r="I48" i="23"/>
  <c r="I47" i="23"/>
  <c r="I46" i="23"/>
  <c r="I45" i="23"/>
  <c r="I44" i="23"/>
  <c r="I28" i="23"/>
  <c r="I27" i="23"/>
  <c r="I26" i="23"/>
  <c r="I25" i="23"/>
  <c r="I24" i="23"/>
  <c r="I23" i="23"/>
  <c r="I22" i="23"/>
  <c r="I21" i="23"/>
  <c r="I20" i="23"/>
  <c r="I19" i="23"/>
  <c r="I18" i="23"/>
  <c r="I17" i="23"/>
  <c r="I16" i="23"/>
  <c r="I15" i="23"/>
  <c r="I14" i="23"/>
  <c r="I13" i="23"/>
  <c r="I12" i="23"/>
  <c r="I11" i="23"/>
  <c r="I10" i="23"/>
  <c r="I9" i="23"/>
  <c r="J29" i="23" l="1"/>
  <c r="D819" i="13"/>
  <c r="C819" i="13"/>
  <c r="D818" i="13"/>
  <c r="C818" i="13"/>
  <c r="D817" i="13"/>
  <c r="C817" i="13"/>
  <c r="D816" i="13"/>
  <c r="C816" i="13"/>
  <c r="D815" i="13"/>
  <c r="C815" i="13"/>
  <c r="D814" i="13"/>
  <c r="C814" i="13"/>
  <c r="D813" i="13"/>
  <c r="C813" i="13"/>
  <c r="D812" i="13"/>
  <c r="C812" i="13"/>
  <c r="D811" i="13"/>
  <c r="C811" i="13"/>
  <c r="D810" i="13"/>
  <c r="C810" i="13"/>
  <c r="D809" i="13"/>
  <c r="C809" i="13"/>
  <c r="D808" i="13"/>
  <c r="C808" i="13"/>
  <c r="D807" i="13"/>
  <c r="C807" i="13"/>
  <c r="D806" i="13"/>
  <c r="C806" i="13"/>
  <c r="D805" i="13"/>
  <c r="C805" i="13"/>
  <c r="D804" i="13"/>
  <c r="C804" i="13"/>
  <c r="D803" i="13"/>
  <c r="C803" i="13"/>
  <c r="D802" i="13"/>
  <c r="C802" i="13"/>
  <c r="D801" i="13"/>
  <c r="C801" i="13"/>
  <c r="D800" i="13"/>
  <c r="C800" i="13"/>
  <c r="D786" i="13"/>
  <c r="C786" i="13"/>
  <c r="D785" i="13"/>
  <c r="C785" i="13"/>
  <c r="D784" i="13"/>
  <c r="C784" i="13"/>
  <c r="D783" i="13"/>
  <c r="C783" i="13"/>
  <c r="D782" i="13"/>
  <c r="C782" i="13"/>
  <c r="D781" i="13"/>
  <c r="C781" i="13"/>
  <c r="D780" i="13"/>
  <c r="C780" i="13"/>
  <c r="D779" i="13"/>
  <c r="C779" i="13"/>
  <c r="D778" i="13"/>
  <c r="C778" i="13"/>
  <c r="D777" i="13"/>
  <c r="C777" i="13"/>
  <c r="D776" i="13"/>
  <c r="C776" i="13"/>
  <c r="D775" i="13"/>
  <c r="C775" i="13"/>
  <c r="D774" i="13"/>
  <c r="C774" i="13"/>
  <c r="D773" i="13"/>
  <c r="C773" i="13"/>
  <c r="D772" i="13"/>
  <c r="C772" i="13"/>
  <c r="D771" i="13"/>
  <c r="C771" i="13"/>
  <c r="D770" i="13"/>
  <c r="C770" i="13"/>
  <c r="D769" i="13"/>
  <c r="C769" i="13"/>
  <c r="D768" i="13"/>
  <c r="C768" i="13"/>
  <c r="D767" i="13"/>
  <c r="C767" i="13"/>
  <c r="D753" i="13"/>
  <c r="C753" i="13"/>
  <c r="D752" i="13"/>
  <c r="C752" i="13"/>
  <c r="D751" i="13"/>
  <c r="C751" i="13"/>
  <c r="D750" i="13"/>
  <c r="C750" i="13"/>
  <c r="D749" i="13"/>
  <c r="C749" i="13"/>
  <c r="D748" i="13"/>
  <c r="C748" i="13"/>
  <c r="D747" i="13"/>
  <c r="C747" i="13"/>
  <c r="D746" i="13"/>
  <c r="C746" i="13"/>
  <c r="D745" i="13"/>
  <c r="C745" i="13"/>
  <c r="D744" i="13"/>
  <c r="C744" i="13"/>
  <c r="D743" i="13"/>
  <c r="C743" i="13"/>
  <c r="D742" i="13"/>
  <c r="C742" i="13"/>
  <c r="D741" i="13"/>
  <c r="C741" i="13"/>
  <c r="D740" i="13"/>
  <c r="C740" i="13"/>
  <c r="D739" i="13"/>
  <c r="C739" i="13"/>
  <c r="D738" i="13"/>
  <c r="C738" i="13"/>
  <c r="D737" i="13"/>
  <c r="C737" i="13"/>
  <c r="D736" i="13"/>
  <c r="C736" i="13"/>
  <c r="D735" i="13"/>
  <c r="C735" i="13"/>
  <c r="D734" i="13"/>
  <c r="C734" i="13"/>
  <c r="D720" i="13"/>
  <c r="C720" i="13"/>
  <c r="D719" i="13"/>
  <c r="C719" i="13"/>
  <c r="D718" i="13"/>
  <c r="C718" i="13"/>
  <c r="D717" i="13"/>
  <c r="C717" i="13"/>
  <c r="D716" i="13"/>
  <c r="C716" i="13"/>
  <c r="D715" i="13"/>
  <c r="C715" i="13"/>
  <c r="D714" i="13"/>
  <c r="C714" i="13"/>
  <c r="D713" i="13"/>
  <c r="C713" i="13"/>
  <c r="D712" i="13"/>
  <c r="C712" i="13"/>
  <c r="D711" i="13"/>
  <c r="C711" i="13"/>
  <c r="D710" i="13"/>
  <c r="C710" i="13"/>
  <c r="D709" i="13"/>
  <c r="C709" i="13"/>
  <c r="D708" i="13"/>
  <c r="C708" i="13"/>
  <c r="D707" i="13"/>
  <c r="C707" i="13"/>
  <c r="D706" i="13"/>
  <c r="C706" i="13"/>
  <c r="D705" i="13"/>
  <c r="C705" i="13"/>
  <c r="D704" i="13"/>
  <c r="C704" i="13"/>
  <c r="D703" i="13"/>
  <c r="C703" i="13"/>
  <c r="D702" i="13"/>
  <c r="C702" i="13"/>
  <c r="D701" i="13"/>
  <c r="C701" i="13"/>
  <c r="D687" i="13"/>
  <c r="C687" i="13"/>
  <c r="D686" i="13"/>
  <c r="C686" i="13"/>
  <c r="D685" i="13"/>
  <c r="C685" i="13"/>
  <c r="D684" i="13"/>
  <c r="C684" i="13"/>
  <c r="D683" i="13"/>
  <c r="C683" i="13"/>
  <c r="D682" i="13"/>
  <c r="C682" i="13"/>
  <c r="D681" i="13"/>
  <c r="C681" i="13"/>
  <c r="D680" i="13"/>
  <c r="C680" i="13"/>
  <c r="D679" i="13"/>
  <c r="C679" i="13"/>
  <c r="D678" i="13"/>
  <c r="C678" i="13"/>
  <c r="D677" i="13"/>
  <c r="C677" i="13"/>
  <c r="D676" i="13"/>
  <c r="C676" i="13"/>
  <c r="D675" i="13"/>
  <c r="C675" i="13"/>
  <c r="D674" i="13"/>
  <c r="C674" i="13"/>
  <c r="D673" i="13"/>
  <c r="C673" i="13"/>
  <c r="D672" i="13"/>
  <c r="C672" i="13"/>
  <c r="D671" i="13"/>
  <c r="C671" i="13"/>
  <c r="D670" i="13"/>
  <c r="C670" i="13"/>
  <c r="D669" i="13"/>
  <c r="C669" i="13"/>
  <c r="D668" i="13"/>
  <c r="C668" i="13"/>
  <c r="D654" i="13"/>
  <c r="C654" i="13"/>
  <c r="D653" i="13"/>
  <c r="C653" i="13"/>
  <c r="D652" i="13"/>
  <c r="C652" i="13"/>
  <c r="D651" i="13"/>
  <c r="C651" i="13"/>
  <c r="D650" i="13"/>
  <c r="C650" i="13"/>
  <c r="D649" i="13"/>
  <c r="C649" i="13"/>
  <c r="D648" i="13"/>
  <c r="C648" i="13"/>
  <c r="D647" i="13"/>
  <c r="C647" i="13"/>
  <c r="D646" i="13"/>
  <c r="C646" i="13"/>
  <c r="D645" i="13"/>
  <c r="C645" i="13"/>
  <c r="D644" i="13"/>
  <c r="C644" i="13"/>
  <c r="D643" i="13"/>
  <c r="C643" i="13"/>
  <c r="D642" i="13"/>
  <c r="C642" i="13"/>
  <c r="D641" i="13"/>
  <c r="C641" i="13"/>
  <c r="D640" i="13"/>
  <c r="C640" i="13"/>
  <c r="D639" i="13"/>
  <c r="C639" i="13"/>
  <c r="D638" i="13"/>
  <c r="C638" i="13"/>
  <c r="D637" i="13"/>
  <c r="C637" i="13"/>
  <c r="D636" i="13"/>
  <c r="C636" i="13"/>
  <c r="D635" i="13"/>
  <c r="C635" i="13"/>
  <c r="D621" i="13"/>
  <c r="C621" i="13"/>
  <c r="D620" i="13"/>
  <c r="C620" i="13"/>
  <c r="D619" i="13"/>
  <c r="C619" i="13"/>
  <c r="D618" i="13"/>
  <c r="C618" i="13"/>
  <c r="D617" i="13"/>
  <c r="C617" i="13"/>
  <c r="D616" i="13"/>
  <c r="C616" i="13"/>
  <c r="D615" i="13"/>
  <c r="C615" i="13"/>
  <c r="D614" i="13"/>
  <c r="C614" i="13"/>
  <c r="D613" i="13"/>
  <c r="C613" i="13"/>
  <c r="D612" i="13"/>
  <c r="C612" i="13"/>
  <c r="D611" i="13"/>
  <c r="C611" i="13"/>
  <c r="D610" i="13"/>
  <c r="C610" i="13"/>
  <c r="D609" i="13"/>
  <c r="C609" i="13"/>
  <c r="D608" i="13"/>
  <c r="C608" i="13"/>
  <c r="D607" i="13"/>
  <c r="C607" i="13"/>
  <c r="D606" i="13"/>
  <c r="C606" i="13"/>
  <c r="D605" i="13"/>
  <c r="C605" i="13"/>
  <c r="D604" i="13"/>
  <c r="C604" i="13"/>
  <c r="D603" i="13"/>
  <c r="C603" i="13"/>
  <c r="D602" i="13"/>
  <c r="C602" i="13"/>
  <c r="D588" i="13"/>
  <c r="C588" i="13"/>
  <c r="D587" i="13"/>
  <c r="C587" i="13"/>
  <c r="D586" i="13"/>
  <c r="C586" i="13"/>
  <c r="D585" i="13"/>
  <c r="C585" i="13"/>
  <c r="D584" i="13"/>
  <c r="C584" i="13"/>
  <c r="D583" i="13"/>
  <c r="C583" i="13"/>
  <c r="D582" i="13"/>
  <c r="C582" i="13"/>
  <c r="D581" i="13"/>
  <c r="C581" i="13"/>
  <c r="D580" i="13"/>
  <c r="C580" i="13"/>
  <c r="D579" i="13"/>
  <c r="C579" i="13"/>
  <c r="D578" i="13"/>
  <c r="C578" i="13"/>
  <c r="D577" i="13"/>
  <c r="C577" i="13"/>
  <c r="D576" i="13"/>
  <c r="C576" i="13"/>
  <c r="D575" i="13"/>
  <c r="C575" i="13"/>
  <c r="D574" i="13"/>
  <c r="C574" i="13"/>
  <c r="D573" i="13"/>
  <c r="C573" i="13"/>
  <c r="D572" i="13"/>
  <c r="C572" i="13"/>
  <c r="D571" i="13"/>
  <c r="C571" i="13"/>
  <c r="D570" i="13"/>
  <c r="C570" i="13"/>
  <c r="D569" i="13"/>
  <c r="C569" i="13"/>
  <c r="D555" i="13"/>
  <c r="C555" i="13"/>
  <c r="D554" i="13"/>
  <c r="C554" i="13"/>
  <c r="D553" i="13"/>
  <c r="C553" i="13"/>
  <c r="D552" i="13"/>
  <c r="C552" i="13"/>
  <c r="D551" i="13"/>
  <c r="C551" i="13"/>
  <c r="D550" i="13"/>
  <c r="C550" i="13"/>
  <c r="D549" i="13"/>
  <c r="C549" i="13"/>
  <c r="D548" i="13"/>
  <c r="C548" i="13"/>
  <c r="D547" i="13"/>
  <c r="C547" i="13"/>
  <c r="D546" i="13"/>
  <c r="C546" i="13"/>
  <c r="D545" i="13"/>
  <c r="C545" i="13"/>
  <c r="D544" i="13"/>
  <c r="C544" i="13"/>
  <c r="D543" i="13"/>
  <c r="C543" i="13"/>
  <c r="D542" i="13"/>
  <c r="C542" i="13"/>
  <c r="D541" i="13"/>
  <c r="C541" i="13"/>
  <c r="D540" i="13"/>
  <c r="C540" i="13"/>
  <c r="D539" i="13"/>
  <c r="C539" i="13"/>
  <c r="D538" i="13"/>
  <c r="C538" i="13"/>
  <c r="D537" i="13"/>
  <c r="C537" i="13"/>
  <c r="D536" i="13"/>
  <c r="C536" i="13"/>
  <c r="D522" i="13"/>
  <c r="C522" i="13"/>
  <c r="D521" i="13"/>
  <c r="C521" i="13"/>
  <c r="D520" i="13"/>
  <c r="C520" i="13"/>
  <c r="D519" i="13"/>
  <c r="C519" i="13"/>
  <c r="D518" i="13"/>
  <c r="C518" i="13"/>
  <c r="D517" i="13"/>
  <c r="C517" i="13"/>
  <c r="D516" i="13"/>
  <c r="C516" i="13"/>
  <c r="D515" i="13"/>
  <c r="C515" i="13"/>
  <c r="D514" i="13"/>
  <c r="C514" i="13"/>
  <c r="D513" i="13"/>
  <c r="C513" i="13"/>
  <c r="D512" i="13"/>
  <c r="C512" i="13"/>
  <c r="D511" i="13"/>
  <c r="C511" i="13"/>
  <c r="D510" i="13"/>
  <c r="C510" i="13"/>
  <c r="D509" i="13"/>
  <c r="C509" i="13"/>
  <c r="D508" i="13"/>
  <c r="C508" i="13"/>
  <c r="D507" i="13"/>
  <c r="C507" i="13"/>
  <c r="D506" i="13"/>
  <c r="C506" i="13"/>
  <c r="D505" i="13"/>
  <c r="C505" i="13"/>
  <c r="D504" i="13"/>
  <c r="C504" i="13"/>
  <c r="D503" i="13"/>
  <c r="C503" i="13"/>
  <c r="D489" i="13"/>
  <c r="C489" i="13"/>
  <c r="D488" i="13"/>
  <c r="C488" i="13"/>
  <c r="D487" i="13"/>
  <c r="C487" i="13"/>
  <c r="D486" i="13"/>
  <c r="C486" i="13"/>
  <c r="D485" i="13"/>
  <c r="C485" i="13"/>
  <c r="D484" i="13"/>
  <c r="C484" i="13"/>
  <c r="D483" i="13"/>
  <c r="C483" i="13"/>
  <c r="D482" i="13"/>
  <c r="C482" i="13"/>
  <c r="D481" i="13"/>
  <c r="C481" i="13"/>
  <c r="D480" i="13"/>
  <c r="C480" i="13"/>
  <c r="D479" i="13"/>
  <c r="C479" i="13"/>
  <c r="D478" i="13"/>
  <c r="C478" i="13"/>
  <c r="D477" i="13"/>
  <c r="C477" i="13"/>
  <c r="D476" i="13"/>
  <c r="C476" i="13"/>
  <c r="D475" i="13"/>
  <c r="C475" i="13"/>
  <c r="D474" i="13"/>
  <c r="C474" i="13"/>
  <c r="D473" i="13"/>
  <c r="C473" i="13"/>
  <c r="D472" i="13"/>
  <c r="C472" i="13"/>
  <c r="D471" i="13"/>
  <c r="C471" i="13"/>
  <c r="D470" i="13"/>
  <c r="C470" i="13"/>
  <c r="D456" i="13"/>
  <c r="C456" i="13"/>
  <c r="D455" i="13"/>
  <c r="C455" i="13"/>
  <c r="D454" i="13"/>
  <c r="C454" i="13"/>
  <c r="D453" i="13"/>
  <c r="C453" i="13"/>
  <c r="D452" i="13"/>
  <c r="C452" i="13"/>
  <c r="D451" i="13"/>
  <c r="C451" i="13"/>
  <c r="D450" i="13"/>
  <c r="C450" i="13"/>
  <c r="D449" i="13"/>
  <c r="C449" i="13"/>
  <c r="D448" i="13"/>
  <c r="C448" i="13"/>
  <c r="D447" i="13"/>
  <c r="C447" i="13"/>
  <c r="D446" i="13"/>
  <c r="C446" i="13"/>
  <c r="D445" i="13"/>
  <c r="C445" i="13"/>
  <c r="D444" i="13"/>
  <c r="C444" i="13"/>
  <c r="D443" i="13"/>
  <c r="C443" i="13"/>
  <c r="D442" i="13"/>
  <c r="C442" i="13"/>
  <c r="D441" i="13"/>
  <c r="C441" i="13"/>
  <c r="D440" i="13"/>
  <c r="C440" i="13"/>
  <c r="D439" i="13"/>
  <c r="C439" i="13"/>
  <c r="D438" i="13"/>
  <c r="C438" i="13"/>
  <c r="D437" i="13"/>
  <c r="C437" i="13"/>
  <c r="D423" i="13"/>
  <c r="C423" i="13"/>
  <c r="D422" i="13"/>
  <c r="C422" i="13"/>
  <c r="D421" i="13"/>
  <c r="C421" i="13"/>
  <c r="D420" i="13"/>
  <c r="C420" i="13"/>
  <c r="D419" i="13"/>
  <c r="C419" i="13"/>
  <c r="D418" i="13"/>
  <c r="C418" i="13"/>
  <c r="D417" i="13"/>
  <c r="C417" i="13"/>
  <c r="D416" i="13"/>
  <c r="C416" i="13"/>
  <c r="D415" i="13"/>
  <c r="C415" i="13"/>
  <c r="D414" i="13"/>
  <c r="C414" i="13"/>
  <c r="D413" i="13"/>
  <c r="C413" i="13"/>
  <c r="D412" i="13"/>
  <c r="C412" i="13"/>
  <c r="D411" i="13"/>
  <c r="C411" i="13"/>
  <c r="D410" i="13"/>
  <c r="C410" i="13"/>
  <c r="D409" i="13"/>
  <c r="C409" i="13"/>
  <c r="D408" i="13"/>
  <c r="C408" i="13"/>
  <c r="D407" i="13"/>
  <c r="C407" i="13"/>
  <c r="D406" i="13"/>
  <c r="C406" i="13"/>
  <c r="D405" i="13"/>
  <c r="C405" i="13"/>
  <c r="D404" i="13"/>
  <c r="C404" i="13"/>
  <c r="D390" i="13"/>
  <c r="C390" i="13"/>
  <c r="D389" i="13"/>
  <c r="C389" i="13"/>
  <c r="D388" i="13"/>
  <c r="C388" i="13"/>
  <c r="D387" i="13"/>
  <c r="C387" i="13"/>
  <c r="D386" i="13"/>
  <c r="C386" i="13"/>
  <c r="D385" i="13"/>
  <c r="C385" i="13"/>
  <c r="D384" i="13"/>
  <c r="C384" i="13"/>
  <c r="D383" i="13"/>
  <c r="C383" i="13"/>
  <c r="D382" i="13"/>
  <c r="C382" i="13"/>
  <c r="D381" i="13"/>
  <c r="C381" i="13"/>
  <c r="D380" i="13"/>
  <c r="C380" i="13"/>
  <c r="D379" i="13"/>
  <c r="C379" i="13"/>
  <c r="D378" i="13"/>
  <c r="C378" i="13"/>
  <c r="D377" i="13"/>
  <c r="C377" i="13"/>
  <c r="D376" i="13"/>
  <c r="C376" i="13"/>
  <c r="D375" i="13"/>
  <c r="C375" i="13"/>
  <c r="D374" i="13"/>
  <c r="C374" i="13"/>
  <c r="D373" i="13"/>
  <c r="C373" i="13"/>
  <c r="D372" i="13"/>
  <c r="C372" i="13"/>
  <c r="D371" i="13"/>
  <c r="C371" i="13"/>
  <c r="D357" i="13"/>
  <c r="C357" i="13"/>
  <c r="D356" i="13"/>
  <c r="C356" i="13"/>
  <c r="D355" i="13"/>
  <c r="C355" i="13"/>
  <c r="D354" i="13"/>
  <c r="C354" i="13"/>
  <c r="D353" i="13"/>
  <c r="C353" i="13"/>
  <c r="D352" i="13"/>
  <c r="C352" i="13"/>
  <c r="D351" i="13"/>
  <c r="C351" i="13"/>
  <c r="D350" i="13"/>
  <c r="C350" i="13"/>
  <c r="D349" i="13"/>
  <c r="C349" i="13"/>
  <c r="D348" i="13"/>
  <c r="C348" i="13"/>
  <c r="D347" i="13"/>
  <c r="C347" i="13"/>
  <c r="D346" i="13"/>
  <c r="C346" i="13"/>
  <c r="D345" i="13"/>
  <c r="C345" i="13"/>
  <c r="D344" i="13"/>
  <c r="C344" i="13"/>
  <c r="D343" i="13"/>
  <c r="C343" i="13"/>
  <c r="D342" i="13"/>
  <c r="C342" i="13"/>
  <c r="D341" i="13"/>
  <c r="C341" i="13"/>
  <c r="D340" i="13"/>
  <c r="C340" i="13"/>
  <c r="D339" i="13"/>
  <c r="C339" i="13"/>
  <c r="D338" i="13"/>
  <c r="C338" i="13"/>
  <c r="D324" i="13"/>
  <c r="C324" i="13"/>
  <c r="D323" i="13"/>
  <c r="C323" i="13"/>
  <c r="D322" i="13"/>
  <c r="C322" i="13"/>
  <c r="D321" i="13"/>
  <c r="C321" i="13"/>
  <c r="D320" i="13"/>
  <c r="C320" i="13"/>
  <c r="D319" i="13"/>
  <c r="C319" i="13"/>
  <c r="D318" i="13"/>
  <c r="C318" i="13"/>
  <c r="D317" i="13"/>
  <c r="C317" i="13"/>
  <c r="D316" i="13"/>
  <c r="C316" i="13"/>
  <c r="D315" i="13"/>
  <c r="C315" i="13"/>
  <c r="D314" i="13"/>
  <c r="C314" i="13"/>
  <c r="D313" i="13"/>
  <c r="C313" i="13"/>
  <c r="D312" i="13"/>
  <c r="C312" i="13"/>
  <c r="D311" i="13"/>
  <c r="C311" i="13"/>
  <c r="D310" i="13"/>
  <c r="C310" i="13"/>
  <c r="D309" i="13"/>
  <c r="C309" i="13"/>
  <c r="D308" i="13"/>
  <c r="C308" i="13"/>
  <c r="D307" i="13"/>
  <c r="C307" i="13"/>
  <c r="D306" i="13"/>
  <c r="C306" i="13"/>
  <c r="D305" i="13"/>
  <c r="C305" i="13"/>
  <c r="D291" i="13"/>
  <c r="C291" i="13"/>
  <c r="D290" i="13"/>
  <c r="C290" i="13"/>
  <c r="D289" i="13"/>
  <c r="C289" i="13"/>
  <c r="D288" i="13"/>
  <c r="C288" i="13"/>
  <c r="D287" i="13"/>
  <c r="C287" i="13"/>
  <c r="D286" i="13"/>
  <c r="C286" i="13"/>
  <c r="D285" i="13"/>
  <c r="C285" i="13"/>
  <c r="D284" i="13"/>
  <c r="C284" i="13"/>
  <c r="D283" i="13"/>
  <c r="C283" i="13"/>
  <c r="D282" i="13"/>
  <c r="C282" i="13"/>
  <c r="D281" i="13"/>
  <c r="C281" i="13"/>
  <c r="D280" i="13"/>
  <c r="C280" i="13"/>
  <c r="D279" i="13"/>
  <c r="C279" i="13"/>
  <c r="D278" i="13"/>
  <c r="C278" i="13"/>
  <c r="D277" i="13"/>
  <c r="C277" i="13"/>
  <c r="D276" i="13"/>
  <c r="C276" i="13"/>
  <c r="D275" i="13"/>
  <c r="C275" i="13"/>
  <c r="D274" i="13"/>
  <c r="C274" i="13"/>
  <c r="D273" i="13"/>
  <c r="C273" i="13"/>
  <c r="D272" i="13"/>
  <c r="C272" i="13"/>
  <c r="D258" i="13"/>
  <c r="C258" i="13"/>
  <c r="D257" i="13"/>
  <c r="C257" i="13"/>
  <c r="D256" i="13"/>
  <c r="C256" i="13"/>
  <c r="D255" i="13"/>
  <c r="C255" i="13"/>
  <c r="D254" i="13"/>
  <c r="C254" i="13"/>
  <c r="D253" i="13"/>
  <c r="C253" i="13"/>
  <c r="D252" i="13"/>
  <c r="C252" i="13"/>
  <c r="D251" i="13"/>
  <c r="C251" i="13"/>
  <c r="D250" i="13"/>
  <c r="C250" i="13"/>
  <c r="D249" i="13"/>
  <c r="C249" i="13"/>
  <c r="D248" i="13"/>
  <c r="C248" i="13"/>
  <c r="D247" i="13"/>
  <c r="C247" i="13"/>
  <c r="D246" i="13"/>
  <c r="C246" i="13"/>
  <c r="D245" i="13"/>
  <c r="C245" i="13"/>
  <c r="D244" i="13"/>
  <c r="C244" i="13"/>
  <c r="D243" i="13"/>
  <c r="C243" i="13"/>
  <c r="D242" i="13"/>
  <c r="C242" i="13"/>
  <c r="D241" i="13"/>
  <c r="C241" i="13"/>
  <c r="D240" i="13"/>
  <c r="C240" i="13"/>
  <c r="D239" i="13"/>
  <c r="C239" i="13"/>
  <c r="D225" i="13"/>
  <c r="C225" i="13"/>
  <c r="D224" i="13"/>
  <c r="C224" i="13"/>
  <c r="D223" i="13"/>
  <c r="C223" i="13"/>
  <c r="D222" i="13"/>
  <c r="C222" i="13"/>
  <c r="D221" i="13"/>
  <c r="C221" i="13"/>
  <c r="D220" i="13"/>
  <c r="C220" i="13"/>
  <c r="D219" i="13"/>
  <c r="C219" i="13"/>
  <c r="D218" i="13"/>
  <c r="C218" i="13"/>
  <c r="D217" i="13"/>
  <c r="C217" i="13"/>
  <c r="D216" i="13"/>
  <c r="C216" i="13"/>
  <c r="D215" i="13"/>
  <c r="C215" i="13"/>
  <c r="D214" i="13"/>
  <c r="C214" i="13"/>
  <c r="D213" i="13"/>
  <c r="C213" i="13"/>
  <c r="D212" i="13"/>
  <c r="C212" i="13"/>
  <c r="D211" i="13"/>
  <c r="C211" i="13"/>
  <c r="D210" i="13"/>
  <c r="C210" i="13"/>
  <c r="D209" i="13"/>
  <c r="C209" i="13"/>
  <c r="D208" i="13"/>
  <c r="C208" i="13"/>
  <c r="D207" i="13"/>
  <c r="C207" i="13"/>
  <c r="D206" i="13"/>
  <c r="C206" i="13"/>
  <c r="D192" i="13"/>
  <c r="C192" i="13"/>
  <c r="D191" i="13"/>
  <c r="C191" i="13"/>
  <c r="D190" i="13"/>
  <c r="C190" i="13"/>
  <c r="D189" i="13"/>
  <c r="C189" i="13"/>
  <c r="D188" i="13"/>
  <c r="C188" i="13"/>
  <c r="D187" i="13"/>
  <c r="C187" i="13"/>
  <c r="D186" i="13"/>
  <c r="C186" i="13"/>
  <c r="D185" i="13"/>
  <c r="C185" i="13"/>
  <c r="D184" i="13"/>
  <c r="C184" i="13"/>
  <c r="D183" i="13"/>
  <c r="C183" i="13"/>
  <c r="D182" i="13"/>
  <c r="C182" i="13"/>
  <c r="D181" i="13"/>
  <c r="C181" i="13"/>
  <c r="D180" i="13"/>
  <c r="C180" i="13"/>
  <c r="D179" i="13"/>
  <c r="C179" i="13"/>
  <c r="D178" i="13"/>
  <c r="C178" i="13"/>
  <c r="D177" i="13"/>
  <c r="C177" i="13"/>
  <c r="D176" i="13"/>
  <c r="C176" i="13"/>
  <c r="D175" i="13"/>
  <c r="C175" i="13"/>
  <c r="D174" i="13"/>
  <c r="C174" i="13"/>
  <c r="D173" i="13"/>
  <c r="C173" i="13"/>
  <c r="D159" i="13"/>
  <c r="C159" i="13"/>
  <c r="D158" i="13"/>
  <c r="C158" i="13"/>
  <c r="D157" i="13"/>
  <c r="C157" i="13"/>
  <c r="D156" i="13"/>
  <c r="C156" i="13"/>
  <c r="D155" i="13"/>
  <c r="C155" i="13"/>
  <c r="D154" i="13"/>
  <c r="C154" i="13"/>
  <c r="D153" i="13"/>
  <c r="C153" i="13"/>
  <c r="D152" i="13"/>
  <c r="C152" i="13"/>
  <c r="D151" i="13"/>
  <c r="C151" i="13"/>
  <c r="D150" i="13"/>
  <c r="C150" i="13"/>
  <c r="D149" i="13"/>
  <c r="C149" i="13"/>
  <c r="D148" i="13"/>
  <c r="C148" i="13"/>
  <c r="D147" i="13"/>
  <c r="C147" i="13"/>
  <c r="D146" i="13"/>
  <c r="C146" i="13"/>
  <c r="D145" i="13"/>
  <c r="C145" i="13"/>
  <c r="D144" i="13"/>
  <c r="C144" i="13"/>
  <c r="D143" i="13"/>
  <c r="C143" i="13"/>
  <c r="D142" i="13"/>
  <c r="C142" i="13"/>
  <c r="D141" i="13"/>
  <c r="C141" i="13"/>
  <c r="D140" i="13"/>
  <c r="C140" i="13"/>
  <c r="D126" i="13"/>
  <c r="C126" i="13"/>
  <c r="D125" i="13"/>
  <c r="C125" i="13"/>
  <c r="D124" i="13"/>
  <c r="C124" i="13"/>
  <c r="D123" i="13"/>
  <c r="C123" i="13"/>
  <c r="D122" i="13"/>
  <c r="C122" i="13"/>
  <c r="D121" i="13"/>
  <c r="C121" i="13"/>
  <c r="D120" i="13"/>
  <c r="C120" i="13"/>
  <c r="D119" i="13"/>
  <c r="C119" i="13"/>
  <c r="D118" i="13"/>
  <c r="C118" i="13"/>
  <c r="D117" i="13"/>
  <c r="C117" i="13"/>
  <c r="D116" i="13"/>
  <c r="C116" i="13"/>
  <c r="D115" i="13"/>
  <c r="C115" i="13"/>
  <c r="D114" i="13"/>
  <c r="C114" i="13"/>
  <c r="D113" i="13"/>
  <c r="C113" i="13"/>
  <c r="D112" i="13"/>
  <c r="C112" i="13"/>
  <c r="D111" i="13"/>
  <c r="C111" i="13"/>
  <c r="D110" i="13"/>
  <c r="C110" i="13"/>
  <c r="D109" i="13"/>
  <c r="C109" i="13"/>
  <c r="D108" i="13"/>
  <c r="C108" i="13"/>
  <c r="D107" i="13"/>
  <c r="C107" i="13"/>
  <c r="D93" i="13"/>
  <c r="C93" i="13"/>
  <c r="D92" i="13"/>
  <c r="C92" i="13"/>
  <c r="D91" i="13"/>
  <c r="C91" i="13"/>
  <c r="D90" i="13"/>
  <c r="C90" i="13"/>
  <c r="D89" i="13"/>
  <c r="C89" i="13"/>
  <c r="D88" i="13"/>
  <c r="C88" i="13"/>
  <c r="D87" i="13"/>
  <c r="C87" i="13"/>
  <c r="D86" i="13"/>
  <c r="C86" i="13"/>
  <c r="D85" i="13"/>
  <c r="C85" i="13"/>
  <c r="D84" i="13"/>
  <c r="C84" i="13"/>
  <c r="D83" i="13"/>
  <c r="C83" i="13"/>
  <c r="D82" i="13"/>
  <c r="C82" i="13"/>
  <c r="D81" i="13"/>
  <c r="C81" i="13"/>
  <c r="D80" i="13"/>
  <c r="C80" i="13"/>
  <c r="D79" i="13"/>
  <c r="C79" i="13"/>
  <c r="D78" i="13"/>
  <c r="C78" i="13"/>
  <c r="D77" i="13"/>
  <c r="C77" i="13"/>
  <c r="D76" i="13"/>
  <c r="C76" i="13"/>
  <c r="D75" i="13"/>
  <c r="C75" i="13"/>
  <c r="D74" i="13"/>
  <c r="C74" i="13"/>
  <c r="D60" i="13"/>
  <c r="C60" i="13"/>
  <c r="D59" i="13"/>
  <c r="C59" i="13"/>
  <c r="D58" i="13"/>
  <c r="C58" i="13"/>
  <c r="D57" i="13"/>
  <c r="C57" i="13"/>
  <c r="D56" i="13"/>
  <c r="C56" i="13"/>
  <c r="D55" i="13"/>
  <c r="C55" i="13"/>
  <c r="D54" i="13"/>
  <c r="C54" i="13"/>
  <c r="D53" i="13"/>
  <c r="C53" i="13"/>
  <c r="D52" i="13"/>
  <c r="C52" i="13"/>
  <c r="D51" i="13"/>
  <c r="C51" i="13"/>
  <c r="D50" i="13"/>
  <c r="C50" i="13"/>
  <c r="D49" i="13"/>
  <c r="C49" i="13"/>
  <c r="D48" i="13"/>
  <c r="C48" i="13"/>
  <c r="D47" i="13"/>
  <c r="C47" i="13"/>
  <c r="D46" i="13"/>
  <c r="C46" i="13"/>
  <c r="D45" i="13"/>
  <c r="C45" i="13"/>
  <c r="D44" i="13"/>
  <c r="C44" i="13"/>
  <c r="D43" i="13"/>
  <c r="C43" i="13"/>
  <c r="D42" i="13"/>
  <c r="C42" i="13"/>
  <c r="D41" i="13"/>
  <c r="C41"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D9" i="13"/>
  <c r="C9" i="13"/>
  <c r="D8" i="13"/>
  <c r="C8" i="13"/>
  <c r="G1323" i="23"/>
  <c r="G1322" i="23"/>
  <c r="G1321" i="23"/>
  <c r="G1320" i="23"/>
  <c r="G1319" i="23"/>
  <c r="G1318" i="23"/>
  <c r="G1317" i="23"/>
  <c r="G1316" i="23"/>
  <c r="G1315" i="23"/>
  <c r="G1314" i="23"/>
  <c r="G1313" i="23"/>
  <c r="G1312" i="23"/>
  <c r="G1311" i="23"/>
  <c r="G1310" i="23"/>
  <c r="G1309" i="23"/>
  <c r="G1308" i="23"/>
  <c r="G1307" i="23"/>
  <c r="G1306" i="23"/>
  <c r="G1305" i="23"/>
  <c r="G1304" i="23"/>
  <c r="G1288" i="23"/>
  <c r="G1287" i="23"/>
  <c r="G1286" i="23"/>
  <c r="G1285" i="23"/>
  <c r="G1284" i="23"/>
  <c r="G1283" i="23"/>
  <c r="G1282" i="23"/>
  <c r="G1281" i="23"/>
  <c r="G1280" i="23"/>
  <c r="G1279" i="23"/>
  <c r="G1278" i="23"/>
  <c r="G1277" i="23"/>
  <c r="G1276" i="23"/>
  <c r="G1275" i="23"/>
  <c r="G1274" i="23"/>
  <c r="G1273" i="23"/>
  <c r="G1272" i="23"/>
  <c r="G1271" i="23"/>
  <c r="G1270" i="23"/>
  <c r="G1269" i="23"/>
  <c r="G1253" i="23"/>
  <c r="G1252" i="23"/>
  <c r="G1251" i="23"/>
  <c r="G1250" i="23"/>
  <c r="G1249" i="23"/>
  <c r="G1248" i="23"/>
  <c r="G1247" i="23"/>
  <c r="G1246" i="23"/>
  <c r="G1245" i="23"/>
  <c r="G1244" i="23"/>
  <c r="G1243" i="23"/>
  <c r="G1242" i="23"/>
  <c r="G1241" i="23"/>
  <c r="G1240" i="23"/>
  <c r="G1239" i="23"/>
  <c r="G1238" i="23"/>
  <c r="G1237" i="23"/>
  <c r="G1236" i="23"/>
  <c r="G1235" i="23"/>
  <c r="G1234" i="23"/>
  <c r="G1218" i="23"/>
  <c r="G1217" i="23"/>
  <c r="G1216" i="23"/>
  <c r="G1215" i="23"/>
  <c r="G1214" i="23"/>
  <c r="G1213" i="23"/>
  <c r="G1212" i="23"/>
  <c r="G1211" i="23"/>
  <c r="G1210" i="23"/>
  <c r="G1209" i="23"/>
  <c r="G1208" i="23"/>
  <c r="G1207" i="23"/>
  <c r="G1206" i="23"/>
  <c r="G1205" i="23"/>
  <c r="G1204" i="23"/>
  <c r="G1203" i="23"/>
  <c r="G1202" i="23"/>
  <c r="G1201" i="23"/>
  <c r="G1200" i="23"/>
  <c r="G1199" i="23"/>
  <c r="G1183" i="23"/>
  <c r="G1182" i="23"/>
  <c r="G1181" i="23"/>
  <c r="G1180" i="23"/>
  <c r="G1179" i="23"/>
  <c r="G1178" i="23"/>
  <c r="G1177" i="23"/>
  <c r="G1176" i="23"/>
  <c r="G1175" i="23"/>
  <c r="G1174" i="23"/>
  <c r="G1173" i="23"/>
  <c r="G1172" i="23"/>
  <c r="G1171" i="23"/>
  <c r="G1170" i="23"/>
  <c r="G1169" i="23"/>
  <c r="G1168" i="23"/>
  <c r="G1167" i="23"/>
  <c r="G1166" i="23"/>
  <c r="G1165" i="23"/>
  <c r="G1164" i="23"/>
  <c r="G1148" i="23"/>
  <c r="G1147" i="23"/>
  <c r="G1146" i="23"/>
  <c r="G1145" i="23"/>
  <c r="G1144" i="23"/>
  <c r="G1143" i="23"/>
  <c r="G1142" i="23"/>
  <c r="G1141" i="23"/>
  <c r="G1140" i="23"/>
  <c r="G1139" i="23"/>
  <c r="G1138" i="23"/>
  <c r="G1137" i="23"/>
  <c r="G1136" i="23"/>
  <c r="G1135" i="23"/>
  <c r="G1134" i="23"/>
  <c r="G1133" i="23"/>
  <c r="G1132" i="23"/>
  <c r="G1131" i="23"/>
  <c r="G1130" i="23"/>
  <c r="G1129" i="23"/>
  <c r="G1113" i="23"/>
  <c r="G1112" i="23"/>
  <c r="G1111" i="23"/>
  <c r="G1110" i="23"/>
  <c r="G1109" i="23"/>
  <c r="G1108" i="23"/>
  <c r="G1107" i="23"/>
  <c r="G1106" i="23"/>
  <c r="G1105" i="23"/>
  <c r="G1104" i="23"/>
  <c r="G1103" i="23"/>
  <c r="G1102" i="23"/>
  <c r="G1101" i="23"/>
  <c r="G1100" i="23"/>
  <c r="G1099" i="23"/>
  <c r="G1098" i="23"/>
  <c r="G1097" i="23"/>
  <c r="G1096" i="23"/>
  <c r="G1095" i="23"/>
  <c r="G1094" i="23"/>
  <c r="G1078" i="23"/>
  <c r="G1077" i="23"/>
  <c r="G1076" i="23"/>
  <c r="G1075" i="23"/>
  <c r="G1074" i="23"/>
  <c r="G1073" i="23"/>
  <c r="G1072" i="23"/>
  <c r="G1071" i="23"/>
  <c r="G1070" i="23"/>
  <c r="G1069" i="23"/>
  <c r="G1068" i="23"/>
  <c r="G1067" i="23"/>
  <c r="G1066" i="23"/>
  <c r="G1065" i="23"/>
  <c r="G1064" i="23"/>
  <c r="G1063" i="23"/>
  <c r="G1062" i="23"/>
  <c r="G1061" i="23"/>
  <c r="G1060" i="23"/>
  <c r="G1059" i="23"/>
  <c r="G1043" i="23"/>
  <c r="G1042" i="23"/>
  <c r="G1041" i="23"/>
  <c r="G1040" i="23"/>
  <c r="G1039" i="23"/>
  <c r="G1038" i="23"/>
  <c r="G1037" i="23"/>
  <c r="G1036" i="23"/>
  <c r="G1035" i="23"/>
  <c r="G1034" i="23"/>
  <c r="G1033" i="23"/>
  <c r="G1032" i="23"/>
  <c r="G1031" i="23"/>
  <c r="G1030" i="23"/>
  <c r="G1029" i="23"/>
  <c r="G1028" i="23"/>
  <c r="G1027" i="23"/>
  <c r="G1026" i="23"/>
  <c r="G1025" i="23"/>
  <c r="G1024" i="23"/>
  <c r="G1008" i="23"/>
  <c r="G1007" i="23"/>
  <c r="G1006" i="23"/>
  <c r="G1005" i="23"/>
  <c r="G1004" i="23"/>
  <c r="G1003" i="23"/>
  <c r="G1002" i="23"/>
  <c r="G1001" i="23"/>
  <c r="G1000" i="23"/>
  <c r="G999" i="23"/>
  <c r="G998" i="23"/>
  <c r="G997" i="23"/>
  <c r="G996" i="23"/>
  <c r="G995" i="23"/>
  <c r="G994" i="23"/>
  <c r="G993" i="23"/>
  <c r="G992" i="23"/>
  <c r="G991" i="23"/>
  <c r="G990" i="23"/>
  <c r="G989" i="23"/>
  <c r="G973" i="23"/>
  <c r="G972" i="23"/>
  <c r="G971" i="23"/>
  <c r="G970" i="23"/>
  <c r="G969" i="23"/>
  <c r="G968" i="23"/>
  <c r="G967" i="23"/>
  <c r="G966" i="23"/>
  <c r="G965" i="23"/>
  <c r="G964" i="23"/>
  <c r="G963" i="23"/>
  <c r="G962" i="23"/>
  <c r="G961" i="23"/>
  <c r="G960" i="23"/>
  <c r="G959" i="23"/>
  <c r="G958" i="23"/>
  <c r="G957" i="23"/>
  <c r="G956" i="23"/>
  <c r="G955" i="23"/>
  <c r="G954" i="23"/>
  <c r="G938" i="23"/>
  <c r="G937" i="23"/>
  <c r="G936" i="23"/>
  <c r="G935" i="23"/>
  <c r="G934" i="23"/>
  <c r="G933" i="23"/>
  <c r="G932" i="23"/>
  <c r="G931" i="23"/>
  <c r="G930" i="23"/>
  <c r="G929" i="23"/>
  <c r="G928" i="23"/>
  <c r="G927" i="23"/>
  <c r="G926" i="23"/>
  <c r="G925" i="23"/>
  <c r="G924" i="23"/>
  <c r="G923" i="23"/>
  <c r="G922" i="23"/>
  <c r="G921" i="23"/>
  <c r="G920" i="23"/>
  <c r="G919" i="23"/>
  <c r="G903" i="23"/>
  <c r="G902" i="23"/>
  <c r="G901" i="23"/>
  <c r="G900" i="23"/>
  <c r="G899" i="23"/>
  <c r="G898" i="23"/>
  <c r="G897" i="23"/>
  <c r="G896" i="23"/>
  <c r="G895" i="23"/>
  <c r="G894" i="23"/>
  <c r="G893" i="23"/>
  <c r="G892" i="23"/>
  <c r="G891" i="23"/>
  <c r="G890" i="23"/>
  <c r="G889" i="23"/>
  <c r="G888" i="23"/>
  <c r="G887" i="23"/>
  <c r="G886" i="23"/>
  <c r="G885" i="23"/>
  <c r="G884" i="23"/>
  <c r="G868" i="23"/>
  <c r="G867" i="23"/>
  <c r="G866" i="23"/>
  <c r="G865" i="23"/>
  <c r="G864" i="23"/>
  <c r="G863" i="23"/>
  <c r="G862" i="23"/>
  <c r="G861" i="23"/>
  <c r="G860" i="23"/>
  <c r="G859" i="23"/>
  <c r="G858" i="23"/>
  <c r="G857" i="23"/>
  <c r="G856" i="23"/>
  <c r="G855" i="23"/>
  <c r="G854" i="23"/>
  <c r="G853" i="23"/>
  <c r="G852" i="23"/>
  <c r="G851" i="23"/>
  <c r="G850" i="23"/>
  <c r="G849" i="23"/>
  <c r="G833" i="23"/>
  <c r="G832" i="23"/>
  <c r="G831" i="23"/>
  <c r="G830" i="23"/>
  <c r="G829" i="23"/>
  <c r="G828" i="23"/>
  <c r="G827" i="23"/>
  <c r="G826" i="23"/>
  <c r="G825" i="23"/>
  <c r="G824" i="23"/>
  <c r="G823" i="23"/>
  <c r="G822" i="23"/>
  <c r="G821" i="23"/>
  <c r="G820" i="23"/>
  <c r="G819" i="23"/>
  <c r="G818" i="23"/>
  <c r="G817" i="23"/>
  <c r="G816" i="23"/>
  <c r="G815" i="23"/>
  <c r="G814" i="23"/>
  <c r="G798" i="23"/>
  <c r="G797" i="23"/>
  <c r="G796" i="23"/>
  <c r="G795" i="23"/>
  <c r="G794" i="23"/>
  <c r="G793" i="23"/>
  <c r="G792" i="23"/>
  <c r="G791" i="23"/>
  <c r="G790" i="23"/>
  <c r="G789" i="23"/>
  <c r="G788" i="23"/>
  <c r="G787" i="23"/>
  <c r="G786" i="23"/>
  <c r="G785" i="23"/>
  <c r="G784" i="23"/>
  <c r="G783" i="23"/>
  <c r="G782" i="23"/>
  <c r="G781" i="23"/>
  <c r="G780" i="23"/>
  <c r="G779" i="23"/>
  <c r="G763" i="23"/>
  <c r="G762" i="23"/>
  <c r="G761" i="23"/>
  <c r="G760" i="23"/>
  <c r="G759" i="23"/>
  <c r="G758" i="23"/>
  <c r="G757" i="23"/>
  <c r="G756" i="23"/>
  <c r="G755" i="23"/>
  <c r="G754" i="23"/>
  <c r="G753" i="23"/>
  <c r="G752" i="23"/>
  <c r="G751" i="23"/>
  <c r="G750" i="23"/>
  <c r="G749" i="23"/>
  <c r="G748" i="23"/>
  <c r="G747" i="23"/>
  <c r="G746" i="23"/>
  <c r="G745" i="23"/>
  <c r="G744" i="23"/>
  <c r="G728" i="23"/>
  <c r="G727" i="23"/>
  <c r="G726" i="23"/>
  <c r="G725" i="23"/>
  <c r="G724" i="23"/>
  <c r="G723" i="23"/>
  <c r="G722" i="23"/>
  <c r="G721" i="23"/>
  <c r="G720" i="23"/>
  <c r="G719" i="23"/>
  <c r="G718" i="23"/>
  <c r="G717" i="23"/>
  <c r="G716" i="23"/>
  <c r="G715" i="23"/>
  <c r="G714" i="23"/>
  <c r="G713" i="23"/>
  <c r="G712" i="23"/>
  <c r="G711" i="23"/>
  <c r="G710" i="23"/>
  <c r="G709" i="23"/>
  <c r="G693" i="23"/>
  <c r="G692" i="23"/>
  <c r="G691" i="23"/>
  <c r="G690" i="23"/>
  <c r="G689" i="23"/>
  <c r="G688" i="23"/>
  <c r="G687" i="23"/>
  <c r="G686" i="23"/>
  <c r="G685" i="23"/>
  <c r="G684" i="23"/>
  <c r="G683" i="23"/>
  <c r="G682" i="23"/>
  <c r="G681" i="23"/>
  <c r="G680" i="23"/>
  <c r="G679" i="23"/>
  <c r="G678" i="23"/>
  <c r="G677" i="23"/>
  <c r="G676" i="23"/>
  <c r="G675" i="23"/>
  <c r="G674" i="23"/>
  <c r="G658" i="23"/>
  <c r="G657" i="23"/>
  <c r="G656" i="23"/>
  <c r="G655" i="23"/>
  <c r="G654" i="23"/>
  <c r="G653" i="23"/>
  <c r="G652" i="23"/>
  <c r="G651" i="23"/>
  <c r="G650" i="23"/>
  <c r="G649" i="23"/>
  <c r="G648" i="23"/>
  <c r="G647" i="23"/>
  <c r="G646" i="23"/>
  <c r="G645" i="23"/>
  <c r="G644" i="23"/>
  <c r="G643" i="23"/>
  <c r="G642" i="23"/>
  <c r="G641" i="23"/>
  <c r="G640" i="23"/>
  <c r="G639" i="23"/>
  <c r="G623" i="23"/>
  <c r="G622" i="23"/>
  <c r="G621" i="23"/>
  <c r="G620" i="23"/>
  <c r="G619" i="23"/>
  <c r="G618" i="23"/>
  <c r="G617" i="23"/>
  <c r="G616" i="23"/>
  <c r="G615" i="23"/>
  <c r="G614" i="23"/>
  <c r="G613" i="23"/>
  <c r="G612" i="23"/>
  <c r="G611" i="23"/>
  <c r="G610" i="23"/>
  <c r="G609" i="23"/>
  <c r="G608" i="23"/>
  <c r="G607" i="23"/>
  <c r="G606" i="23"/>
  <c r="G605" i="23"/>
  <c r="G604" i="23"/>
  <c r="G588" i="23"/>
  <c r="G587" i="23"/>
  <c r="G586" i="23"/>
  <c r="G585" i="23"/>
  <c r="G584" i="23"/>
  <c r="G583" i="23"/>
  <c r="G582" i="23"/>
  <c r="G581" i="23"/>
  <c r="G580" i="23"/>
  <c r="G579" i="23"/>
  <c r="G578" i="23"/>
  <c r="G577" i="23"/>
  <c r="G576" i="23"/>
  <c r="G575" i="23"/>
  <c r="G574" i="23"/>
  <c r="G573" i="23"/>
  <c r="G572" i="23"/>
  <c r="G571" i="23"/>
  <c r="G570" i="23"/>
  <c r="G569" i="23"/>
  <c r="G553" i="23"/>
  <c r="G552" i="23"/>
  <c r="G551" i="23"/>
  <c r="G550" i="23"/>
  <c r="G549" i="23"/>
  <c r="G548" i="23"/>
  <c r="G547" i="23"/>
  <c r="G546" i="23"/>
  <c r="G545" i="23"/>
  <c r="G544" i="23"/>
  <c r="G543" i="23"/>
  <c r="G542" i="23"/>
  <c r="G541" i="23"/>
  <c r="G540" i="23"/>
  <c r="G539" i="23"/>
  <c r="G538" i="23"/>
  <c r="G537" i="23"/>
  <c r="G536" i="23"/>
  <c r="G535" i="23"/>
  <c r="G534" i="23"/>
  <c r="G518" i="23"/>
  <c r="G517" i="23"/>
  <c r="G516" i="23"/>
  <c r="G515" i="23"/>
  <c r="G514" i="23"/>
  <c r="G513" i="23"/>
  <c r="G512" i="23"/>
  <c r="G511" i="23"/>
  <c r="G510" i="23"/>
  <c r="G509" i="23"/>
  <c r="G508" i="23"/>
  <c r="G507" i="23"/>
  <c r="G506" i="23"/>
  <c r="G505" i="23"/>
  <c r="G504" i="23"/>
  <c r="G503" i="23"/>
  <c r="G502" i="23"/>
  <c r="G501" i="23"/>
  <c r="G500" i="23"/>
  <c r="G499" i="23"/>
  <c r="G483" i="23"/>
  <c r="G482" i="23"/>
  <c r="G481" i="23"/>
  <c r="G480" i="23"/>
  <c r="G479" i="23"/>
  <c r="G478" i="23"/>
  <c r="G477" i="23"/>
  <c r="G476" i="23"/>
  <c r="G475" i="23"/>
  <c r="G474" i="23"/>
  <c r="G473" i="23"/>
  <c r="G472" i="23"/>
  <c r="G471" i="23"/>
  <c r="G470" i="23"/>
  <c r="G469" i="23"/>
  <c r="G468" i="23"/>
  <c r="G467" i="23"/>
  <c r="G466" i="23"/>
  <c r="G465" i="23"/>
  <c r="G464" i="23"/>
  <c r="G448" i="23"/>
  <c r="G447" i="23"/>
  <c r="G446" i="23"/>
  <c r="G445" i="23"/>
  <c r="G444" i="23"/>
  <c r="G443" i="23"/>
  <c r="G442" i="23"/>
  <c r="G441" i="23"/>
  <c r="G440" i="23"/>
  <c r="G439" i="23"/>
  <c r="G438" i="23"/>
  <c r="G437" i="23"/>
  <c r="G436" i="23"/>
  <c r="G435" i="23"/>
  <c r="G434" i="23"/>
  <c r="G433" i="23"/>
  <c r="G432" i="23"/>
  <c r="G431" i="23"/>
  <c r="G430" i="23"/>
  <c r="G429" i="23"/>
  <c r="G413" i="23"/>
  <c r="G412" i="23"/>
  <c r="G411" i="23"/>
  <c r="G410" i="23"/>
  <c r="G409" i="23"/>
  <c r="G408" i="23"/>
  <c r="G407" i="23"/>
  <c r="G406" i="23"/>
  <c r="G405" i="23"/>
  <c r="G404" i="23"/>
  <c r="G403" i="23"/>
  <c r="G402" i="23"/>
  <c r="G401" i="23"/>
  <c r="G400" i="23"/>
  <c r="G399" i="23"/>
  <c r="G398" i="23"/>
  <c r="G397" i="23"/>
  <c r="G396" i="23"/>
  <c r="G395" i="23"/>
  <c r="G394" i="23"/>
  <c r="G378" i="23"/>
  <c r="G377" i="23"/>
  <c r="G376" i="23"/>
  <c r="G375" i="23"/>
  <c r="G374" i="23"/>
  <c r="G373" i="23"/>
  <c r="G372" i="23"/>
  <c r="G371" i="23"/>
  <c r="G370" i="23"/>
  <c r="G369" i="23"/>
  <c r="G368" i="23"/>
  <c r="G367" i="23"/>
  <c r="G366" i="23"/>
  <c r="G365" i="23"/>
  <c r="G364" i="23"/>
  <c r="G363" i="23"/>
  <c r="G362" i="23"/>
  <c r="G361" i="23"/>
  <c r="G360" i="23"/>
  <c r="G359" i="23"/>
  <c r="G343" i="23"/>
  <c r="G342" i="23"/>
  <c r="G341" i="23"/>
  <c r="G340" i="23"/>
  <c r="G339" i="23"/>
  <c r="G338" i="23"/>
  <c r="G337" i="23"/>
  <c r="G336" i="23"/>
  <c r="G335" i="23"/>
  <c r="G334" i="23"/>
  <c r="G333" i="23"/>
  <c r="G332" i="23"/>
  <c r="G331" i="23"/>
  <c r="G330" i="23"/>
  <c r="G329" i="23"/>
  <c r="G328" i="23"/>
  <c r="G327" i="23"/>
  <c r="G326" i="23"/>
  <c r="G325" i="23"/>
  <c r="G324" i="23"/>
  <c r="G308" i="23"/>
  <c r="G307" i="23"/>
  <c r="G306" i="23"/>
  <c r="G305" i="23"/>
  <c r="G304" i="23"/>
  <c r="G303" i="23"/>
  <c r="G302" i="23"/>
  <c r="G301" i="23"/>
  <c r="G300" i="23"/>
  <c r="G299" i="23"/>
  <c r="G298" i="23"/>
  <c r="G297" i="23"/>
  <c r="G296" i="23"/>
  <c r="G295" i="23"/>
  <c r="G294" i="23"/>
  <c r="G293" i="23"/>
  <c r="G292" i="23"/>
  <c r="G291" i="23"/>
  <c r="G290" i="23"/>
  <c r="G289" i="23"/>
  <c r="G273" i="23"/>
  <c r="G272" i="23"/>
  <c r="G271" i="23"/>
  <c r="G270" i="23"/>
  <c r="G269" i="23"/>
  <c r="G268" i="23"/>
  <c r="G267" i="23"/>
  <c r="G266" i="23"/>
  <c r="G265" i="23"/>
  <c r="G264" i="23"/>
  <c r="G263" i="23"/>
  <c r="G262" i="23"/>
  <c r="G261" i="23"/>
  <c r="G260" i="23"/>
  <c r="G259" i="23"/>
  <c r="G258" i="23"/>
  <c r="G257" i="23"/>
  <c r="G256" i="23"/>
  <c r="G255" i="23"/>
  <c r="G254" i="23"/>
  <c r="G238" i="23"/>
  <c r="G237" i="23"/>
  <c r="G236" i="23"/>
  <c r="G235" i="23"/>
  <c r="G234" i="23"/>
  <c r="G233" i="23"/>
  <c r="G232" i="23"/>
  <c r="G231" i="23"/>
  <c r="G230" i="23"/>
  <c r="G229" i="23"/>
  <c r="G228" i="23"/>
  <c r="G227" i="23"/>
  <c r="G226" i="23"/>
  <c r="G225" i="23"/>
  <c r="G224" i="23"/>
  <c r="G223" i="23"/>
  <c r="G222" i="23"/>
  <c r="G221" i="23"/>
  <c r="G220" i="23"/>
  <c r="G219" i="23"/>
  <c r="G203" i="23"/>
  <c r="G202" i="23"/>
  <c r="G201" i="23"/>
  <c r="G200" i="23"/>
  <c r="G199" i="23"/>
  <c r="G198" i="23"/>
  <c r="G197" i="23"/>
  <c r="G196" i="23"/>
  <c r="G195" i="23"/>
  <c r="G194" i="23"/>
  <c r="G193" i="23"/>
  <c r="G192" i="23"/>
  <c r="G191" i="23"/>
  <c r="G190" i="23"/>
  <c r="G189" i="23"/>
  <c r="G188" i="23"/>
  <c r="G187" i="23"/>
  <c r="G186" i="23"/>
  <c r="G185" i="23"/>
  <c r="G184" i="23"/>
  <c r="G168" i="23"/>
  <c r="G167" i="23"/>
  <c r="G166" i="23"/>
  <c r="G165" i="23"/>
  <c r="G164" i="23"/>
  <c r="G163" i="23"/>
  <c r="G162" i="23"/>
  <c r="G161" i="23"/>
  <c r="G160" i="23"/>
  <c r="G159" i="23"/>
  <c r="G158" i="23"/>
  <c r="G157" i="23"/>
  <c r="G156" i="23"/>
  <c r="G155" i="23"/>
  <c r="G154" i="23"/>
  <c r="G153" i="23"/>
  <c r="G152" i="23"/>
  <c r="G151" i="23"/>
  <c r="G150" i="23"/>
  <c r="G149" i="23"/>
  <c r="G133" i="23"/>
  <c r="G132" i="23"/>
  <c r="G131" i="23"/>
  <c r="G130" i="23"/>
  <c r="G129" i="23"/>
  <c r="G128" i="23"/>
  <c r="G127" i="23"/>
  <c r="G126" i="23"/>
  <c r="G125" i="23"/>
  <c r="G124" i="23"/>
  <c r="G123" i="23"/>
  <c r="G122" i="23"/>
  <c r="G121" i="23"/>
  <c r="G120" i="23"/>
  <c r="G119" i="23"/>
  <c r="G118" i="23"/>
  <c r="G117" i="23"/>
  <c r="G116" i="23"/>
  <c r="G115" i="23"/>
  <c r="G114" i="23"/>
  <c r="G98" i="23"/>
  <c r="G97" i="23"/>
  <c r="G96" i="23"/>
  <c r="G95" i="23"/>
  <c r="G94" i="23"/>
  <c r="G93" i="23"/>
  <c r="G92" i="23"/>
  <c r="G91" i="23"/>
  <c r="G90" i="23"/>
  <c r="G89" i="23"/>
  <c r="G88" i="23"/>
  <c r="G87" i="23"/>
  <c r="G86" i="23"/>
  <c r="G85" i="23"/>
  <c r="G84" i="23"/>
  <c r="G83" i="23"/>
  <c r="G82" i="23"/>
  <c r="G81" i="23"/>
  <c r="G80" i="23"/>
  <c r="G79" i="23"/>
  <c r="G63" i="23"/>
  <c r="G62" i="23"/>
  <c r="G61" i="23"/>
  <c r="G60" i="23"/>
  <c r="G59" i="23"/>
  <c r="G58" i="23"/>
  <c r="G57" i="23"/>
  <c r="G56" i="23"/>
  <c r="G55" i="23"/>
  <c r="G54" i="23"/>
  <c r="G53" i="23"/>
  <c r="G52" i="23"/>
  <c r="G51" i="23"/>
  <c r="G50" i="23"/>
  <c r="G49" i="23"/>
  <c r="G48" i="23"/>
  <c r="G47" i="23"/>
  <c r="G46" i="23"/>
  <c r="G45" i="23"/>
  <c r="G64" i="23"/>
  <c r="G99" i="23" s="1"/>
  <c r="G134" i="23" s="1"/>
  <c r="G169" i="23" s="1"/>
  <c r="G204" i="23" s="1"/>
  <c r="G239" i="23" s="1"/>
  <c r="G274" i="23" s="1"/>
  <c r="G309" i="23" s="1"/>
  <c r="G344" i="23" s="1"/>
  <c r="G379" i="23" s="1"/>
  <c r="G414" i="23" s="1"/>
  <c r="G449" i="23" s="1"/>
  <c r="G484" i="23" s="1"/>
  <c r="G519" i="23" s="1"/>
  <c r="G554" i="23" s="1"/>
  <c r="G589" i="23" s="1"/>
  <c r="G624" i="23" s="1"/>
  <c r="G659" i="23" s="1"/>
  <c r="G694" i="23" s="1"/>
  <c r="G729" i="23" s="1"/>
  <c r="G764" i="23" s="1"/>
  <c r="G799" i="23" s="1"/>
  <c r="G834" i="23" s="1"/>
  <c r="G869" i="23" s="1"/>
  <c r="G904" i="23" s="1"/>
  <c r="G939" i="23" s="1"/>
  <c r="G974" i="23" s="1"/>
  <c r="G1009" i="23" s="1"/>
  <c r="G1044" i="23" s="1"/>
  <c r="G1079" i="23" s="1"/>
  <c r="G1114" i="23" s="1"/>
  <c r="G1149" i="23" s="1"/>
  <c r="G1184" i="23" s="1"/>
  <c r="G1219" i="23" s="1"/>
  <c r="G1254" i="23" s="1"/>
  <c r="G1289" i="23" s="1"/>
  <c r="G1324" i="23" s="1"/>
  <c r="G8" i="22" s="1"/>
  <c r="G10" i="23"/>
  <c r="G11" i="23"/>
  <c r="G12" i="23"/>
  <c r="G13" i="23"/>
  <c r="G14" i="23"/>
  <c r="G15" i="23"/>
  <c r="G16" i="23"/>
  <c r="G17" i="23"/>
  <c r="G18" i="23"/>
  <c r="G19" i="23"/>
  <c r="G20" i="23"/>
  <c r="G21" i="23"/>
  <c r="G22" i="23"/>
  <c r="G23" i="23"/>
  <c r="G24" i="23"/>
  <c r="G25" i="23"/>
  <c r="G26" i="23"/>
  <c r="G27" i="23"/>
  <c r="G28" i="23"/>
  <c r="J1693" i="22" l="1"/>
  <c r="K1693" i="22" s="1"/>
  <c r="J1692" i="22"/>
  <c r="J1691" i="22"/>
  <c r="I1691" i="22" s="1"/>
  <c r="J1690" i="22"/>
  <c r="J1689" i="22"/>
  <c r="K1689" i="22" s="1"/>
  <c r="J1688" i="22"/>
  <c r="J1687" i="22"/>
  <c r="I1687" i="22" s="1"/>
  <c r="J1686" i="22"/>
  <c r="K1686" i="22" s="1"/>
  <c r="J1685" i="22"/>
  <c r="J1684" i="22"/>
  <c r="J1683" i="22"/>
  <c r="I1683" i="22" s="1"/>
  <c r="J1682" i="22"/>
  <c r="J1681" i="22"/>
  <c r="K1681" i="22" s="1"/>
  <c r="J1680" i="22"/>
  <c r="J1679" i="22"/>
  <c r="I1679" i="22" s="1"/>
  <c r="J1678" i="22"/>
  <c r="K1678" i="22" s="1"/>
  <c r="J1677" i="22"/>
  <c r="J1676" i="22"/>
  <c r="J1675" i="22"/>
  <c r="I1675" i="22" s="1"/>
  <c r="J1674" i="22"/>
  <c r="J1659" i="22"/>
  <c r="K1659" i="22" s="1"/>
  <c r="J1658" i="22"/>
  <c r="J1657" i="22"/>
  <c r="I1657" i="22" s="1"/>
  <c r="J1656" i="22"/>
  <c r="K1656" i="22" s="1"/>
  <c r="J1655" i="22"/>
  <c r="J1654" i="22"/>
  <c r="J1653" i="22"/>
  <c r="I1653" i="22" s="1"/>
  <c r="J1652" i="22"/>
  <c r="J1651" i="22"/>
  <c r="K1651" i="22" s="1"/>
  <c r="J1650" i="22"/>
  <c r="J1649" i="22"/>
  <c r="I1649" i="22" s="1"/>
  <c r="J1648" i="22"/>
  <c r="K1648" i="22" s="1"/>
  <c r="J1647" i="22"/>
  <c r="J1646" i="22"/>
  <c r="J1645" i="22"/>
  <c r="I1645" i="22" s="1"/>
  <c r="J1644" i="22"/>
  <c r="J1643" i="22"/>
  <c r="K1643" i="22" s="1"/>
  <c r="J1642" i="22"/>
  <c r="J1641" i="22"/>
  <c r="I1641" i="22" s="1"/>
  <c r="J1640" i="22"/>
  <c r="K1640" i="22" s="1"/>
  <c r="J1625" i="22"/>
  <c r="K1625" i="22" s="1"/>
  <c r="J1624" i="22"/>
  <c r="I1624" i="22" s="1"/>
  <c r="J1623" i="22"/>
  <c r="I1623" i="22" s="1"/>
  <c r="J1622" i="22"/>
  <c r="I1622" i="22" s="1"/>
  <c r="J1621" i="22"/>
  <c r="K1621" i="22" s="1"/>
  <c r="J1620" i="22"/>
  <c r="I1620" i="22" s="1"/>
  <c r="J1619" i="22"/>
  <c r="I1619" i="22" s="1"/>
  <c r="J1618" i="22"/>
  <c r="K1618" i="22" s="1"/>
  <c r="J1617" i="22"/>
  <c r="K1617" i="22" s="1"/>
  <c r="J1616" i="22"/>
  <c r="K1616" i="22" s="1"/>
  <c r="J1615" i="22"/>
  <c r="I1615" i="22" s="1"/>
  <c r="J1614" i="22"/>
  <c r="K1614" i="22" s="1"/>
  <c r="J1613" i="22"/>
  <c r="J1612" i="22"/>
  <c r="K1612" i="22" s="1"/>
  <c r="J1611" i="22"/>
  <c r="I1611" i="22" s="1"/>
  <c r="J1610" i="22"/>
  <c r="J1609" i="22"/>
  <c r="K1609" i="22" s="1"/>
  <c r="J1608" i="22"/>
  <c r="K1608" i="22" s="1"/>
  <c r="J1607" i="22"/>
  <c r="I1607" i="22" s="1"/>
  <c r="J1606" i="22"/>
  <c r="K1606" i="22" s="1"/>
  <c r="I1606" i="22"/>
  <c r="J1591" i="22"/>
  <c r="J1590" i="22"/>
  <c r="K1590" i="22" s="1"/>
  <c r="J1589" i="22"/>
  <c r="I1589" i="22" s="1"/>
  <c r="J1588" i="22"/>
  <c r="J1587" i="22"/>
  <c r="K1587" i="22" s="1"/>
  <c r="J1586" i="22"/>
  <c r="K1586" i="22" s="1"/>
  <c r="J1585" i="22"/>
  <c r="I1585" i="22" s="1"/>
  <c r="J1584" i="22"/>
  <c r="K1584" i="22" s="1"/>
  <c r="J1583" i="22"/>
  <c r="J1582" i="22"/>
  <c r="K1582" i="22" s="1"/>
  <c r="J1581" i="22"/>
  <c r="I1581" i="22" s="1"/>
  <c r="J1580" i="22"/>
  <c r="J1579" i="22"/>
  <c r="K1579" i="22" s="1"/>
  <c r="J1578" i="22"/>
  <c r="K1578" i="22" s="1"/>
  <c r="J1577" i="22"/>
  <c r="I1577" i="22" s="1"/>
  <c r="J1576" i="22"/>
  <c r="K1576" i="22" s="1"/>
  <c r="J1575" i="22"/>
  <c r="J1574" i="22"/>
  <c r="K1574" i="22" s="1"/>
  <c r="J1573" i="22"/>
  <c r="I1573" i="22" s="1"/>
  <c r="J1572" i="22"/>
  <c r="J1557" i="22"/>
  <c r="K1557" i="22" s="1"/>
  <c r="J1556" i="22"/>
  <c r="J1555" i="22"/>
  <c r="I1555" i="22" s="1"/>
  <c r="J1554" i="22"/>
  <c r="J1553" i="22"/>
  <c r="K1553" i="22" s="1"/>
  <c r="J1552" i="22"/>
  <c r="J1551" i="22"/>
  <c r="I1551" i="22" s="1"/>
  <c r="J1550" i="22"/>
  <c r="J1549" i="22"/>
  <c r="K1549" i="22" s="1"/>
  <c r="J1548" i="22"/>
  <c r="J1547" i="22"/>
  <c r="I1547" i="22" s="1"/>
  <c r="J1546" i="22"/>
  <c r="J1545" i="22"/>
  <c r="K1545" i="22" s="1"/>
  <c r="J1544" i="22"/>
  <c r="J1543" i="22"/>
  <c r="I1543" i="22" s="1"/>
  <c r="J1542" i="22"/>
  <c r="J1541" i="22"/>
  <c r="K1541" i="22" s="1"/>
  <c r="J1540" i="22"/>
  <c r="J1539" i="22"/>
  <c r="I1539" i="22" s="1"/>
  <c r="J1538" i="22"/>
  <c r="J1523" i="22"/>
  <c r="K1523" i="22" s="1"/>
  <c r="J1522" i="22"/>
  <c r="J1521" i="22"/>
  <c r="I1521" i="22" s="1"/>
  <c r="J1520" i="22"/>
  <c r="J1519" i="22"/>
  <c r="K1519" i="22" s="1"/>
  <c r="J1518" i="22"/>
  <c r="J1517" i="22"/>
  <c r="I1517" i="22" s="1"/>
  <c r="J1516" i="22"/>
  <c r="J1515" i="22"/>
  <c r="K1515" i="22" s="1"/>
  <c r="J1514" i="22"/>
  <c r="J1513" i="22"/>
  <c r="I1513" i="22" s="1"/>
  <c r="J1512" i="22"/>
  <c r="J1511" i="22"/>
  <c r="K1511" i="22" s="1"/>
  <c r="J1510" i="22"/>
  <c r="J1509" i="22"/>
  <c r="I1509" i="22" s="1"/>
  <c r="J1508" i="22"/>
  <c r="J1507" i="22"/>
  <c r="K1507" i="22" s="1"/>
  <c r="J1506" i="22"/>
  <c r="J1505" i="22"/>
  <c r="I1505" i="22" s="1"/>
  <c r="J1504" i="22"/>
  <c r="J1489" i="22"/>
  <c r="K1489" i="22" s="1"/>
  <c r="J1488" i="22"/>
  <c r="J1487" i="22"/>
  <c r="I1487" i="22" s="1"/>
  <c r="J1486" i="22"/>
  <c r="J1485" i="22"/>
  <c r="K1485" i="22" s="1"/>
  <c r="J1484" i="22"/>
  <c r="J1483" i="22"/>
  <c r="I1483" i="22" s="1"/>
  <c r="J1482" i="22"/>
  <c r="J1481" i="22"/>
  <c r="K1481" i="22" s="1"/>
  <c r="J1480" i="22"/>
  <c r="J1479" i="22"/>
  <c r="I1479" i="22" s="1"/>
  <c r="J1478" i="22"/>
  <c r="J1477" i="22"/>
  <c r="K1477" i="22" s="1"/>
  <c r="J1476" i="22"/>
  <c r="J1475" i="22"/>
  <c r="I1475" i="22" s="1"/>
  <c r="J1474" i="22"/>
  <c r="J1473" i="22"/>
  <c r="K1473" i="22" s="1"/>
  <c r="J1472" i="22"/>
  <c r="J1471" i="22"/>
  <c r="I1471" i="22" s="1"/>
  <c r="J1470" i="22"/>
  <c r="J1455" i="22"/>
  <c r="K1455" i="22" s="1"/>
  <c r="J1454" i="22"/>
  <c r="J1453" i="22"/>
  <c r="I1453" i="22" s="1"/>
  <c r="J1452" i="22"/>
  <c r="I1452" i="22" s="1"/>
  <c r="J1451" i="22"/>
  <c r="J1450" i="22"/>
  <c r="K1450" i="22" s="1"/>
  <c r="I1450" i="22"/>
  <c r="J1449" i="22"/>
  <c r="I1449" i="22" s="1"/>
  <c r="J1448" i="22"/>
  <c r="J1447" i="22"/>
  <c r="K1447" i="22" s="1"/>
  <c r="I1447" i="22"/>
  <c r="J1446" i="22"/>
  <c r="K1446" i="22" s="1"/>
  <c r="J1445" i="22"/>
  <c r="I1445" i="22" s="1"/>
  <c r="J1444" i="22"/>
  <c r="J1443" i="22"/>
  <c r="K1443" i="22" s="1"/>
  <c r="J1442" i="22"/>
  <c r="I1442" i="22" s="1"/>
  <c r="J1441" i="22"/>
  <c r="I1441" i="22" s="1"/>
  <c r="J1440" i="22"/>
  <c r="J1439" i="22"/>
  <c r="K1439" i="22" s="1"/>
  <c r="J1438" i="22"/>
  <c r="J1437" i="22"/>
  <c r="I1437" i="22" s="1"/>
  <c r="J1436" i="22"/>
  <c r="J1421" i="22"/>
  <c r="K1421" i="22" s="1"/>
  <c r="J1420" i="22"/>
  <c r="J1419" i="22"/>
  <c r="I1419" i="22" s="1"/>
  <c r="J1418" i="22"/>
  <c r="J1417" i="22"/>
  <c r="K1417" i="22" s="1"/>
  <c r="J1416" i="22"/>
  <c r="J1415" i="22"/>
  <c r="I1415" i="22" s="1"/>
  <c r="J1414" i="22"/>
  <c r="J1413" i="22"/>
  <c r="K1413" i="22" s="1"/>
  <c r="J1412" i="22"/>
  <c r="J1411" i="22"/>
  <c r="I1411" i="22" s="1"/>
  <c r="J1410" i="22"/>
  <c r="J1409" i="22"/>
  <c r="K1409" i="22" s="1"/>
  <c r="J1408" i="22"/>
  <c r="J1407" i="22"/>
  <c r="I1407" i="22" s="1"/>
  <c r="J1406" i="22"/>
  <c r="J1405" i="22"/>
  <c r="K1405" i="22" s="1"/>
  <c r="J1404" i="22"/>
  <c r="J1403" i="22"/>
  <c r="I1403" i="22" s="1"/>
  <c r="J1402" i="22"/>
  <c r="J1387" i="22"/>
  <c r="K1387" i="22" s="1"/>
  <c r="J1386" i="22"/>
  <c r="J1385" i="22"/>
  <c r="I1385" i="22" s="1"/>
  <c r="J1384" i="22"/>
  <c r="J1383" i="22"/>
  <c r="K1383" i="22" s="1"/>
  <c r="J1382" i="22"/>
  <c r="J1381" i="22"/>
  <c r="I1381" i="22" s="1"/>
  <c r="J1380" i="22"/>
  <c r="J1379" i="22"/>
  <c r="K1379" i="22" s="1"/>
  <c r="J1378" i="22"/>
  <c r="J1377" i="22"/>
  <c r="I1377" i="22" s="1"/>
  <c r="J1376" i="22"/>
  <c r="J1375" i="22"/>
  <c r="K1375" i="22" s="1"/>
  <c r="J1374" i="22"/>
  <c r="J1373" i="22"/>
  <c r="I1373" i="22" s="1"/>
  <c r="J1372" i="22"/>
  <c r="J1371" i="22"/>
  <c r="K1371" i="22" s="1"/>
  <c r="J1370" i="22"/>
  <c r="J1369" i="22"/>
  <c r="I1369" i="22" s="1"/>
  <c r="J1368" i="22"/>
  <c r="J1353" i="22"/>
  <c r="K1353" i="22" s="1"/>
  <c r="J1352" i="22"/>
  <c r="K1352" i="22" s="1"/>
  <c r="J1351" i="22"/>
  <c r="I1351" i="22" s="1"/>
  <c r="J1350" i="22"/>
  <c r="J1349" i="22"/>
  <c r="K1349" i="22" s="1"/>
  <c r="J1348" i="22"/>
  <c r="J1347" i="22"/>
  <c r="I1347" i="22" s="1"/>
  <c r="J1346" i="22"/>
  <c r="J1345" i="22"/>
  <c r="K1345" i="22" s="1"/>
  <c r="J1344" i="22"/>
  <c r="K1344" i="22" s="1"/>
  <c r="J1343" i="22"/>
  <c r="I1343" i="22" s="1"/>
  <c r="J1342" i="22"/>
  <c r="J1341" i="22"/>
  <c r="K1341" i="22" s="1"/>
  <c r="J1340" i="22"/>
  <c r="J1339" i="22"/>
  <c r="I1339" i="22" s="1"/>
  <c r="J1338" i="22"/>
  <c r="J1337" i="22"/>
  <c r="K1337" i="22" s="1"/>
  <c r="J1336" i="22"/>
  <c r="K1336" i="22" s="1"/>
  <c r="J1335" i="22"/>
  <c r="I1335" i="22" s="1"/>
  <c r="J1334" i="22"/>
  <c r="J1319" i="22"/>
  <c r="K1319" i="22" s="1"/>
  <c r="J1318" i="22"/>
  <c r="J1317" i="22"/>
  <c r="I1317" i="22" s="1"/>
  <c r="J1316" i="22"/>
  <c r="J1315" i="22"/>
  <c r="K1315" i="22" s="1"/>
  <c r="J1314" i="22"/>
  <c r="K1314" i="22" s="1"/>
  <c r="J1313" i="22"/>
  <c r="I1313" i="22" s="1"/>
  <c r="J1312" i="22"/>
  <c r="J1311" i="22"/>
  <c r="K1311" i="22" s="1"/>
  <c r="J1310" i="22"/>
  <c r="K1310" i="22" s="1"/>
  <c r="J1309" i="22"/>
  <c r="I1309" i="22" s="1"/>
  <c r="J1308" i="22"/>
  <c r="J1307" i="22"/>
  <c r="K1307" i="22" s="1"/>
  <c r="J1306" i="22"/>
  <c r="J1305" i="22"/>
  <c r="I1305" i="22" s="1"/>
  <c r="J1304" i="22"/>
  <c r="J1303" i="22"/>
  <c r="J1302" i="22"/>
  <c r="K1302" i="22" s="1"/>
  <c r="J1301" i="22"/>
  <c r="I1301" i="22" s="1"/>
  <c r="J1300" i="22"/>
  <c r="J1285" i="22"/>
  <c r="K1285" i="22" s="1"/>
  <c r="J1284" i="22"/>
  <c r="K1284" i="22" s="1"/>
  <c r="J1283" i="22"/>
  <c r="K1283" i="22" s="1"/>
  <c r="J1282" i="22"/>
  <c r="J1281" i="22"/>
  <c r="K1281" i="22" s="1"/>
  <c r="J1280" i="22"/>
  <c r="K1280" i="22" s="1"/>
  <c r="J1279" i="22"/>
  <c r="J1278" i="22"/>
  <c r="I1278" i="22" s="1"/>
  <c r="J1277" i="22"/>
  <c r="K1277" i="22" s="1"/>
  <c r="J1276" i="22"/>
  <c r="J1275" i="22"/>
  <c r="I1275" i="22" s="1"/>
  <c r="J1274" i="22"/>
  <c r="K1274" i="22" s="1"/>
  <c r="J1273" i="22"/>
  <c r="K1273" i="22" s="1"/>
  <c r="J1272" i="22"/>
  <c r="K1272" i="22" s="1"/>
  <c r="J1271" i="22"/>
  <c r="I1271" i="22" s="1"/>
  <c r="J1270" i="22"/>
  <c r="K1270" i="22" s="1"/>
  <c r="J1269" i="22"/>
  <c r="K1269" i="22" s="1"/>
  <c r="J1268" i="22"/>
  <c r="K1268" i="22" s="1"/>
  <c r="J1267" i="22"/>
  <c r="I1267" i="22" s="1"/>
  <c r="J1266" i="22"/>
  <c r="K1266" i="22" s="1"/>
  <c r="J1251" i="22"/>
  <c r="K1251" i="22" s="1"/>
  <c r="J1250" i="22"/>
  <c r="I1250" i="22" s="1"/>
  <c r="J1249" i="22"/>
  <c r="I1249" i="22" s="1"/>
  <c r="J1248" i="22"/>
  <c r="K1248" i="22" s="1"/>
  <c r="J1247" i="22"/>
  <c r="J1246" i="22"/>
  <c r="I1246" i="22" s="1"/>
  <c r="J1245" i="22"/>
  <c r="I1245" i="22" s="1"/>
  <c r="J1244" i="22"/>
  <c r="K1244" i="22" s="1"/>
  <c r="I1244" i="22"/>
  <c r="J1243" i="22"/>
  <c r="K1243" i="22" s="1"/>
  <c r="J1242" i="22"/>
  <c r="I1242" i="22" s="1"/>
  <c r="J1241" i="22"/>
  <c r="I1241" i="22" s="1"/>
  <c r="J1240" i="22"/>
  <c r="K1240" i="22" s="1"/>
  <c r="J1239" i="22"/>
  <c r="K1239" i="22" s="1"/>
  <c r="J1238" i="22"/>
  <c r="I1238" i="22" s="1"/>
  <c r="J1237" i="22"/>
  <c r="I1237" i="22" s="1"/>
  <c r="J1236" i="22"/>
  <c r="K1236" i="22" s="1"/>
  <c r="J1235" i="22"/>
  <c r="K1235" i="22" s="1"/>
  <c r="J1234" i="22"/>
  <c r="I1234" i="22" s="1"/>
  <c r="J1233" i="22"/>
  <c r="I1233" i="22" s="1"/>
  <c r="J1232" i="22"/>
  <c r="K1232" i="22" s="1"/>
  <c r="J1217" i="22"/>
  <c r="J1216" i="22"/>
  <c r="I1216" i="22" s="1"/>
  <c r="J1215" i="22"/>
  <c r="I1215" i="22" s="1"/>
  <c r="J1214" i="22"/>
  <c r="K1214" i="22" s="1"/>
  <c r="J1213" i="22"/>
  <c r="K1213" i="22" s="1"/>
  <c r="J1212" i="22"/>
  <c r="I1212" i="22" s="1"/>
  <c r="J1211" i="22"/>
  <c r="I1211" i="22" s="1"/>
  <c r="J1210" i="22"/>
  <c r="K1210" i="22" s="1"/>
  <c r="J1209" i="22"/>
  <c r="K1209" i="22" s="1"/>
  <c r="J1208" i="22"/>
  <c r="I1208" i="22" s="1"/>
  <c r="J1207" i="22"/>
  <c r="I1207" i="22" s="1"/>
  <c r="J1206" i="22"/>
  <c r="K1206" i="22" s="1"/>
  <c r="J1205" i="22"/>
  <c r="K1205" i="22" s="1"/>
  <c r="J1204" i="22"/>
  <c r="I1204" i="22" s="1"/>
  <c r="J1203" i="22"/>
  <c r="I1203" i="22" s="1"/>
  <c r="J1202" i="22"/>
  <c r="K1202" i="22" s="1"/>
  <c r="J1201" i="22"/>
  <c r="J1200" i="22"/>
  <c r="I1200" i="22" s="1"/>
  <c r="J1199" i="22"/>
  <c r="I1199" i="22" s="1"/>
  <c r="J1198" i="22"/>
  <c r="K1198" i="22" s="1"/>
  <c r="J1183" i="22"/>
  <c r="J1182" i="22"/>
  <c r="I1182" i="22" s="1"/>
  <c r="J1181" i="22"/>
  <c r="J1180" i="22"/>
  <c r="I1180" i="22" s="1"/>
  <c r="J1179" i="22"/>
  <c r="J1178" i="22"/>
  <c r="I1178" i="22" s="1"/>
  <c r="J1177" i="22"/>
  <c r="J1176" i="22"/>
  <c r="K1176" i="22" s="1"/>
  <c r="J1175" i="22"/>
  <c r="J1174" i="22"/>
  <c r="I1174" i="22" s="1"/>
  <c r="J1173" i="22"/>
  <c r="J1172" i="22"/>
  <c r="I1172" i="22" s="1"/>
  <c r="J1171" i="22"/>
  <c r="J1170" i="22"/>
  <c r="I1170" i="22" s="1"/>
  <c r="J1169" i="22"/>
  <c r="J1168" i="22"/>
  <c r="K1168" i="22" s="1"/>
  <c r="J1167" i="22"/>
  <c r="J1166" i="22"/>
  <c r="I1166" i="22" s="1"/>
  <c r="J1165" i="22"/>
  <c r="J1164" i="22"/>
  <c r="K1164" i="22" s="1"/>
  <c r="J1149" i="22"/>
  <c r="J1148" i="22"/>
  <c r="I1148" i="22" s="1"/>
  <c r="J1147" i="22"/>
  <c r="I1147" i="22" s="1"/>
  <c r="J1146" i="22"/>
  <c r="K1146" i="22" s="1"/>
  <c r="J1145" i="22"/>
  <c r="J1144" i="22"/>
  <c r="K1144" i="22" s="1"/>
  <c r="J1143" i="22"/>
  <c r="I1143" i="22" s="1"/>
  <c r="J1142" i="22"/>
  <c r="J1141" i="22"/>
  <c r="J1140" i="22"/>
  <c r="I1140" i="22" s="1"/>
  <c r="J1139" i="22"/>
  <c r="I1139" i="22" s="1"/>
  <c r="J1138" i="22"/>
  <c r="K1138" i="22" s="1"/>
  <c r="J1137" i="22"/>
  <c r="J1136" i="22"/>
  <c r="J1135" i="22"/>
  <c r="I1135" i="22" s="1"/>
  <c r="J1134" i="22"/>
  <c r="K1134" i="22" s="1"/>
  <c r="J1133" i="22"/>
  <c r="J1132" i="22"/>
  <c r="I1132" i="22" s="1"/>
  <c r="J1131" i="22"/>
  <c r="I1131" i="22" s="1"/>
  <c r="J1130" i="22"/>
  <c r="J1115" i="22"/>
  <c r="K1115" i="22" s="1"/>
  <c r="J1114" i="22"/>
  <c r="I1114" i="22" s="1"/>
  <c r="L1149" i="22" s="1"/>
  <c r="J1113" i="22"/>
  <c r="J1112" i="22"/>
  <c r="K1112" i="22" s="1"/>
  <c r="J1111" i="22"/>
  <c r="J1110" i="22"/>
  <c r="I1110" i="22" s="1"/>
  <c r="J1109" i="22"/>
  <c r="I1109" i="22" s="1"/>
  <c r="J1108" i="22"/>
  <c r="J1107" i="22"/>
  <c r="I1107" i="22" s="1"/>
  <c r="J1106" i="22"/>
  <c r="J1105" i="22"/>
  <c r="I1105" i="22" s="1"/>
  <c r="J1104" i="22"/>
  <c r="J1103" i="22"/>
  <c r="I1103" i="22" s="1"/>
  <c r="J1102" i="22"/>
  <c r="J1101" i="22"/>
  <c r="I1101" i="22" s="1"/>
  <c r="J1100" i="22"/>
  <c r="K1100" i="22" s="1"/>
  <c r="I1100" i="22"/>
  <c r="J1099" i="22"/>
  <c r="I1099" i="22" s="1"/>
  <c r="J1098" i="22"/>
  <c r="I1098" i="22" s="1"/>
  <c r="J1097" i="22"/>
  <c r="I1097" i="22" s="1"/>
  <c r="J1096" i="22"/>
  <c r="J1081" i="22"/>
  <c r="K1081" i="22" s="1"/>
  <c r="J1080" i="22"/>
  <c r="I1080" i="22" s="1"/>
  <c r="J1079" i="22"/>
  <c r="I1079" i="22" s="1"/>
  <c r="J1078" i="22"/>
  <c r="I1078" i="22" s="1"/>
  <c r="J1077" i="22"/>
  <c r="K1077" i="22" s="1"/>
  <c r="J1076" i="22"/>
  <c r="I1076" i="22" s="1"/>
  <c r="J1075" i="22"/>
  <c r="I1075" i="22" s="1"/>
  <c r="J1074" i="22"/>
  <c r="J1073" i="22"/>
  <c r="K1073" i="22" s="1"/>
  <c r="J1072" i="22"/>
  <c r="I1072" i="22" s="1"/>
  <c r="J1071" i="22"/>
  <c r="I1071" i="22" s="1"/>
  <c r="J1070" i="22"/>
  <c r="I1070" i="22" s="1"/>
  <c r="J1069" i="22"/>
  <c r="K1069" i="22" s="1"/>
  <c r="J1068" i="22"/>
  <c r="I1068" i="22" s="1"/>
  <c r="J1067" i="22"/>
  <c r="I1067" i="22" s="1"/>
  <c r="J1066" i="22"/>
  <c r="J1065" i="22"/>
  <c r="K1065" i="22" s="1"/>
  <c r="J1064" i="22"/>
  <c r="I1064" i="22" s="1"/>
  <c r="J1063" i="22"/>
  <c r="I1063" i="22" s="1"/>
  <c r="J1062" i="22"/>
  <c r="I1062" i="22" s="1"/>
  <c r="J1047" i="22"/>
  <c r="K1047" i="22" s="1"/>
  <c r="J1046" i="22"/>
  <c r="I1046" i="22" s="1"/>
  <c r="J1045" i="22"/>
  <c r="I1045" i="22" s="1"/>
  <c r="J1044" i="22"/>
  <c r="J1043" i="22"/>
  <c r="K1043" i="22" s="1"/>
  <c r="J1042" i="22"/>
  <c r="J1041" i="22"/>
  <c r="I1041" i="22" s="1"/>
  <c r="J1040" i="22"/>
  <c r="J1039" i="22"/>
  <c r="K1039" i="22" s="1"/>
  <c r="J1038" i="22"/>
  <c r="J1037" i="22"/>
  <c r="I1037" i="22" s="1"/>
  <c r="J1036" i="22"/>
  <c r="J1035" i="22"/>
  <c r="K1035" i="22" s="1"/>
  <c r="J1034" i="22"/>
  <c r="J1033" i="22"/>
  <c r="I1033" i="22" s="1"/>
  <c r="J1032" i="22"/>
  <c r="J1031" i="22"/>
  <c r="K1031" i="22" s="1"/>
  <c r="J1030" i="22"/>
  <c r="J1029" i="22"/>
  <c r="I1029" i="22" s="1"/>
  <c r="J1028" i="22"/>
  <c r="J1013" i="22"/>
  <c r="K1013" i="22" s="1"/>
  <c r="J1012" i="22"/>
  <c r="K1012" i="22" s="1"/>
  <c r="J1011" i="22"/>
  <c r="I1011" i="22" s="1"/>
  <c r="J1010" i="22"/>
  <c r="K1010" i="22" s="1"/>
  <c r="J1009" i="22"/>
  <c r="K1009" i="22" s="1"/>
  <c r="J1008" i="22"/>
  <c r="K1008" i="22" s="1"/>
  <c r="J1007" i="22"/>
  <c r="I1007" i="22" s="1"/>
  <c r="J1006" i="22"/>
  <c r="K1006" i="22" s="1"/>
  <c r="J1005" i="22"/>
  <c r="K1005" i="22" s="1"/>
  <c r="J1004" i="22"/>
  <c r="K1004" i="22" s="1"/>
  <c r="J1003" i="22"/>
  <c r="I1003" i="22" s="1"/>
  <c r="J1002" i="22"/>
  <c r="K1002" i="22" s="1"/>
  <c r="J1001" i="22"/>
  <c r="K1001" i="22" s="1"/>
  <c r="J1000" i="22"/>
  <c r="J999" i="22"/>
  <c r="I999" i="22" s="1"/>
  <c r="J998" i="22"/>
  <c r="K998" i="22" s="1"/>
  <c r="J997" i="22"/>
  <c r="J996" i="22"/>
  <c r="K996" i="22" s="1"/>
  <c r="J995" i="22"/>
  <c r="I995" i="22" s="1"/>
  <c r="J994" i="22"/>
  <c r="K994" i="22" s="1"/>
  <c r="J979" i="22"/>
  <c r="K979" i="22" s="1"/>
  <c r="J978" i="22"/>
  <c r="K978" i="22" s="1"/>
  <c r="J977" i="22"/>
  <c r="I977" i="22" s="1"/>
  <c r="J976" i="22"/>
  <c r="K976" i="22" s="1"/>
  <c r="J975" i="22"/>
  <c r="K975" i="22" s="1"/>
  <c r="J974" i="22"/>
  <c r="I974" i="22" s="1"/>
  <c r="J973" i="22"/>
  <c r="I973" i="22" s="1"/>
  <c r="J972" i="22"/>
  <c r="K972" i="22" s="1"/>
  <c r="J971" i="22"/>
  <c r="K971" i="22" s="1"/>
  <c r="J970" i="22"/>
  <c r="J969" i="22"/>
  <c r="I969" i="22" s="1"/>
  <c r="J968" i="22"/>
  <c r="K968" i="22" s="1"/>
  <c r="J967" i="22"/>
  <c r="J966" i="22"/>
  <c r="I966" i="22" s="1"/>
  <c r="J965" i="22"/>
  <c r="I965" i="22" s="1"/>
  <c r="J964" i="22"/>
  <c r="K964" i="22" s="1"/>
  <c r="J963" i="22"/>
  <c r="K963" i="22" s="1"/>
  <c r="J962" i="22"/>
  <c r="K962" i="22" s="1"/>
  <c r="J961" i="22"/>
  <c r="I961" i="22" s="1"/>
  <c r="J960" i="22"/>
  <c r="K960" i="22" s="1"/>
  <c r="J945" i="22"/>
  <c r="K945" i="22" s="1"/>
  <c r="J944" i="22"/>
  <c r="J943" i="22"/>
  <c r="I943" i="22" s="1"/>
  <c r="J942" i="22"/>
  <c r="I942" i="22" s="1"/>
  <c r="J941" i="22"/>
  <c r="K941" i="22" s="1"/>
  <c r="J940" i="22"/>
  <c r="I940" i="22" s="1"/>
  <c r="J939" i="22"/>
  <c r="I939" i="22" s="1"/>
  <c r="J938" i="22"/>
  <c r="I938" i="22" s="1"/>
  <c r="J937" i="22"/>
  <c r="K937" i="22" s="1"/>
  <c r="J936" i="22"/>
  <c r="J935" i="22"/>
  <c r="I935" i="22" s="1"/>
  <c r="J934" i="22"/>
  <c r="I934" i="22" s="1"/>
  <c r="J933" i="22"/>
  <c r="K933" i="22" s="1"/>
  <c r="J932" i="22"/>
  <c r="I932" i="22" s="1"/>
  <c r="J931" i="22"/>
  <c r="I931" i="22" s="1"/>
  <c r="J930" i="22"/>
  <c r="I930" i="22" s="1"/>
  <c r="J929" i="22"/>
  <c r="K929" i="22" s="1"/>
  <c r="J928" i="22"/>
  <c r="J927" i="22"/>
  <c r="I927" i="22" s="1"/>
  <c r="J926" i="22"/>
  <c r="I926" i="22" s="1"/>
  <c r="J911" i="22"/>
  <c r="J910" i="22"/>
  <c r="I910" i="22" s="1"/>
  <c r="J909" i="22"/>
  <c r="I909" i="22" s="1"/>
  <c r="J908" i="22"/>
  <c r="K908" i="22" s="1"/>
  <c r="J907" i="22"/>
  <c r="K907" i="22" s="1"/>
  <c r="J906" i="22"/>
  <c r="I906" i="22" s="1"/>
  <c r="J905" i="22"/>
  <c r="I905" i="22" s="1"/>
  <c r="J904" i="22"/>
  <c r="K904" i="22" s="1"/>
  <c r="J903" i="22"/>
  <c r="K903" i="22" s="1"/>
  <c r="I903" i="22"/>
  <c r="J902" i="22"/>
  <c r="J901" i="22"/>
  <c r="I901" i="22" s="1"/>
  <c r="J900" i="22"/>
  <c r="K900" i="22" s="1"/>
  <c r="J899" i="22"/>
  <c r="K899" i="22" s="1"/>
  <c r="J898" i="22"/>
  <c r="I898" i="22" s="1"/>
  <c r="J897" i="22"/>
  <c r="I897" i="22" s="1"/>
  <c r="J896" i="22"/>
  <c r="K896" i="22" s="1"/>
  <c r="J895" i="22"/>
  <c r="K895" i="22" s="1"/>
  <c r="J894" i="22"/>
  <c r="J893" i="22"/>
  <c r="I893" i="22" s="1"/>
  <c r="J892" i="22"/>
  <c r="K892" i="22" s="1"/>
  <c r="J877" i="22"/>
  <c r="K877" i="22" s="1"/>
  <c r="J876" i="22"/>
  <c r="I876" i="22" s="1"/>
  <c r="J875" i="22"/>
  <c r="I875" i="22" s="1"/>
  <c r="J874" i="22"/>
  <c r="I874" i="22" s="1"/>
  <c r="J873" i="22"/>
  <c r="K873" i="22" s="1"/>
  <c r="J872" i="22"/>
  <c r="I872" i="22" s="1"/>
  <c r="J871" i="22"/>
  <c r="I871" i="22" s="1"/>
  <c r="J870" i="22"/>
  <c r="I870" i="22" s="1"/>
  <c r="J869" i="22"/>
  <c r="K869" i="22" s="1"/>
  <c r="J868" i="22"/>
  <c r="I868" i="22" s="1"/>
  <c r="J867" i="22"/>
  <c r="I867" i="22" s="1"/>
  <c r="J866" i="22"/>
  <c r="I866" i="22" s="1"/>
  <c r="J865" i="22"/>
  <c r="K865" i="22" s="1"/>
  <c r="J864" i="22"/>
  <c r="I864" i="22" s="1"/>
  <c r="J863" i="22"/>
  <c r="I863" i="22" s="1"/>
  <c r="J862" i="22"/>
  <c r="I862" i="22" s="1"/>
  <c r="J861" i="22"/>
  <c r="K861" i="22" s="1"/>
  <c r="J860" i="22"/>
  <c r="I860" i="22" s="1"/>
  <c r="J859" i="22"/>
  <c r="I859" i="22" s="1"/>
  <c r="J858" i="22"/>
  <c r="I858" i="22" s="1"/>
  <c r="J843" i="22"/>
  <c r="K843" i="22" s="1"/>
  <c r="J842" i="22"/>
  <c r="I842" i="22" s="1"/>
  <c r="J841" i="22"/>
  <c r="I841" i="22" s="1"/>
  <c r="J840" i="22"/>
  <c r="I840" i="22" s="1"/>
  <c r="J839" i="22"/>
  <c r="K839" i="22" s="1"/>
  <c r="J838" i="22"/>
  <c r="I838" i="22" s="1"/>
  <c r="J837" i="22"/>
  <c r="I837" i="22" s="1"/>
  <c r="J836" i="22"/>
  <c r="I836" i="22" s="1"/>
  <c r="J835" i="22"/>
  <c r="K835" i="22" s="1"/>
  <c r="J834" i="22"/>
  <c r="I834" i="22" s="1"/>
  <c r="J833" i="22"/>
  <c r="I833" i="22" s="1"/>
  <c r="J832" i="22"/>
  <c r="I832" i="22" s="1"/>
  <c r="J831" i="22"/>
  <c r="K831" i="22" s="1"/>
  <c r="J830" i="22"/>
  <c r="I830" i="22" s="1"/>
  <c r="J829" i="22"/>
  <c r="I829" i="22" s="1"/>
  <c r="J828" i="22"/>
  <c r="I828" i="22" s="1"/>
  <c r="J827" i="22"/>
  <c r="K827" i="22" s="1"/>
  <c r="J826" i="22"/>
  <c r="I826" i="22" s="1"/>
  <c r="J825" i="22"/>
  <c r="I825" i="22" s="1"/>
  <c r="J824" i="22"/>
  <c r="I824" i="22" s="1"/>
  <c r="J809" i="22"/>
  <c r="K809" i="22" s="1"/>
  <c r="J808" i="22"/>
  <c r="I808" i="22" s="1"/>
  <c r="J807" i="22"/>
  <c r="I807" i="22" s="1"/>
  <c r="J806" i="22"/>
  <c r="I806" i="22" s="1"/>
  <c r="J805" i="22"/>
  <c r="K805" i="22" s="1"/>
  <c r="J804" i="22"/>
  <c r="I804" i="22" s="1"/>
  <c r="J803" i="22"/>
  <c r="I803" i="22" s="1"/>
  <c r="J802" i="22"/>
  <c r="I802" i="22" s="1"/>
  <c r="J801" i="22"/>
  <c r="K801" i="22" s="1"/>
  <c r="J800" i="22"/>
  <c r="I800" i="22" s="1"/>
  <c r="J799" i="22"/>
  <c r="I799" i="22" s="1"/>
  <c r="J798" i="22"/>
  <c r="I798" i="22" s="1"/>
  <c r="J797" i="22"/>
  <c r="K797" i="22" s="1"/>
  <c r="J796" i="22"/>
  <c r="I796" i="22" s="1"/>
  <c r="J795" i="22"/>
  <c r="I795" i="22" s="1"/>
  <c r="J794" i="22"/>
  <c r="I794" i="22" s="1"/>
  <c r="J793" i="22"/>
  <c r="K793" i="22" s="1"/>
  <c r="J792" i="22"/>
  <c r="I792" i="22" s="1"/>
  <c r="J791" i="22"/>
  <c r="I791" i="22" s="1"/>
  <c r="J790" i="22"/>
  <c r="I790" i="22" s="1"/>
  <c r="J775" i="22"/>
  <c r="K775" i="22" s="1"/>
  <c r="J774" i="22"/>
  <c r="K774" i="22" s="1"/>
  <c r="J773" i="22"/>
  <c r="I773" i="22" s="1"/>
  <c r="J772" i="22"/>
  <c r="K772" i="22" s="1"/>
  <c r="J771" i="22"/>
  <c r="K771" i="22" s="1"/>
  <c r="I771" i="22"/>
  <c r="J770" i="22"/>
  <c r="K770" i="22" s="1"/>
  <c r="J769" i="22"/>
  <c r="I769" i="22" s="1"/>
  <c r="J768" i="22"/>
  <c r="J767" i="22"/>
  <c r="K767" i="22" s="1"/>
  <c r="J766" i="22"/>
  <c r="J765" i="22"/>
  <c r="I765" i="22" s="1"/>
  <c r="J764" i="22"/>
  <c r="K764" i="22" s="1"/>
  <c r="J763" i="22"/>
  <c r="K763" i="22" s="1"/>
  <c r="J762" i="22"/>
  <c r="K762" i="22" s="1"/>
  <c r="J761" i="22"/>
  <c r="I761" i="22" s="1"/>
  <c r="J760" i="22"/>
  <c r="K760" i="22" s="1"/>
  <c r="J759" i="22"/>
  <c r="J758" i="22"/>
  <c r="K758" i="22" s="1"/>
  <c r="J757" i="22"/>
  <c r="I757" i="22" s="1"/>
  <c r="J756" i="22"/>
  <c r="K756" i="22" s="1"/>
  <c r="J741" i="22"/>
  <c r="K741" i="22" s="1"/>
  <c r="J740" i="22"/>
  <c r="K740" i="22" s="1"/>
  <c r="J739" i="22"/>
  <c r="I739" i="22" s="1"/>
  <c r="J738" i="22"/>
  <c r="J737" i="22"/>
  <c r="K737" i="22" s="1"/>
  <c r="J736" i="22"/>
  <c r="J735" i="22"/>
  <c r="I735" i="22" s="1"/>
  <c r="J734" i="22"/>
  <c r="K734" i="22" s="1"/>
  <c r="J733" i="22"/>
  <c r="K733" i="22" s="1"/>
  <c r="J732" i="22"/>
  <c r="K732" i="22" s="1"/>
  <c r="J731" i="22"/>
  <c r="I731" i="22" s="1"/>
  <c r="J730" i="22"/>
  <c r="K730" i="22" s="1"/>
  <c r="J729" i="22"/>
  <c r="J728" i="22"/>
  <c r="K728" i="22" s="1"/>
  <c r="J727" i="22"/>
  <c r="I727" i="22" s="1"/>
  <c r="J726" i="22"/>
  <c r="K726" i="22" s="1"/>
  <c r="J725" i="22"/>
  <c r="K725" i="22" s="1"/>
  <c r="J724" i="22"/>
  <c r="K724" i="22" s="1"/>
  <c r="J723" i="22"/>
  <c r="I723" i="22" s="1"/>
  <c r="J722" i="22"/>
  <c r="J707" i="22"/>
  <c r="K707" i="22" s="1"/>
  <c r="J706" i="22"/>
  <c r="J705" i="22"/>
  <c r="I705" i="22" s="1"/>
  <c r="J704" i="22"/>
  <c r="K704" i="22" s="1"/>
  <c r="I704" i="22"/>
  <c r="J703" i="22"/>
  <c r="K703" i="22" s="1"/>
  <c r="J702" i="22"/>
  <c r="K702" i="22" s="1"/>
  <c r="J701" i="22"/>
  <c r="I701" i="22" s="1"/>
  <c r="J700" i="22"/>
  <c r="K700" i="22" s="1"/>
  <c r="J699" i="22"/>
  <c r="J698" i="22"/>
  <c r="K698" i="22" s="1"/>
  <c r="J697" i="22"/>
  <c r="I697" i="22" s="1"/>
  <c r="J696" i="22"/>
  <c r="K696" i="22" s="1"/>
  <c r="J695" i="22"/>
  <c r="K695" i="22" s="1"/>
  <c r="J694" i="22"/>
  <c r="K694" i="22" s="1"/>
  <c r="J693" i="22"/>
  <c r="I693" i="22" s="1"/>
  <c r="J692" i="22"/>
  <c r="J691" i="22"/>
  <c r="K691" i="22" s="1"/>
  <c r="J690" i="22"/>
  <c r="J689" i="22"/>
  <c r="I689" i="22" s="1"/>
  <c r="J688" i="22"/>
  <c r="K688" i="22" s="1"/>
  <c r="J673" i="22"/>
  <c r="K673" i="22" s="1"/>
  <c r="J672" i="22"/>
  <c r="K672" i="22" s="1"/>
  <c r="J671" i="22"/>
  <c r="I671" i="22" s="1"/>
  <c r="J670" i="22"/>
  <c r="K670" i="22" s="1"/>
  <c r="J669" i="22"/>
  <c r="J668" i="22"/>
  <c r="K668" i="22" s="1"/>
  <c r="J667" i="22"/>
  <c r="I667" i="22" s="1"/>
  <c r="J666" i="22"/>
  <c r="K666" i="22" s="1"/>
  <c r="J665" i="22"/>
  <c r="K665" i="22" s="1"/>
  <c r="J664" i="22"/>
  <c r="K664" i="22" s="1"/>
  <c r="J663" i="22"/>
  <c r="I663" i="22" s="1"/>
  <c r="J662" i="22"/>
  <c r="J661" i="22"/>
  <c r="K661" i="22" s="1"/>
  <c r="J660" i="22"/>
  <c r="J659" i="22"/>
  <c r="I659" i="22" s="1"/>
  <c r="J658" i="22"/>
  <c r="K658" i="22" s="1"/>
  <c r="J657" i="22"/>
  <c r="K657" i="22" s="1"/>
  <c r="J656" i="22"/>
  <c r="K656" i="22" s="1"/>
  <c r="J655" i="22"/>
  <c r="I655" i="22" s="1"/>
  <c r="J654" i="22"/>
  <c r="K654" i="22" s="1"/>
  <c r="J639" i="22"/>
  <c r="J638" i="22"/>
  <c r="K638" i="22" s="1"/>
  <c r="J637" i="22"/>
  <c r="I637" i="22" s="1"/>
  <c r="J636" i="22"/>
  <c r="K636" i="22" s="1"/>
  <c r="J635" i="22"/>
  <c r="K635" i="22" s="1"/>
  <c r="J634" i="22"/>
  <c r="K634" i="22" s="1"/>
  <c r="I634" i="22"/>
  <c r="J633" i="22"/>
  <c r="I633" i="22" s="1"/>
  <c r="J632" i="22"/>
  <c r="J631" i="22"/>
  <c r="K631" i="22" s="1"/>
  <c r="J630" i="22"/>
  <c r="J629" i="22"/>
  <c r="I629" i="22" s="1"/>
  <c r="J628" i="22"/>
  <c r="K628" i="22" s="1"/>
  <c r="J627" i="22"/>
  <c r="K627" i="22" s="1"/>
  <c r="I627" i="22"/>
  <c r="J626" i="22"/>
  <c r="K626" i="22" s="1"/>
  <c r="J625" i="22"/>
  <c r="I625" i="22" s="1"/>
  <c r="J624" i="22"/>
  <c r="K624" i="22" s="1"/>
  <c r="J623" i="22"/>
  <c r="J622" i="22"/>
  <c r="K622" i="22" s="1"/>
  <c r="J621" i="22"/>
  <c r="I621" i="22" s="1"/>
  <c r="J620" i="22"/>
  <c r="K620" i="22" s="1"/>
  <c r="J605" i="22"/>
  <c r="K605" i="22" s="1"/>
  <c r="J604" i="22"/>
  <c r="K604" i="22" s="1"/>
  <c r="J603" i="22"/>
  <c r="I603" i="22" s="1"/>
  <c r="J602" i="22"/>
  <c r="J601" i="22"/>
  <c r="K601" i="22" s="1"/>
  <c r="J600" i="22"/>
  <c r="J599" i="22"/>
  <c r="I599" i="22" s="1"/>
  <c r="J598" i="22"/>
  <c r="K598" i="22" s="1"/>
  <c r="J597" i="22"/>
  <c r="K597" i="22" s="1"/>
  <c r="J596" i="22"/>
  <c r="K596" i="22" s="1"/>
  <c r="J595" i="22"/>
  <c r="I595" i="22" s="1"/>
  <c r="J594" i="22"/>
  <c r="K594" i="22" s="1"/>
  <c r="J593" i="22"/>
  <c r="J592" i="22"/>
  <c r="K592" i="22" s="1"/>
  <c r="J591" i="22"/>
  <c r="I591" i="22" s="1"/>
  <c r="J590" i="22"/>
  <c r="K590" i="22" s="1"/>
  <c r="J589" i="22"/>
  <c r="K589" i="22" s="1"/>
  <c r="J588" i="22"/>
  <c r="K588" i="22" s="1"/>
  <c r="J587" i="22"/>
  <c r="I587" i="22" s="1"/>
  <c r="J586" i="22"/>
  <c r="J571" i="22"/>
  <c r="K571" i="22" s="1"/>
  <c r="J570" i="22"/>
  <c r="J569" i="22"/>
  <c r="I569" i="22" s="1"/>
  <c r="J568" i="22"/>
  <c r="J567" i="22"/>
  <c r="K567" i="22" s="1"/>
  <c r="J566" i="22"/>
  <c r="J565" i="22"/>
  <c r="I565" i="22" s="1"/>
  <c r="J564" i="22"/>
  <c r="J563" i="22"/>
  <c r="K563" i="22" s="1"/>
  <c r="J562" i="22"/>
  <c r="J561" i="22"/>
  <c r="I561" i="22" s="1"/>
  <c r="J560" i="22"/>
  <c r="J559" i="22"/>
  <c r="K559" i="22" s="1"/>
  <c r="J558" i="22"/>
  <c r="J557" i="22"/>
  <c r="I557" i="22" s="1"/>
  <c r="J556" i="22"/>
  <c r="J555" i="22"/>
  <c r="K555" i="22" s="1"/>
  <c r="J554" i="22"/>
  <c r="J553" i="22"/>
  <c r="I553" i="22" s="1"/>
  <c r="J552" i="22"/>
  <c r="J537" i="22"/>
  <c r="I537" i="22" s="1"/>
  <c r="J536" i="22"/>
  <c r="I536" i="22" s="1"/>
  <c r="J535" i="22"/>
  <c r="I535" i="22" s="1"/>
  <c r="J534" i="22"/>
  <c r="K534" i="22" s="1"/>
  <c r="I534" i="22"/>
  <c r="J533" i="22"/>
  <c r="I533" i="22" s="1"/>
  <c r="J532" i="22"/>
  <c r="I532" i="22" s="1"/>
  <c r="J531" i="22"/>
  <c r="I531" i="22" s="1"/>
  <c r="J530" i="22"/>
  <c r="K530" i="22" s="1"/>
  <c r="J529" i="22"/>
  <c r="I529" i="22" s="1"/>
  <c r="J528" i="22"/>
  <c r="I528" i="22" s="1"/>
  <c r="J527" i="22"/>
  <c r="I527" i="22" s="1"/>
  <c r="J526" i="22"/>
  <c r="K526" i="22" s="1"/>
  <c r="J525" i="22"/>
  <c r="I525" i="22" s="1"/>
  <c r="J524" i="22"/>
  <c r="I524" i="22" s="1"/>
  <c r="J523" i="22"/>
  <c r="I523" i="22" s="1"/>
  <c r="J522" i="22"/>
  <c r="J521" i="22"/>
  <c r="I521" i="22" s="1"/>
  <c r="J520" i="22"/>
  <c r="I520" i="22" s="1"/>
  <c r="J519" i="22"/>
  <c r="I519" i="22" s="1"/>
  <c r="J518" i="22"/>
  <c r="K518" i="22" s="1"/>
  <c r="J503" i="22"/>
  <c r="K503" i="22" s="1"/>
  <c r="J502" i="22"/>
  <c r="K502" i="22" s="1"/>
  <c r="J501" i="22"/>
  <c r="I501" i="22" s="1"/>
  <c r="J500" i="22"/>
  <c r="K500" i="22" s="1"/>
  <c r="I500" i="22"/>
  <c r="J499" i="22"/>
  <c r="K499" i="22" s="1"/>
  <c r="J498" i="22"/>
  <c r="K498" i="22" s="1"/>
  <c r="J497" i="22"/>
  <c r="I497" i="22" s="1"/>
  <c r="J496" i="22"/>
  <c r="K496" i="22" s="1"/>
  <c r="I496" i="22"/>
  <c r="J495" i="22"/>
  <c r="K495" i="22" s="1"/>
  <c r="J494" i="22"/>
  <c r="K494" i="22" s="1"/>
  <c r="J493" i="22"/>
  <c r="I493" i="22" s="1"/>
  <c r="J492" i="22"/>
  <c r="K492" i="22" s="1"/>
  <c r="J491" i="22"/>
  <c r="K491" i="22" s="1"/>
  <c r="J490" i="22"/>
  <c r="K490" i="22" s="1"/>
  <c r="J489" i="22"/>
  <c r="I489" i="22" s="1"/>
  <c r="J488" i="22"/>
  <c r="K488" i="22" s="1"/>
  <c r="J487" i="22"/>
  <c r="K487" i="22" s="1"/>
  <c r="J486" i="22"/>
  <c r="K486" i="22" s="1"/>
  <c r="J485" i="22"/>
  <c r="I485" i="22" s="1"/>
  <c r="J484" i="22"/>
  <c r="K484" i="22" s="1"/>
  <c r="I484" i="22"/>
  <c r="J469" i="22"/>
  <c r="K469" i="22" s="1"/>
  <c r="J468" i="22"/>
  <c r="K468" i="22" s="1"/>
  <c r="J467" i="22"/>
  <c r="I467" i="22" s="1"/>
  <c r="J466" i="22"/>
  <c r="J465" i="22"/>
  <c r="J464" i="22"/>
  <c r="J463" i="22"/>
  <c r="I463" i="22" s="1"/>
  <c r="J462" i="22"/>
  <c r="K462" i="22" s="1"/>
  <c r="I462" i="22"/>
  <c r="J461" i="22"/>
  <c r="K461" i="22" s="1"/>
  <c r="J460" i="22"/>
  <c r="K460" i="22" s="1"/>
  <c r="J459" i="22"/>
  <c r="I459" i="22" s="1"/>
  <c r="J458" i="22"/>
  <c r="J457" i="22"/>
  <c r="J456" i="22"/>
  <c r="J455" i="22"/>
  <c r="I455" i="22" s="1"/>
  <c r="J454" i="22"/>
  <c r="K454" i="22" s="1"/>
  <c r="J453" i="22"/>
  <c r="K453" i="22" s="1"/>
  <c r="J452" i="22"/>
  <c r="K452" i="22" s="1"/>
  <c r="J451" i="22"/>
  <c r="I451" i="22" s="1"/>
  <c r="J450" i="22"/>
  <c r="J435" i="22"/>
  <c r="J434" i="22"/>
  <c r="J433" i="22"/>
  <c r="I433" i="22" s="1"/>
  <c r="J432" i="22"/>
  <c r="K432" i="22" s="1"/>
  <c r="J431" i="22"/>
  <c r="K431" i="22" s="1"/>
  <c r="J430" i="22"/>
  <c r="K430" i="22" s="1"/>
  <c r="J429" i="22"/>
  <c r="I429" i="22" s="1"/>
  <c r="J428" i="22"/>
  <c r="J427" i="22"/>
  <c r="J426" i="22"/>
  <c r="J425" i="22"/>
  <c r="I425" i="22" s="1"/>
  <c r="J424" i="22"/>
  <c r="K424" i="22" s="1"/>
  <c r="J423" i="22"/>
  <c r="I423" i="22" s="1"/>
  <c r="J422" i="22"/>
  <c r="I422" i="22" s="1"/>
  <c r="J421" i="22"/>
  <c r="I421" i="22" s="1"/>
  <c r="J420" i="22"/>
  <c r="J419" i="22"/>
  <c r="I419" i="22" s="1"/>
  <c r="J418" i="22"/>
  <c r="I418" i="22" s="1"/>
  <c r="J417" i="22"/>
  <c r="I417" i="22" s="1"/>
  <c r="J416" i="22"/>
  <c r="K416" i="22" s="1"/>
  <c r="J401" i="22"/>
  <c r="K401" i="22" s="1"/>
  <c r="J400" i="22"/>
  <c r="K400" i="22" s="1"/>
  <c r="J399" i="22"/>
  <c r="I399" i="22" s="1"/>
  <c r="J398" i="22"/>
  <c r="J397" i="22"/>
  <c r="J396" i="22"/>
  <c r="J395" i="22"/>
  <c r="I395" i="22" s="1"/>
  <c r="J394" i="22"/>
  <c r="K394" i="22" s="1"/>
  <c r="J393" i="22"/>
  <c r="K393" i="22" s="1"/>
  <c r="J392" i="22"/>
  <c r="K392" i="22" s="1"/>
  <c r="J391" i="22"/>
  <c r="I391" i="22" s="1"/>
  <c r="J390" i="22"/>
  <c r="J389" i="22"/>
  <c r="J388" i="22"/>
  <c r="K388" i="22" s="1"/>
  <c r="J387" i="22"/>
  <c r="I387" i="22" s="1"/>
  <c r="J386" i="22"/>
  <c r="K386" i="22" s="1"/>
  <c r="J385" i="22"/>
  <c r="K385" i="22" s="1"/>
  <c r="J384" i="22"/>
  <c r="K384" i="22" s="1"/>
  <c r="J383" i="22"/>
  <c r="I383" i="22" s="1"/>
  <c r="J382" i="22"/>
  <c r="J367" i="22"/>
  <c r="K367" i="22" s="1"/>
  <c r="J366" i="22"/>
  <c r="J365" i="22"/>
  <c r="I365" i="22" s="1"/>
  <c r="J364" i="22"/>
  <c r="K364" i="22" s="1"/>
  <c r="J363" i="22"/>
  <c r="K363" i="22" s="1"/>
  <c r="J362" i="22"/>
  <c r="K362" i="22" s="1"/>
  <c r="J361" i="22"/>
  <c r="I361" i="22" s="1"/>
  <c r="J360" i="22"/>
  <c r="K360" i="22" s="1"/>
  <c r="J359" i="22"/>
  <c r="J358" i="22"/>
  <c r="K358" i="22" s="1"/>
  <c r="J357" i="22"/>
  <c r="I357" i="22" s="1"/>
  <c r="J356" i="22"/>
  <c r="K356" i="22" s="1"/>
  <c r="J355" i="22"/>
  <c r="K355" i="22" s="1"/>
  <c r="J354" i="22"/>
  <c r="K354" i="22" s="1"/>
  <c r="J353" i="22"/>
  <c r="I353" i="22" s="1"/>
  <c r="J352" i="22"/>
  <c r="J351" i="22"/>
  <c r="K351" i="22" s="1"/>
  <c r="J350" i="22"/>
  <c r="J349" i="22"/>
  <c r="I349" i="22" s="1"/>
  <c r="J348" i="22"/>
  <c r="K348" i="22" s="1"/>
  <c r="J333" i="22"/>
  <c r="K333" i="22" s="1"/>
  <c r="J332" i="22"/>
  <c r="K332" i="22" s="1"/>
  <c r="J331" i="22"/>
  <c r="I331" i="22" s="1"/>
  <c r="J330" i="22"/>
  <c r="K330" i="22" s="1"/>
  <c r="J329" i="22"/>
  <c r="J328" i="22"/>
  <c r="K328" i="22" s="1"/>
  <c r="J327" i="22"/>
  <c r="I327" i="22" s="1"/>
  <c r="J326" i="22"/>
  <c r="K326" i="22" s="1"/>
  <c r="J325" i="22"/>
  <c r="K325" i="22" s="1"/>
  <c r="J324" i="22"/>
  <c r="K324" i="22" s="1"/>
  <c r="J323" i="22"/>
  <c r="I323" i="22" s="1"/>
  <c r="J322" i="22"/>
  <c r="J321" i="22"/>
  <c r="K321" i="22" s="1"/>
  <c r="J320" i="22"/>
  <c r="J319" i="22"/>
  <c r="I319" i="22" s="1"/>
  <c r="J318" i="22"/>
  <c r="K318" i="22" s="1"/>
  <c r="J317" i="22"/>
  <c r="K317" i="22" s="1"/>
  <c r="J316" i="22"/>
  <c r="K316" i="22" s="1"/>
  <c r="J315" i="22"/>
  <c r="I315" i="22" s="1"/>
  <c r="J314" i="22"/>
  <c r="K314" i="22" s="1"/>
  <c r="J299" i="22"/>
  <c r="I299" i="22" s="1"/>
  <c r="J298" i="22"/>
  <c r="I298" i="22" s="1"/>
  <c r="J297" i="22"/>
  <c r="K297" i="22" s="1"/>
  <c r="J296" i="22"/>
  <c r="J295" i="22"/>
  <c r="I295" i="22" s="1"/>
  <c r="J294" i="22"/>
  <c r="I294" i="22" s="1"/>
  <c r="J293" i="22"/>
  <c r="J292" i="22"/>
  <c r="K292" i="22" s="1"/>
  <c r="J291" i="22"/>
  <c r="I291" i="22" s="1"/>
  <c r="J290" i="22"/>
  <c r="I290" i="22" s="1"/>
  <c r="J289" i="22"/>
  <c r="K289" i="22" s="1"/>
  <c r="J288" i="22"/>
  <c r="J287" i="22"/>
  <c r="I287" i="22" s="1"/>
  <c r="J286" i="22"/>
  <c r="I286" i="22" s="1"/>
  <c r="J285" i="22"/>
  <c r="J284" i="22"/>
  <c r="K284" i="22" s="1"/>
  <c r="J283" i="22"/>
  <c r="I283" i="22" s="1"/>
  <c r="J282" i="22"/>
  <c r="I282" i="22" s="1"/>
  <c r="J281" i="22"/>
  <c r="K281" i="22" s="1"/>
  <c r="J280" i="22"/>
  <c r="J265" i="22"/>
  <c r="K265" i="22" s="1"/>
  <c r="J264" i="22"/>
  <c r="J263" i="22"/>
  <c r="I263" i="22" s="1"/>
  <c r="J262" i="22"/>
  <c r="K262" i="22" s="1"/>
  <c r="J261" i="22"/>
  <c r="K261" i="22" s="1"/>
  <c r="J260" i="22"/>
  <c r="K260" i="22" s="1"/>
  <c r="J259" i="22"/>
  <c r="I259" i="22" s="1"/>
  <c r="J258" i="22"/>
  <c r="K258" i="22" s="1"/>
  <c r="J257" i="22"/>
  <c r="K257" i="22" s="1"/>
  <c r="J256" i="22"/>
  <c r="K256" i="22" s="1"/>
  <c r="J255" i="22"/>
  <c r="I255" i="22" s="1"/>
  <c r="J254" i="22"/>
  <c r="K254" i="22" s="1"/>
  <c r="J253" i="22"/>
  <c r="K253" i="22" s="1"/>
  <c r="J252" i="22"/>
  <c r="K252" i="22" s="1"/>
  <c r="J251" i="22"/>
  <c r="I251" i="22" s="1"/>
  <c r="J250" i="22"/>
  <c r="K250" i="22" s="1"/>
  <c r="J249" i="22"/>
  <c r="K249" i="22" s="1"/>
  <c r="J248" i="22"/>
  <c r="K248" i="22" s="1"/>
  <c r="J247" i="22"/>
  <c r="I247" i="22" s="1"/>
  <c r="J246" i="22"/>
  <c r="K246" i="22" s="1"/>
  <c r="J231" i="22"/>
  <c r="K231" i="22" s="1"/>
  <c r="J230" i="22"/>
  <c r="I230" i="22" s="1"/>
  <c r="J229" i="22"/>
  <c r="I229" i="22" s="1"/>
  <c r="J228" i="22"/>
  <c r="I228" i="22" s="1"/>
  <c r="J227" i="22"/>
  <c r="K227" i="22" s="1"/>
  <c r="J226" i="22"/>
  <c r="I226" i="22" s="1"/>
  <c r="J225" i="22"/>
  <c r="I225" i="22" s="1"/>
  <c r="J224" i="22"/>
  <c r="I224" i="22" s="1"/>
  <c r="J223" i="22"/>
  <c r="K223" i="22" s="1"/>
  <c r="J222" i="22"/>
  <c r="I222" i="22" s="1"/>
  <c r="J221" i="22"/>
  <c r="I221" i="22" s="1"/>
  <c r="J220" i="22"/>
  <c r="I220" i="22" s="1"/>
  <c r="J219" i="22"/>
  <c r="K219" i="22" s="1"/>
  <c r="J218" i="22"/>
  <c r="I218" i="22" s="1"/>
  <c r="J217" i="22"/>
  <c r="I217" i="22" s="1"/>
  <c r="J216" i="22"/>
  <c r="I216" i="22" s="1"/>
  <c r="J215" i="22"/>
  <c r="K215" i="22" s="1"/>
  <c r="J214" i="22"/>
  <c r="I214" i="22" s="1"/>
  <c r="J213" i="22"/>
  <c r="I213" i="22" s="1"/>
  <c r="J212" i="22"/>
  <c r="I212" i="22" s="1"/>
  <c r="J197" i="22"/>
  <c r="K197" i="22" s="1"/>
  <c r="J196" i="22"/>
  <c r="K196" i="22" s="1"/>
  <c r="J195" i="22"/>
  <c r="I195" i="22" s="1"/>
  <c r="J194" i="22"/>
  <c r="K194" i="22" s="1"/>
  <c r="J193" i="22"/>
  <c r="K193" i="22" s="1"/>
  <c r="J192" i="22"/>
  <c r="K192" i="22" s="1"/>
  <c r="J191" i="22"/>
  <c r="I191" i="22" s="1"/>
  <c r="J190" i="22"/>
  <c r="K190" i="22" s="1"/>
  <c r="J189" i="22"/>
  <c r="K189" i="22" s="1"/>
  <c r="J188" i="22"/>
  <c r="K188" i="22" s="1"/>
  <c r="J187" i="22"/>
  <c r="I187" i="22" s="1"/>
  <c r="J186" i="22"/>
  <c r="K186" i="22" s="1"/>
  <c r="J185" i="22"/>
  <c r="K185" i="22" s="1"/>
  <c r="J184" i="22"/>
  <c r="K184" i="22" s="1"/>
  <c r="J183" i="22"/>
  <c r="I183" i="22" s="1"/>
  <c r="J182" i="22"/>
  <c r="K182" i="22" s="1"/>
  <c r="J181" i="22"/>
  <c r="K181" i="22" s="1"/>
  <c r="J180" i="22"/>
  <c r="K180" i="22" s="1"/>
  <c r="J179" i="22"/>
  <c r="I179" i="22" s="1"/>
  <c r="J178" i="22"/>
  <c r="K178" i="22" s="1"/>
  <c r="J163" i="22"/>
  <c r="K163" i="22" s="1"/>
  <c r="J162" i="22"/>
  <c r="I162" i="22" s="1"/>
  <c r="J161" i="22"/>
  <c r="I161" i="22" s="1"/>
  <c r="J160" i="22"/>
  <c r="I160" i="22" s="1"/>
  <c r="J159" i="22"/>
  <c r="K159" i="22" s="1"/>
  <c r="J158" i="22"/>
  <c r="I158" i="22" s="1"/>
  <c r="J157" i="22"/>
  <c r="I157" i="22" s="1"/>
  <c r="J156" i="22"/>
  <c r="I156" i="22" s="1"/>
  <c r="J155" i="22"/>
  <c r="K155" i="22" s="1"/>
  <c r="J154" i="22"/>
  <c r="I154" i="22" s="1"/>
  <c r="J153" i="22"/>
  <c r="I153" i="22" s="1"/>
  <c r="J152" i="22"/>
  <c r="I152" i="22" s="1"/>
  <c r="J151" i="22"/>
  <c r="K151" i="22" s="1"/>
  <c r="J150" i="22"/>
  <c r="I150" i="22" s="1"/>
  <c r="J149" i="22"/>
  <c r="I149" i="22" s="1"/>
  <c r="J148" i="22"/>
  <c r="I148" i="22" s="1"/>
  <c r="J147" i="22"/>
  <c r="K147" i="22" s="1"/>
  <c r="J146" i="22"/>
  <c r="I146" i="22" s="1"/>
  <c r="J145" i="22"/>
  <c r="I145" i="22" s="1"/>
  <c r="J144" i="22"/>
  <c r="I144" i="22" s="1"/>
  <c r="J129" i="22"/>
  <c r="K129" i="22" s="1"/>
  <c r="J128" i="22"/>
  <c r="I128" i="22" s="1"/>
  <c r="J127" i="22"/>
  <c r="I127" i="22" s="1"/>
  <c r="J126" i="22"/>
  <c r="I126" i="22" s="1"/>
  <c r="J125" i="22"/>
  <c r="K125" i="22" s="1"/>
  <c r="J124" i="22"/>
  <c r="I124" i="22" s="1"/>
  <c r="J123" i="22"/>
  <c r="I123" i="22" s="1"/>
  <c r="J122" i="22"/>
  <c r="I122" i="22" s="1"/>
  <c r="J121" i="22"/>
  <c r="K121" i="22" s="1"/>
  <c r="J120" i="22"/>
  <c r="I120" i="22" s="1"/>
  <c r="J119" i="22"/>
  <c r="I119" i="22" s="1"/>
  <c r="J118" i="22"/>
  <c r="I118" i="22" s="1"/>
  <c r="J117" i="22"/>
  <c r="K117" i="22" s="1"/>
  <c r="J116" i="22"/>
  <c r="I116" i="22" s="1"/>
  <c r="J115" i="22"/>
  <c r="I115" i="22" s="1"/>
  <c r="K114" i="22"/>
  <c r="J114" i="22"/>
  <c r="I114" i="22" s="1"/>
  <c r="J113" i="22"/>
  <c r="K113" i="22" s="1"/>
  <c r="J112" i="22"/>
  <c r="I112" i="22" s="1"/>
  <c r="J111" i="22"/>
  <c r="I111" i="22" s="1"/>
  <c r="J110" i="22"/>
  <c r="I110" i="22" s="1"/>
  <c r="J95" i="22"/>
  <c r="K95" i="22" s="1"/>
  <c r="J94" i="22"/>
  <c r="K94" i="22" s="1"/>
  <c r="J93" i="22"/>
  <c r="I93" i="22" s="1"/>
  <c r="J92" i="22"/>
  <c r="K92" i="22" s="1"/>
  <c r="J91" i="22"/>
  <c r="K91" i="22" s="1"/>
  <c r="J90" i="22"/>
  <c r="K90" i="22" s="1"/>
  <c r="J89" i="22"/>
  <c r="I89" i="22" s="1"/>
  <c r="J88" i="22"/>
  <c r="K88" i="22" s="1"/>
  <c r="J87" i="22"/>
  <c r="K87" i="22" s="1"/>
  <c r="J86" i="22"/>
  <c r="K86" i="22" s="1"/>
  <c r="J85" i="22"/>
  <c r="I85" i="22" s="1"/>
  <c r="J84" i="22"/>
  <c r="K84" i="22" s="1"/>
  <c r="J83" i="22"/>
  <c r="K83" i="22" s="1"/>
  <c r="J82" i="22"/>
  <c r="K82" i="22" s="1"/>
  <c r="J81" i="22"/>
  <c r="I81" i="22" s="1"/>
  <c r="J80" i="22"/>
  <c r="K80" i="22" s="1"/>
  <c r="J79" i="22"/>
  <c r="K79" i="22" s="1"/>
  <c r="J78" i="22"/>
  <c r="K78" i="22" s="1"/>
  <c r="J77" i="22"/>
  <c r="I77" i="22" s="1"/>
  <c r="J76" i="22"/>
  <c r="K76" i="22" s="1"/>
  <c r="J61" i="22"/>
  <c r="K61" i="22" s="1"/>
  <c r="K60" i="22"/>
  <c r="J60" i="22"/>
  <c r="I60" i="22" s="1"/>
  <c r="J59" i="22"/>
  <c r="I59" i="22" s="1"/>
  <c r="J58" i="22"/>
  <c r="I58" i="22" s="1"/>
  <c r="J57" i="22"/>
  <c r="K57" i="22" s="1"/>
  <c r="K56" i="22"/>
  <c r="J56" i="22"/>
  <c r="I56" i="22" s="1"/>
  <c r="J55" i="22"/>
  <c r="I55" i="22" s="1"/>
  <c r="J54" i="22"/>
  <c r="I54" i="22" s="1"/>
  <c r="J53" i="22"/>
  <c r="K53" i="22" s="1"/>
  <c r="J52" i="22"/>
  <c r="I52" i="22" s="1"/>
  <c r="J51" i="22"/>
  <c r="I51" i="22" s="1"/>
  <c r="J50" i="22"/>
  <c r="I50" i="22" s="1"/>
  <c r="J49" i="22"/>
  <c r="K49" i="22" s="1"/>
  <c r="J48" i="22"/>
  <c r="I48" i="22" s="1"/>
  <c r="J47" i="22"/>
  <c r="I47" i="22" s="1"/>
  <c r="J46" i="22"/>
  <c r="I46" i="22" s="1"/>
  <c r="J45" i="22"/>
  <c r="K45" i="22" s="1"/>
  <c r="J44" i="22"/>
  <c r="I44" i="22" s="1"/>
  <c r="J43" i="22"/>
  <c r="I43" i="22" s="1"/>
  <c r="J42" i="22"/>
  <c r="I42" i="22" s="1"/>
  <c r="J9" i="22"/>
  <c r="I9" i="22" s="1"/>
  <c r="J10" i="22"/>
  <c r="K10" i="22" s="1"/>
  <c r="J11" i="22"/>
  <c r="K11" i="22" s="1"/>
  <c r="J12" i="22"/>
  <c r="K12" i="22" s="1"/>
  <c r="J13" i="22"/>
  <c r="I13" i="22" s="1"/>
  <c r="J14" i="22"/>
  <c r="K14" i="22" s="1"/>
  <c r="J15" i="22"/>
  <c r="K15" i="22" s="1"/>
  <c r="I16" i="22"/>
  <c r="J16" i="22"/>
  <c r="K16" i="22" s="1"/>
  <c r="J17" i="22"/>
  <c r="I17" i="22" s="1"/>
  <c r="J18" i="22"/>
  <c r="K18" i="22" s="1"/>
  <c r="J19" i="22"/>
  <c r="K19" i="22" s="1"/>
  <c r="J20" i="22"/>
  <c r="K20" i="22" s="1"/>
  <c r="J21" i="22"/>
  <c r="I21" i="22" s="1"/>
  <c r="J22" i="22"/>
  <c r="K22" i="22" s="1"/>
  <c r="J23" i="22"/>
  <c r="K23" i="22" s="1"/>
  <c r="J24" i="22"/>
  <c r="K24" i="22" s="1"/>
  <c r="J25" i="22"/>
  <c r="I25" i="22" s="1"/>
  <c r="J26" i="22"/>
  <c r="K26" i="22" s="1"/>
  <c r="J27" i="22"/>
  <c r="K27" i="22" s="1"/>
  <c r="K159" i="21"/>
  <c r="L157" i="21"/>
  <c r="K157" i="21" s="1"/>
  <c r="L156" i="21"/>
  <c r="M156" i="21" s="1"/>
  <c r="L155" i="21"/>
  <c r="M155" i="21" s="1"/>
  <c r="L154" i="21"/>
  <c r="K154" i="21" s="1"/>
  <c r="L153" i="21"/>
  <c r="K153" i="21" s="1"/>
  <c r="L152" i="21"/>
  <c r="M152" i="21" s="1"/>
  <c r="L151" i="21"/>
  <c r="M151" i="21" s="1"/>
  <c r="L150" i="21"/>
  <c r="K150" i="21" s="1"/>
  <c r="L149" i="21"/>
  <c r="K149" i="21" s="1"/>
  <c r="L148" i="21"/>
  <c r="M148" i="21" s="1"/>
  <c r="L147" i="21"/>
  <c r="M147" i="21" s="1"/>
  <c r="L146" i="21"/>
  <c r="M146" i="21" s="1"/>
  <c r="L145" i="21"/>
  <c r="K145" i="21" s="1"/>
  <c r="L144" i="21"/>
  <c r="M144" i="21" s="1"/>
  <c r="L143" i="21"/>
  <c r="M143" i="21" s="1"/>
  <c r="K132" i="21"/>
  <c r="L130" i="21"/>
  <c r="M130" i="21" s="1"/>
  <c r="L129" i="21"/>
  <c r="K129" i="21" s="1"/>
  <c r="L128" i="21"/>
  <c r="K128" i="21" s="1"/>
  <c r="L127" i="21"/>
  <c r="K127" i="21" s="1"/>
  <c r="L126" i="21"/>
  <c r="M126" i="21" s="1"/>
  <c r="M125" i="21"/>
  <c r="L125" i="21"/>
  <c r="K125" i="21" s="1"/>
  <c r="L124" i="21"/>
  <c r="K124" i="21" s="1"/>
  <c r="L123" i="21"/>
  <c r="K123" i="21" s="1"/>
  <c r="L122" i="21"/>
  <c r="M122" i="21" s="1"/>
  <c r="L121" i="21"/>
  <c r="K121" i="21" s="1"/>
  <c r="L120" i="21"/>
  <c r="K120" i="21" s="1"/>
  <c r="L119" i="21"/>
  <c r="K119" i="21" s="1"/>
  <c r="L118" i="21"/>
  <c r="M118" i="21" s="1"/>
  <c r="L117" i="21"/>
  <c r="K117" i="21" s="1"/>
  <c r="L116" i="21"/>
  <c r="K116" i="21" s="1"/>
  <c r="K105" i="21"/>
  <c r="L103" i="21"/>
  <c r="K103" i="21" s="1"/>
  <c r="L102" i="21"/>
  <c r="K102" i="21" s="1"/>
  <c r="L101" i="21"/>
  <c r="M101" i="21" s="1"/>
  <c r="L100" i="21"/>
  <c r="K100" i="21" s="1"/>
  <c r="L99" i="21"/>
  <c r="K99" i="21" s="1"/>
  <c r="L98" i="21"/>
  <c r="K98" i="21" s="1"/>
  <c r="L97" i="21"/>
  <c r="M97" i="21" s="1"/>
  <c r="L96" i="21"/>
  <c r="K96" i="21" s="1"/>
  <c r="L95" i="21"/>
  <c r="K95" i="21" s="1"/>
  <c r="L94" i="21"/>
  <c r="K94" i="21" s="1"/>
  <c r="L93" i="21"/>
  <c r="M93" i="21" s="1"/>
  <c r="L92" i="21"/>
  <c r="K92" i="21" s="1"/>
  <c r="L91" i="21"/>
  <c r="K91" i="21" s="1"/>
  <c r="L90" i="21"/>
  <c r="K90" i="21" s="1"/>
  <c r="L89" i="21"/>
  <c r="M89" i="21" s="1"/>
  <c r="K78" i="21"/>
  <c r="L76" i="21"/>
  <c r="M76" i="21" s="1"/>
  <c r="L75" i="21"/>
  <c r="K75" i="21" s="1"/>
  <c r="L74" i="21"/>
  <c r="K74" i="21" s="1"/>
  <c r="L73" i="21"/>
  <c r="K73" i="21" s="1"/>
  <c r="L72" i="21"/>
  <c r="M72" i="21" s="1"/>
  <c r="L71" i="21"/>
  <c r="K71" i="21" s="1"/>
  <c r="L70" i="21"/>
  <c r="K70" i="21" s="1"/>
  <c r="L69" i="21"/>
  <c r="K69" i="21" s="1"/>
  <c r="L68" i="21"/>
  <c r="M68" i="21" s="1"/>
  <c r="L67" i="21"/>
  <c r="K67" i="21" s="1"/>
  <c r="L66" i="21"/>
  <c r="K66" i="21" s="1"/>
  <c r="L65" i="21"/>
  <c r="K65" i="21" s="1"/>
  <c r="L64" i="21"/>
  <c r="M64" i="21" s="1"/>
  <c r="L63" i="21"/>
  <c r="K63" i="21" s="1"/>
  <c r="L62" i="21"/>
  <c r="K62" i="21" s="1"/>
  <c r="K51" i="21"/>
  <c r="L49" i="21"/>
  <c r="K49" i="21" s="1"/>
  <c r="L48" i="21"/>
  <c r="K48" i="21" s="1"/>
  <c r="L47" i="21"/>
  <c r="M47" i="21" s="1"/>
  <c r="L46" i="21"/>
  <c r="K46" i="21" s="1"/>
  <c r="L45" i="21"/>
  <c r="K45" i="21" s="1"/>
  <c r="L44" i="21"/>
  <c r="K44" i="21" s="1"/>
  <c r="L43" i="21"/>
  <c r="M43" i="21" s="1"/>
  <c r="L42" i="21"/>
  <c r="K42" i="21" s="1"/>
  <c r="L41" i="21"/>
  <c r="K41" i="21" s="1"/>
  <c r="L40" i="21"/>
  <c r="K40" i="21" s="1"/>
  <c r="L39" i="21"/>
  <c r="M39" i="21" s="1"/>
  <c r="L38" i="21"/>
  <c r="K38" i="21" s="1"/>
  <c r="L37" i="21"/>
  <c r="K37" i="21" s="1"/>
  <c r="L36" i="21"/>
  <c r="K36" i="21" s="1"/>
  <c r="L35" i="21"/>
  <c r="M35" i="21" s="1"/>
  <c r="K24" i="21"/>
  <c r="I23" i="21"/>
  <c r="I50" i="21" s="1"/>
  <c r="I77" i="21" s="1"/>
  <c r="I104" i="21" s="1"/>
  <c r="I131" i="21" s="1"/>
  <c r="I158" i="21" s="1"/>
  <c r="L22" i="21"/>
  <c r="M22" i="21" s="1"/>
  <c r="L21" i="21"/>
  <c r="M21" i="21" s="1"/>
  <c r="L20" i="21"/>
  <c r="K20" i="21" s="1"/>
  <c r="L19" i="21"/>
  <c r="M19" i="21" s="1"/>
  <c r="L18" i="21"/>
  <c r="M18" i="21" s="1"/>
  <c r="L17" i="21"/>
  <c r="M17" i="21" s="1"/>
  <c r="L16" i="21"/>
  <c r="K16" i="21" s="1"/>
  <c r="L15" i="21"/>
  <c r="M15" i="21" s="1"/>
  <c r="L14" i="21"/>
  <c r="M14" i="21" s="1"/>
  <c r="L13" i="21"/>
  <c r="M13" i="21" s="1"/>
  <c r="L12" i="21"/>
  <c r="K12" i="21" s="1"/>
  <c r="L11" i="21"/>
  <c r="M11" i="21" s="1"/>
  <c r="L10" i="21"/>
  <c r="M10" i="21" s="1"/>
  <c r="L9" i="21"/>
  <c r="M9" i="21" s="1"/>
  <c r="L8" i="21"/>
  <c r="K8" i="21" s="1"/>
  <c r="C5" i="21"/>
  <c r="C4" i="21"/>
  <c r="I20" i="22" l="1"/>
  <c r="M92" i="21"/>
  <c r="I424" i="22"/>
  <c r="I431" i="22"/>
  <c r="I488" i="22"/>
  <c r="I1239" i="22"/>
  <c r="K52" i="22"/>
  <c r="M150" i="21"/>
  <c r="I590" i="22"/>
  <c r="I597" i="22"/>
  <c r="M96" i="21"/>
  <c r="M129" i="21"/>
  <c r="I492" i="22"/>
  <c r="I1243" i="22"/>
  <c r="M42" i="21"/>
  <c r="I24" i="22"/>
  <c r="I1609" i="22"/>
  <c r="I673" i="22"/>
  <c r="I1240" i="22"/>
  <c r="M121" i="21"/>
  <c r="K48" i="22"/>
  <c r="K147" i="21"/>
  <c r="I246" i="22"/>
  <c r="I253" i="22"/>
  <c r="I260" i="22"/>
  <c r="K44" i="22"/>
  <c r="K122" i="22"/>
  <c r="K158" i="22"/>
  <c r="M117" i="21"/>
  <c r="M100" i="21"/>
  <c r="K155" i="21"/>
  <c r="I12" i="22"/>
  <c r="K144" i="22"/>
  <c r="I518" i="22"/>
  <c r="I656" i="22"/>
  <c r="K938" i="22"/>
  <c r="K1624" i="22"/>
  <c r="M90" i="21"/>
  <c r="M98" i="21"/>
  <c r="M123" i="21"/>
  <c r="K143" i="21"/>
  <c r="K146" i="21"/>
  <c r="M154" i="21"/>
  <c r="I26" i="22"/>
  <c r="I18" i="22"/>
  <c r="I10" i="22"/>
  <c r="K46" i="22"/>
  <c r="K54" i="22"/>
  <c r="K110" i="22"/>
  <c r="K126" i="22"/>
  <c r="K150" i="22"/>
  <c r="K160" i="22"/>
  <c r="I182" i="22"/>
  <c r="I189" i="22"/>
  <c r="I196" i="22"/>
  <c r="I363" i="22"/>
  <c r="I392" i="22"/>
  <c r="I394" i="22"/>
  <c r="I468" i="22"/>
  <c r="I490" i="22"/>
  <c r="I498" i="22"/>
  <c r="I658" i="22"/>
  <c r="I665" i="22"/>
  <c r="I732" i="22"/>
  <c r="I734" i="22"/>
  <c r="I763" i="22"/>
  <c r="K966" i="22"/>
  <c r="I996" i="22"/>
  <c r="I1214" i="22"/>
  <c r="K1216" i="22"/>
  <c r="I1302" i="22"/>
  <c r="K1622" i="22"/>
  <c r="K1620" i="22"/>
  <c r="I1648" i="22"/>
  <c r="I1651" i="22"/>
  <c r="M94" i="21"/>
  <c r="M102" i="21"/>
  <c r="M119" i="21"/>
  <c r="M127" i="21"/>
  <c r="K151" i="21"/>
  <c r="I22" i="22"/>
  <c r="I14" i="22"/>
  <c r="K50" i="22"/>
  <c r="K58" i="22"/>
  <c r="K118" i="22"/>
  <c r="I330" i="22"/>
  <c r="I333" i="22"/>
  <c r="I354" i="22"/>
  <c r="I393" i="22"/>
  <c r="I453" i="22"/>
  <c r="I460" i="22"/>
  <c r="I486" i="22"/>
  <c r="I494" i="22"/>
  <c r="I502" i="22"/>
  <c r="I526" i="22"/>
  <c r="I588" i="22"/>
  <c r="I605" i="22"/>
  <c r="I636" i="22"/>
  <c r="I695" i="22"/>
  <c r="I702" i="22"/>
  <c r="I733" i="22"/>
  <c r="I895" i="22"/>
  <c r="K930" i="22"/>
  <c r="I963" i="22"/>
  <c r="I1001" i="22"/>
  <c r="I1004" i="22"/>
  <c r="I1146" i="22"/>
  <c r="I1209" i="22"/>
  <c r="I1584" i="22"/>
  <c r="I1587" i="22"/>
  <c r="I1678" i="22"/>
  <c r="I1681" i="22"/>
  <c r="I1686" i="22"/>
  <c r="I1689" i="22"/>
  <c r="I1640" i="22"/>
  <c r="I1643" i="22"/>
  <c r="I1656" i="22"/>
  <c r="I1659" i="22"/>
  <c r="I1614" i="22"/>
  <c r="I1617" i="22"/>
  <c r="I1576" i="22"/>
  <c r="I1579" i="22"/>
  <c r="K1442" i="22"/>
  <c r="I1443" i="22"/>
  <c r="I1446" i="22"/>
  <c r="I1455" i="22"/>
  <c r="I1439" i="22"/>
  <c r="I1307" i="22"/>
  <c r="I1310" i="22"/>
  <c r="I1270" i="22"/>
  <c r="I1283" i="22"/>
  <c r="K1234" i="22"/>
  <c r="K1246" i="22"/>
  <c r="K1250" i="22"/>
  <c r="I1198" i="22"/>
  <c r="K1204" i="22"/>
  <c r="I1210" i="22"/>
  <c r="I1213" i="22"/>
  <c r="I1205" i="22"/>
  <c r="K1172" i="22"/>
  <c r="I1176" i="22"/>
  <c r="I1168" i="22"/>
  <c r="I1144" i="22"/>
  <c r="K1099" i="22"/>
  <c r="I1112" i="22"/>
  <c r="I1115" i="22"/>
  <c r="K1068" i="22"/>
  <c r="K1076" i="22"/>
  <c r="K1046" i="22"/>
  <c r="I1009" i="22"/>
  <c r="I1012" i="22"/>
  <c r="K974" i="22"/>
  <c r="I979" i="22"/>
  <c r="I971" i="22"/>
  <c r="K926" i="22"/>
  <c r="K942" i="22"/>
  <c r="K934" i="22"/>
  <c r="I899" i="22"/>
  <c r="K910" i="22"/>
  <c r="I907" i="22"/>
  <c r="I762" i="22"/>
  <c r="I764" i="22"/>
  <c r="I756" i="22"/>
  <c r="I770" i="22"/>
  <c r="I772" i="22"/>
  <c r="I775" i="22"/>
  <c r="I725" i="22"/>
  <c r="I740" i="22"/>
  <c r="I724" i="22"/>
  <c r="I726" i="22"/>
  <c r="I741" i="22"/>
  <c r="I694" i="22"/>
  <c r="I696" i="22"/>
  <c r="I688" i="22"/>
  <c r="I703" i="22"/>
  <c r="I657" i="22"/>
  <c r="I672" i="22"/>
  <c r="I664" i="22"/>
  <c r="I666" i="22"/>
  <c r="I626" i="22"/>
  <c r="I628" i="22"/>
  <c r="I620" i="22"/>
  <c r="I635" i="22"/>
  <c r="I596" i="22"/>
  <c r="I598" i="22"/>
  <c r="I589" i="22"/>
  <c r="I604" i="22"/>
  <c r="I452" i="22"/>
  <c r="I454" i="22"/>
  <c r="I469" i="22"/>
  <c r="I461" i="22"/>
  <c r="I416" i="22"/>
  <c r="I430" i="22"/>
  <c r="I432" i="22"/>
  <c r="I386" i="22"/>
  <c r="I401" i="22"/>
  <c r="I384" i="22"/>
  <c r="I400" i="22"/>
  <c r="I362" i="22"/>
  <c r="I364" i="22"/>
  <c r="I367" i="22"/>
  <c r="I356" i="22"/>
  <c r="I325" i="22"/>
  <c r="I317" i="22"/>
  <c r="I324" i="22"/>
  <c r="I326" i="22"/>
  <c r="I262" i="22"/>
  <c r="I265" i="22"/>
  <c r="K212" i="22"/>
  <c r="K214" i="22"/>
  <c r="K216" i="22"/>
  <c r="K218" i="22"/>
  <c r="K220" i="22"/>
  <c r="K222" i="22"/>
  <c r="K224" i="22"/>
  <c r="K226" i="22"/>
  <c r="K228" i="22"/>
  <c r="K230" i="22"/>
  <c r="I180" i="22"/>
  <c r="K156" i="22"/>
  <c r="K146" i="22"/>
  <c r="K154" i="22"/>
  <c r="K162" i="22"/>
  <c r="K148" i="22"/>
  <c r="K152" i="22"/>
  <c r="K116" i="22"/>
  <c r="K124" i="22"/>
  <c r="K112" i="22"/>
  <c r="K120" i="22"/>
  <c r="K128" i="22"/>
  <c r="I84" i="22"/>
  <c r="I91" i="22"/>
  <c r="I82" i="22"/>
  <c r="K144" i="21"/>
  <c r="K148" i="21"/>
  <c r="K152" i="21"/>
  <c r="K156" i="21"/>
  <c r="M63" i="21"/>
  <c r="M65" i="21"/>
  <c r="M67" i="21"/>
  <c r="M69" i="21"/>
  <c r="M71" i="21"/>
  <c r="M73" i="21"/>
  <c r="M75" i="21"/>
  <c r="M48" i="21"/>
  <c r="M40" i="21"/>
  <c r="M46" i="21"/>
  <c r="M38" i="21"/>
  <c r="M36" i="21"/>
  <c r="M44" i="21"/>
  <c r="K9" i="21"/>
  <c r="K11" i="21"/>
  <c r="K13" i="21"/>
  <c r="K15" i="21"/>
  <c r="K17" i="21"/>
  <c r="K19" i="21"/>
  <c r="K21" i="21"/>
  <c r="K42" i="22"/>
  <c r="K359" i="22"/>
  <c r="I359" i="22"/>
  <c r="K420" i="22"/>
  <c r="I420" i="22"/>
  <c r="K450" i="22"/>
  <c r="I450" i="22"/>
  <c r="K464" i="22"/>
  <c r="I464" i="22"/>
  <c r="I936" i="22"/>
  <c r="K936" i="22"/>
  <c r="I1030" i="22"/>
  <c r="K1030" i="22"/>
  <c r="I1038" i="22"/>
  <c r="K1038" i="22"/>
  <c r="K1303" i="22"/>
  <c r="I1303" i="22"/>
  <c r="I1470" i="22"/>
  <c r="K1470" i="22"/>
  <c r="I1478" i="22"/>
  <c r="K1478" i="22"/>
  <c r="I1486" i="22"/>
  <c r="K1486" i="22"/>
  <c r="I1508" i="22"/>
  <c r="K1508" i="22"/>
  <c r="I1516" i="22"/>
  <c r="K1516" i="22"/>
  <c r="I1538" i="22"/>
  <c r="K1538" i="22"/>
  <c r="I1550" i="22"/>
  <c r="K1550" i="22"/>
  <c r="K1690" i="22"/>
  <c r="I1690" i="22"/>
  <c r="I78" i="22"/>
  <c r="I80" i="22"/>
  <c r="I87" i="22"/>
  <c r="I94" i="22"/>
  <c r="I178" i="22"/>
  <c r="I185" i="22"/>
  <c r="I192" i="22"/>
  <c r="I194" i="22"/>
  <c r="I249" i="22"/>
  <c r="I256" i="22"/>
  <c r="I258" i="22"/>
  <c r="K285" i="22"/>
  <c r="I285" i="22"/>
  <c r="I289" i="22"/>
  <c r="I292" i="22"/>
  <c r="K320" i="22"/>
  <c r="I320" i="22"/>
  <c r="I328" i="22"/>
  <c r="K352" i="22"/>
  <c r="I352" i="22"/>
  <c r="I355" i="22"/>
  <c r="I360" i="22"/>
  <c r="K389" i="22"/>
  <c r="I389" i="22"/>
  <c r="K398" i="22"/>
  <c r="I398" i="22"/>
  <c r="K428" i="22"/>
  <c r="I428" i="22"/>
  <c r="K456" i="22"/>
  <c r="I456" i="22"/>
  <c r="K465" i="22"/>
  <c r="I465" i="22"/>
  <c r="K522" i="22"/>
  <c r="I522" i="22"/>
  <c r="I554" i="22"/>
  <c r="K554" i="22"/>
  <c r="I558" i="22"/>
  <c r="K558" i="22"/>
  <c r="I562" i="22"/>
  <c r="K562" i="22"/>
  <c r="I566" i="22"/>
  <c r="K566" i="22"/>
  <c r="I570" i="22"/>
  <c r="K570" i="22"/>
  <c r="K593" i="22"/>
  <c r="I593" i="22"/>
  <c r="K602" i="22"/>
  <c r="I602" i="22"/>
  <c r="K630" i="22"/>
  <c r="I630" i="22"/>
  <c r="K639" i="22"/>
  <c r="I639" i="22"/>
  <c r="K662" i="22"/>
  <c r="I662" i="22"/>
  <c r="K690" i="22"/>
  <c r="I690" i="22"/>
  <c r="K699" i="22"/>
  <c r="I699" i="22"/>
  <c r="K722" i="22"/>
  <c r="I722" i="22"/>
  <c r="K736" i="22"/>
  <c r="I736" i="22"/>
  <c r="K759" i="22"/>
  <c r="I759" i="22"/>
  <c r="K768" i="22"/>
  <c r="I768" i="22"/>
  <c r="I902" i="22"/>
  <c r="K902" i="22"/>
  <c r="I970" i="22"/>
  <c r="K970" i="22"/>
  <c r="K1096" i="22"/>
  <c r="I1096" i="22"/>
  <c r="I1102" i="22"/>
  <c r="K1102" i="22"/>
  <c r="K1130" i="22"/>
  <c r="I1130" i="22"/>
  <c r="K288" i="22"/>
  <c r="I288" i="22"/>
  <c r="K322" i="22"/>
  <c r="I322" i="22"/>
  <c r="K397" i="22"/>
  <c r="I397" i="22"/>
  <c r="K427" i="22"/>
  <c r="I427" i="22"/>
  <c r="K997" i="22"/>
  <c r="I997" i="22"/>
  <c r="I1034" i="22"/>
  <c r="K1034" i="22"/>
  <c r="I1042" i="22"/>
  <c r="K1042" i="22"/>
  <c r="I1074" i="22"/>
  <c r="K1074" i="22"/>
  <c r="K1276" i="22"/>
  <c r="I1276" i="22"/>
  <c r="I1474" i="22"/>
  <c r="K1474" i="22"/>
  <c r="I1482" i="22"/>
  <c r="K1482" i="22"/>
  <c r="I1504" i="22"/>
  <c r="K1504" i="22"/>
  <c r="I1512" i="22"/>
  <c r="K1512" i="22"/>
  <c r="I1520" i="22"/>
  <c r="K1520" i="22"/>
  <c r="I1542" i="22"/>
  <c r="K1542" i="22"/>
  <c r="I1546" i="22"/>
  <c r="K1546" i="22"/>
  <c r="I1554" i="22"/>
  <c r="K1554" i="22"/>
  <c r="K1572" i="22"/>
  <c r="I1572" i="22"/>
  <c r="K1588" i="22"/>
  <c r="I1588" i="22"/>
  <c r="K1644" i="22"/>
  <c r="I1644" i="22"/>
  <c r="K1674" i="22"/>
  <c r="I1674" i="22"/>
  <c r="I76" i="22"/>
  <c r="I83" i="22"/>
  <c r="I90" i="22"/>
  <c r="I92" i="22"/>
  <c r="I181" i="22"/>
  <c r="I188" i="22"/>
  <c r="I190" i="22"/>
  <c r="I197" i="22"/>
  <c r="I252" i="22"/>
  <c r="I254" i="22"/>
  <c r="I261" i="22"/>
  <c r="K280" i="22"/>
  <c r="I280" i="22"/>
  <c r="K296" i="22"/>
  <c r="I296" i="22"/>
  <c r="I316" i="22"/>
  <c r="I318" i="22"/>
  <c r="I321" i="22"/>
  <c r="K350" i="22"/>
  <c r="I350" i="22"/>
  <c r="I358" i="22"/>
  <c r="K382" i="22"/>
  <c r="I382" i="22"/>
  <c r="I385" i="22"/>
  <c r="K390" i="22"/>
  <c r="I390" i="22"/>
  <c r="K434" i="22"/>
  <c r="I434" i="22"/>
  <c r="K457" i="22"/>
  <c r="I457" i="22"/>
  <c r="K466" i="22"/>
  <c r="I466" i="22"/>
  <c r="K911" i="22"/>
  <c r="I911" i="22"/>
  <c r="I928" i="22"/>
  <c r="K928" i="22"/>
  <c r="I944" i="22"/>
  <c r="K944" i="22"/>
  <c r="K967" i="22"/>
  <c r="I967" i="22"/>
  <c r="I1028" i="22"/>
  <c r="K1028" i="22"/>
  <c r="I1032" i="22"/>
  <c r="K1032" i="22"/>
  <c r="I1036" i="22"/>
  <c r="K1036" i="22"/>
  <c r="I1040" i="22"/>
  <c r="K1040" i="22"/>
  <c r="I1044" i="22"/>
  <c r="K1044" i="22"/>
  <c r="K1111" i="22"/>
  <c r="I1111" i="22"/>
  <c r="I79" i="22"/>
  <c r="I86" i="22"/>
  <c r="I88" i="22"/>
  <c r="I95" i="22"/>
  <c r="I184" i="22"/>
  <c r="I186" i="22"/>
  <c r="I193" i="22"/>
  <c r="I248" i="22"/>
  <c r="I250" i="22"/>
  <c r="I257" i="22"/>
  <c r="K264" i="22"/>
  <c r="I264" i="22"/>
  <c r="I281" i="22"/>
  <c r="I284" i="22"/>
  <c r="K293" i="22"/>
  <c r="I293" i="22"/>
  <c r="I297" i="22"/>
  <c r="I314" i="22"/>
  <c r="K329" i="22"/>
  <c r="I329" i="22"/>
  <c r="I332" i="22"/>
  <c r="I348" i="22"/>
  <c r="I351" i="22"/>
  <c r="K366" i="22"/>
  <c r="I366" i="22"/>
  <c r="I388" i="22"/>
  <c r="K396" i="22"/>
  <c r="I396" i="22"/>
  <c r="K426" i="22"/>
  <c r="I426" i="22"/>
  <c r="K435" i="22"/>
  <c r="I435" i="22"/>
  <c r="K458" i="22"/>
  <c r="I458" i="22"/>
  <c r="I552" i="22"/>
  <c r="K552" i="22"/>
  <c r="I556" i="22"/>
  <c r="K556" i="22"/>
  <c r="I560" i="22"/>
  <c r="K560" i="22"/>
  <c r="I564" i="22"/>
  <c r="K564" i="22"/>
  <c r="I568" i="22"/>
  <c r="K568" i="22"/>
  <c r="K586" i="22"/>
  <c r="I586" i="22"/>
  <c r="K600" i="22"/>
  <c r="I600" i="22"/>
  <c r="K623" i="22"/>
  <c r="I623" i="22"/>
  <c r="K632" i="22"/>
  <c r="I632" i="22"/>
  <c r="K660" i="22"/>
  <c r="I660" i="22"/>
  <c r="K669" i="22"/>
  <c r="I669" i="22"/>
  <c r="K692" i="22"/>
  <c r="I692" i="22"/>
  <c r="K706" i="22"/>
  <c r="I706" i="22"/>
  <c r="K729" i="22"/>
  <c r="I729" i="22"/>
  <c r="K738" i="22"/>
  <c r="I738" i="22"/>
  <c r="K766" i="22"/>
  <c r="I766" i="22"/>
  <c r="I894" i="22"/>
  <c r="K894" i="22"/>
  <c r="I1000" i="22"/>
  <c r="K1000" i="22"/>
  <c r="I1066" i="22"/>
  <c r="K1066" i="22"/>
  <c r="K1108" i="22"/>
  <c r="I1108" i="22"/>
  <c r="I530" i="22"/>
  <c r="I592" i="22"/>
  <c r="I594" i="22"/>
  <c r="I601" i="22"/>
  <c r="I622" i="22"/>
  <c r="I624" i="22"/>
  <c r="I631" i="22"/>
  <c r="I638" i="22"/>
  <c r="I654" i="22"/>
  <c r="I661" i="22"/>
  <c r="I668" i="22"/>
  <c r="I670" i="22"/>
  <c r="I691" i="22"/>
  <c r="I698" i="22"/>
  <c r="I700" i="22"/>
  <c r="I707" i="22"/>
  <c r="I728" i="22"/>
  <c r="I730" i="22"/>
  <c r="I737" i="22"/>
  <c r="I758" i="22"/>
  <c r="I760" i="22"/>
  <c r="I767" i="22"/>
  <c r="I774" i="22"/>
  <c r="I962" i="22"/>
  <c r="I975" i="22"/>
  <c r="I978" i="22"/>
  <c r="I1005" i="22"/>
  <c r="I1008" i="22"/>
  <c r="I1106" i="22"/>
  <c r="K1106" i="22"/>
  <c r="K1142" i="22"/>
  <c r="I1142" i="22"/>
  <c r="K1217" i="22"/>
  <c r="I1217" i="22"/>
  <c r="K1454" i="22"/>
  <c r="I1454" i="22"/>
  <c r="K1583" i="22"/>
  <c r="I1583" i="22"/>
  <c r="K1613" i="22"/>
  <c r="I1613" i="22"/>
  <c r="K1655" i="22"/>
  <c r="I1655" i="22"/>
  <c r="K1685" i="22"/>
  <c r="I1685" i="22"/>
  <c r="K1064" i="22"/>
  <c r="K1072" i="22"/>
  <c r="K1080" i="22"/>
  <c r="I1136" i="22"/>
  <c r="K1136" i="22"/>
  <c r="K1201" i="22"/>
  <c r="I1201" i="22"/>
  <c r="I1282" i="22"/>
  <c r="K1282" i="22"/>
  <c r="I1318" i="22"/>
  <c r="K1318" i="22"/>
  <c r="I1340" i="22"/>
  <c r="K1340" i="22"/>
  <c r="I1348" i="22"/>
  <c r="K1348" i="22"/>
  <c r="I1438" i="22"/>
  <c r="K1438" i="22"/>
  <c r="K1451" i="22"/>
  <c r="I1451" i="22"/>
  <c r="I1472" i="22"/>
  <c r="K1472" i="22"/>
  <c r="I1476" i="22"/>
  <c r="K1476" i="22"/>
  <c r="I1480" i="22"/>
  <c r="K1480" i="22"/>
  <c r="I1484" i="22"/>
  <c r="K1484" i="22"/>
  <c r="I1488" i="22"/>
  <c r="K1488" i="22"/>
  <c r="I1506" i="22"/>
  <c r="K1506" i="22"/>
  <c r="I1510" i="22"/>
  <c r="K1510" i="22"/>
  <c r="I1514" i="22"/>
  <c r="K1514" i="22"/>
  <c r="I1518" i="22"/>
  <c r="K1518" i="22"/>
  <c r="I1522" i="22"/>
  <c r="K1522" i="22"/>
  <c r="I1540" i="22"/>
  <c r="K1540" i="22"/>
  <c r="I1544" i="22"/>
  <c r="K1544" i="22"/>
  <c r="I1548" i="22"/>
  <c r="K1548" i="22"/>
  <c r="I1552" i="22"/>
  <c r="K1552" i="22"/>
  <c r="I1556" i="22"/>
  <c r="K1556" i="22"/>
  <c r="K1580" i="22"/>
  <c r="I1580" i="22"/>
  <c r="K1610" i="22"/>
  <c r="I1610" i="22"/>
  <c r="K1652" i="22"/>
  <c r="I1652" i="22"/>
  <c r="K1682" i="22"/>
  <c r="I1682" i="22"/>
  <c r="K898" i="22"/>
  <c r="K906" i="22"/>
  <c r="K932" i="22"/>
  <c r="K940" i="22"/>
  <c r="K1062" i="22"/>
  <c r="K1070" i="22"/>
  <c r="K1078" i="22"/>
  <c r="K1104" i="22"/>
  <c r="I1104" i="22"/>
  <c r="K1140" i="22"/>
  <c r="K1247" i="22"/>
  <c r="I1247" i="22"/>
  <c r="K1279" i="22"/>
  <c r="I1279" i="22"/>
  <c r="I1306" i="22"/>
  <c r="K1306" i="22"/>
  <c r="K1575" i="22"/>
  <c r="I1575" i="22"/>
  <c r="K1591" i="22"/>
  <c r="I1591" i="22"/>
  <c r="K1647" i="22"/>
  <c r="I1647" i="22"/>
  <c r="K1677" i="22"/>
  <c r="I1677" i="22"/>
  <c r="I1235" i="22"/>
  <c r="I1251" i="22"/>
  <c r="I1268" i="22"/>
  <c r="I1280" i="22"/>
  <c r="I1311" i="22"/>
  <c r="I1314" i="22"/>
  <c r="I1336" i="22"/>
  <c r="I1344" i="22"/>
  <c r="I1352" i="22"/>
  <c r="K1180" i="22"/>
  <c r="K1200" i="22"/>
  <c r="K283" i="22"/>
  <c r="K287" i="22"/>
  <c r="K295" i="22"/>
  <c r="K529" i="22"/>
  <c r="K533" i="22"/>
  <c r="K773" i="22"/>
  <c r="K790" i="22"/>
  <c r="K792" i="22"/>
  <c r="K794" i="22"/>
  <c r="K796" i="22"/>
  <c r="K798" i="22"/>
  <c r="K800" i="22"/>
  <c r="K802" i="22"/>
  <c r="K804" i="22"/>
  <c r="K806" i="22"/>
  <c r="K808" i="22"/>
  <c r="K824" i="22"/>
  <c r="K826" i="22"/>
  <c r="K828" i="22"/>
  <c r="K830" i="22"/>
  <c r="K832" i="22"/>
  <c r="K834" i="22"/>
  <c r="K836" i="22"/>
  <c r="K838" i="22"/>
  <c r="K840" i="22"/>
  <c r="K842" i="22"/>
  <c r="K858" i="22"/>
  <c r="K860" i="22"/>
  <c r="K862" i="22"/>
  <c r="K864" i="22"/>
  <c r="K866" i="22"/>
  <c r="K868" i="22"/>
  <c r="K870" i="22"/>
  <c r="K872" i="22"/>
  <c r="K874" i="22"/>
  <c r="K876" i="22"/>
  <c r="K1098" i="22"/>
  <c r="K1107" i="22"/>
  <c r="K1132" i="22"/>
  <c r="K1137" i="22"/>
  <c r="I1137" i="22"/>
  <c r="K1148" i="22"/>
  <c r="K1165" i="22"/>
  <c r="I1165" i="22"/>
  <c r="I1171" i="22"/>
  <c r="K1171" i="22"/>
  <c r="K1173" i="22"/>
  <c r="I1173" i="22"/>
  <c r="I1179" i="22"/>
  <c r="K1179" i="22"/>
  <c r="K1181" i="22"/>
  <c r="I1181" i="22"/>
  <c r="K1212" i="22"/>
  <c r="K1242" i="22"/>
  <c r="K1278" i="22"/>
  <c r="K1304" i="22"/>
  <c r="I1304" i="22"/>
  <c r="K1316" i="22"/>
  <c r="I1316" i="22"/>
  <c r="K1338" i="22"/>
  <c r="I1338" i="22"/>
  <c r="K1346" i="22"/>
  <c r="I1346" i="22"/>
  <c r="I1368" i="22"/>
  <c r="K1368" i="22"/>
  <c r="I1372" i="22"/>
  <c r="K1372" i="22"/>
  <c r="I1376" i="22"/>
  <c r="K1376" i="22"/>
  <c r="I1380" i="22"/>
  <c r="K1380" i="22"/>
  <c r="I1384" i="22"/>
  <c r="K1384" i="22"/>
  <c r="I1402" i="22"/>
  <c r="K1402" i="22"/>
  <c r="I1406" i="22"/>
  <c r="K1406" i="22"/>
  <c r="I1410" i="22"/>
  <c r="K1410" i="22"/>
  <c r="I1414" i="22"/>
  <c r="K1414" i="22"/>
  <c r="I1418" i="22"/>
  <c r="K1418" i="22"/>
  <c r="K1436" i="22"/>
  <c r="I1436" i="22"/>
  <c r="K1141" i="22"/>
  <c r="I1141" i="22"/>
  <c r="K1308" i="22"/>
  <c r="I1308" i="22"/>
  <c r="K1440" i="22"/>
  <c r="I1440" i="22"/>
  <c r="I1650" i="22"/>
  <c r="K1650" i="22"/>
  <c r="I1680" i="22"/>
  <c r="K1680" i="22"/>
  <c r="K291" i="22"/>
  <c r="K299" i="22"/>
  <c r="K521" i="22"/>
  <c r="K418" i="22"/>
  <c r="K422" i="22"/>
  <c r="K520" i="22"/>
  <c r="K524" i="22"/>
  <c r="K528" i="22"/>
  <c r="K532" i="22"/>
  <c r="K536" i="22"/>
  <c r="I908" i="22"/>
  <c r="I960" i="22"/>
  <c r="I964" i="22"/>
  <c r="I968" i="22"/>
  <c r="I972" i="22"/>
  <c r="I976" i="22"/>
  <c r="I994" i="22"/>
  <c r="I998" i="22"/>
  <c r="I1002" i="22"/>
  <c r="I1006" i="22"/>
  <c r="I1010" i="22"/>
  <c r="K1103" i="22"/>
  <c r="K1133" i="22"/>
  <c r="I1133" i="22"/>
  <c r="I1138" i="22"/>
  <c r="K1149" i="22"/>
  <c r="I1149" i="22"/>
  <c r="I1206" i="22"/>
  <c r="K1208" i="22"/>
  <c r="I1236" i="22"/>
  <c r="K1238" i="22"/>
  <c r="I1266" i="22"/>
  <c r="I1274" i="22"/>
  <c r="K1300" i="22"/>
  <c r="I1300" i="22"/>
  <c r="K1448" i="22"/>
  <c r="I1448" i="22"/>
  <c r="I1646" i="22"/>
  <c r="K1646" i="22"/>
  <c r="I1654" i="22"/>
  <c r="K1654" i="22"/>
  <c r="I1676" i="22"/>
  <c r="K1676" i="22"/>
  <c r="I1684" i="22"/>
  <c r="K1684" i="22"/>
  <c r="I1692" i="22"/>
  <c r="K1692" i="22"/>
  <c r="I1642" i="22"/>
  <c r="K1642" i="22"/>
  <c r="I1658" i="22"/>
  <c r="K1658" i="22"/>
  <c r="I1688" i="22"/>
  <c r="K1688" i="22"/>
  <c r="K419" i="22"/>
  <c r="K423" i="22"/>
  <c r="K525" i="22"/>
  <c r="K537" i="22"/>
  <c r="I892" i="22"/>
  <c r="I896" i="22"/>
  <c r="I900" i="22"/>
  <c r="I904" i="22"/>
  <c r="I1013" i="22"/>
  <c r="K1113" i="22"/>
  <c r="I1113" i="22"/>
  <c r="I1134" i="22"/>
  <c r="K1145" i="22"/>
  <c r="I1145" i="22"/>
  <c r="I1164" i="22"/>
  <c r="I1167" i="22"/>
  <c r="K1167" i="22"/>
  <c r="K1169" i="22"/>
  <c r="I1169" i="22"/>
  <c r="I1175" i="22"/>
  <c r="K1175" i="22"/>
  <c r="K1177" i="22"/>
  <c r="I1177" i="22"/>
  <c r="I1183" i="22"/>
  <c r="K1183" i="22"/>
  <c r="I1202" i="22"/>
  <c r="I1232" i="22"/>
  <c r="I1248" i="22"/>
  <c r="I1272" i="22"/>
  <c r="I1284" i="22"/>
  <c r="K1312" i="22"/>
  <c r="I1312" i="22"/>
  <c r="K1334" i="22"/>
  <c r="I1334" i="22"/>
  <c r="K1342" i="22"/>
  <c r="I1342" i="22"/>
  <c r="K1350" i="22"/>
  <c r="I1350" i="22"/>
  <c r="I1370" i="22"/>
  <c r="K1370" i="22"/>
  <c r="I1374" i="22"/>
  <c r="K1374" i="22"/>
  <c r="I1378" i="22"/>
  <c r="K1378" i="22"/>
  <c r="I1382" i="22"/>
  <c r="K1382" i="22"/>
  <c r="I1386" i="22"/>
  <c r="K1386" i="22"/>
  <c r="I1404" i="22"/>
  <c r="K1404" i="22"/>
  <c r="I1408" i="22"/>
  <c r="K1408" i="22"/>
  <c r="I1412" i="22"/>
  <c r="K1412" i="22"/>
  <c r="I1416" i="22"/>
  <c r="K1416" i="22"/>
  <c r="I1420" i="22"/>
  <c r="K1420" i="22"/>
  <c r="K1444" i="22"/>
  <c r="I1444" i="22"/>
  <c r="I1315" i="22"/>
  <c r="I1319" i="22"/>
  <c r="I1337" i="22"/>
  <c r="I1341" i="22"/>
  <c r="I1345" i="22"/>
  <c r="I1349" i="22"/>
  <c r="I1353" i="22"/>
  <c r="I1574" i="22"/>
  <c r="I1578" i="22"/>
  <c r="I1582" i="22"/>
  <c r="I1586" i="22"/>
  <c r="I1590" i="22"/>
  <c r="I1608" i="22"/>
  <c r="I1612" i="22"/>
  <c r="I1616" i="22"/>
  <c r="I1693" i="22"/>
  <c r="K1675" i="22"/>
  <c r="K1679" i="22"/>
  <c r="K1687" i="22"/>
  <c r="K1683" i="22"/>
  <c r="K1691" i="22"/>
  <c r="K1641" i="22"/>
  <c r="K1645" i="22"/>
  <c r="K1649" i="22"/>
  <c r="K1653" i="22"/>
  <c r="K1657" i="22"/>
  <c r="K1619" i="22"/>
  <c r="I1621" i="22"/>
  <c r="K1623" i="22"/>
  <c r="I1625" i="22"/>
  <c r="I1618" i="22"/>
  <c r="K1607" i="22"/>
  <c r="K1611" i="22"/>
  <c r="K1615" i="22"/>
  <c r="K1585" i="22"/>
  <c r="K1573" i="22"/>
  <c r="K1577" i="22"/>
  <c r="K1581" i="22"/>
  <c r="K1589" i="22"/>
  <c r="K1539" i="22"/>
  <c r="I1541" i="22"/>
  <c r="K1543" i="22"/>
  <c r="I1545" i="22"/>
  <c r="K1547" i="22"/>
  <c r="I1549" i="22"/>
  <c r="K1551" i="22"/>
  <c r="I1553" i="22"/>
  <c r="K1555" i="22"/>
  <c r="I1557" i="22"/>
  <c r="K1505" i="22"/>
  <c r="I1507" i="22"/>
  <c r="K1509" i="22"/>
  <c r="I1511" i="22"/>
  <c r="K1513" i="22"/>
  <c r="I1515" i="22"/>
  <c r="K1517" i="22"/>
  <c r="I1519" i="22"/>
  <c r="K1521" i="22"/>
  <c r="I1523" i="22"/>
  <c r="K1471" i="22"/>
  <c r="I1473" i="22"/>
  <c r="K1475" i="22"/>
  <c r="I1477" i="22"/>
  <c r="K1479" i="22"/>
  <c r="I1481" i="22"/>
  <c r="K1483" i="22"/>
  <c r="I1485" i="22"/>
  <c r="K1487" i="22"/>
  <c r="I1489" i="22"/>
  <c r="K1453" i="22"/>
  <c r="K1452" i="22"/>
  <c r="K1437" i="22"/>
  <c r="K1441" i="22"/>
  <c r="K1445" i="22"/>
  <c r="K1449" i="22"/>
  <c r="K1403" i="22"/>
  <c r="I1405" i="22"/>
  <c r="K1407" i="22"/>
  <c r="I1409" i="22"/>
  <c r="K1411" i="22"/>
  <c r="I1413" i="22"/>
  <c r="K1415" i="22"/>
  <c r="I1417" i="22"/>
  <c r="K1419" i="22"/>
  <c r="I1421" i="22"/>
  <c r="K1369" i="22"/>
  <c r="I1371" i="22"/>
  <c r="K1373" i="22"/>
  <c r="I1375" i="22"/>
  <c r="K1377" i="22"/>
  <c r="I1379" i="22"/>
  <c r="K1381" i="22"/>
  <c r="I1383" i="22"/>
  <c r="K1385" i="22"/>
  <c r="I1387" i="22"/>
  <c r="K1335" i="22"/>
  <c r="K1347" i="22"/>
  <c r="K1339" i="22"/>
  <c r="K1343" i="22"/>
  <c r="K1351" i="22"/>
  <c r="K1301" i="22"/>
  <c r="K1305" i="22"/>
  <c r="K1309" i="22"/>
  <c r="K1313" i="22"/>
  <c r="K1317" i="22"/>
  <c r="K1267" i="22"/>
  <c r="I1269" i="22"/>
  <c r="K1271" i="22"/>
  <c r="I1273" i="22"/>
  <c r="K1275" i="22"/>
  <c r="I1277" i="22"/>
  <c r="I1281" i="22"/>
  <c r="I1285" i="22"/>
  <c r="K1233" i="22"/>
  <c r="K1237" i="22"/>
  <c r="K1241" i="22"/>
  <c r="K1245" i="22"/>
  <c r="K1249" i="22"/>
  <c r="K1203" i="22"/>
  <c r="K1211" i="22"/>
  <c r="K1215" i="22"/>
  <c r="K1199" i="22"/>
  <c r="K1207" i="22"/>
  <c r="K1166" i="22"/>
  <c r="K1170" i="22"/>
  <c r="K1174" i="22"/>
  <c r="K1178" i="22"/>
  <c r="K1182" i="22"/>
  <c r="K1131" i="22"/>
  <c r="K1135" i="22"/>
  <c r="K1143" i="22"/>
  <c r="K1139" i="22"/>
  <c r="K1147" i="22"/>
  <c r="K1110" i="22"/>
  <c r="K1114" i="22"/>
  <c r="K1097" i="22"/>
  <c r="K1101" i="22"/>
  <c r="K1105" i="22"/>
  <c r="K1109" i="22"/>
  <c r="K1063" i="22"/>
  <c r="I1065" i="22"/>
  <c r="K1067" i="22"/>
  <c r="I1069" i="22"/>
  <c r="K1071" i="22"/>
  <c r="I1073" i="22"/>
  <c r="K1075" i="22"/>
  <c r="I1077" i="22"/>
  <c r="K1079" i="22"/>
  <c r="I1081" i="22"/>
  <c r="K1029" i="22"/>
  <c r="I1031" i="22"/>
  <c r="K1033" i="22"/>
  <c r="I1035" i="22"/>
  <c r="K1037" i="22"/>
  <c r="I1039" i="22"/>
  <c r="K1041" i="22"/>
  <c r="I1043" i="22"/>
  <c r="K1045" i="22"/>
  <c r="I1047" i="22"/>
  <c r="K995" i="22"/>
  <c r="K999" i="22"/>
  <c r="K1003" i="22"/>
  <c r="K1007" i="22"/>
  <c r="K1011" i="22"/>
  <c r="K965" i="22"/>
  <c r="K969" i="22"/>
  <c r="K973" i="22"/>
  <c r="K977" i="22"/>
  <c r="K961" i="22"/>
  <c r="K927" i="22"/>
  <c r="I929" i="22"/>
  <c r="K931" i="22"/>
  <c r="I933" i="22"/>
  <c r="K935" i="22"/>
  <c r="I937" i="22"/>
  <c r="K939" i="22"/>
  <c r="I941" i="22"/>
  <c r="K943" i="22"/>
  <c r="I945" i="22"/>
  <c r="K893" i="22"/>
  <c r="K897" i="22"/>
  <c r="K901" i="22"/>
  <c r="K905" i="22"/>
  <c r="K909" i="22"/>
  <c r="K859" i="22"/>
  <c r="I861" i="22"/>
  <c r="K863" i="22"/>
  <c r="I865" i="22"/>
  <c r="K867" i="22"/>
  <c r="I869" i="22"/>
  <c r="K871" i="22"/>
  <c r="I873" i="22"/>
  <c r="K875" i="22"/>
  <c r="I877" i="22"/>
  <c r="K825" i="22"/>
  <c r="I827" i="22"/>
  <c r="K829" i="22"/>
  <c r="I831" i="22"/>
  <c r="K833" i="22"/>
  <c r="I835" i="22"/>
  <c r="K837" i="22"/>
  <c r="I839" i="22"/>
  <c r="K841" i="22"/>
  <c r="I843" i="22"/>
  <c r="K791" i="22"/>
  <c r="I793" i="22"/>
  <c r="K795" i="22"/>
  <c r="I797" i="22"/>
  <c r="K799" i="22"/>
  <c r="I801" i="22"/>
  <c r="K803" i="22"/>
  <c r="I805" i="22"/>
  <c r="K807" i="22"/>
  <c r="I809" i="22"/>
  <c r="K757" i="22"/>
  <c r="K761" i="22"/>
  <c r="K765" i="22"/>
  <c r="K769" i="22"/>
  <c r="K723" i="22"/>
  <c r="K727" i="22"/>
  <c r="K735" i="22"/>
  <c r="K739" i="22"/>
  <c r="K731" i="22"/>
  <c r="K689" i="22"/>
  <c r="K693" i="22"/>
  <c r="K697" i="22"/>
  <c r="K701" i="22"/>
  <c r="K705" i="22"/>
  <c r="K659" i="22"/>
  <c r="K667" i="22"/>
  <c r="K655" i="22"/>
  <c r="K663" i="22"/>
  <c r="K671" i="22"/>
  <c r="K621" i="22"/>
  <c r="K625" i="22"/>
  <c r="K629" i="22"/>
  <c r="K633" i="22"/>
  <c r="K637" i="22"/>
  <c r="K587" i="22"/>
  <c r="K591" i="22"/>
  <c r="K595" i="22"/>
  <c r="K599" i="22"/>
  <c r="K603" i="22"/>
  <c r="K553" i="22"/>
  <c r="I555" i="22"/>
  <c r="K557" i="22"/>
  <c r="I559" i="22"/>
  <c r="K561" i="22"/>
  <c r="I563" i="22"/>
  <c r="K565" i="22"/>
  <c r="I567" i="22"/>
  <c r="K569" i="22"/>
  <c r="I571" i="22"/>
  <c r="K519" i="22"/>
  <c r="K523" i="22"/>
  <c r="K527" i="22"/>
  <c r="K531" i="22"/>
  <c r="K535" i="22"/>
  <c r="K485" i="22"/>
  <c r="I487" i="22"/>
  <c r="K489" i="22"/>
  <c r="I491" i="22"/>
  <c r="K493" i="22"/>
  <c r="I495" i="22"/>
  <c r="K497" i="22"/>
  <c r="I499" i="22"/>
  <c r="K501" i="22"/>
  <c r="I503" i="22"/>
  <c r="K451" i="22"/>
  <c r="K455" i="22"/>
  <c r="K459" i="22"/>
  <c r="K463" i="22"/>
  <c r="K467" i="22"/>
  <c r="K425" i="22"/>
  <c r="K429" i="22"/>
  <c r="K433" i="22"/>
  <c r="K417" i="22"/>
  <c r="K421" i="22"/>
  <c r="K387" i="22"/>
  <c r="K391" i="22"/>
  <c r="K383" i="22"/>
  <c r="K395" i="22"/>
  <c r="K399" i="22"/>
  <c r="K349" i="22"/>
  <c r="K357" i="22"/>
  <c r="K361" i="22"/>
  <c r="K365" i="22"/>
  <c r="K353" i="22"/>
  <c r="K323" i="22"/>
  <c r="K327" i="22"/>
  <c r="K331" i="22"/>
  <c r="K315" i="22"/>
  <c r="K319" i="22"/>
  <c r="K282" i="22"/>
  <c r="K286" i="22"/>
  <c r="K290" i="22"/>
  <c r="K294" i="22"/>
  <c r="K298" i="22"/>
  <c r="K247" i="22"/>
  <c r="K251" i="22"/>
  <c r="K255" i="22"/>
  <c r="K259" i="22"/>
  <c r="K263" i="22"/>
  <c r="K213" i="22"/>
  <c r="I215" i="22"/>
  <c r="K217" i="22"/>
  <c r="I219" i="22"/>
  <c r="K221" i="22"/>
  <c r="I223" i="22"/>
  <c r="K225" i="22"/>
  <c r="I227" i="22"/>
  <c r="K229" i="22"/>
  <c r="I231" i="22"/>
  <c r="K179" i="22"/>
  <c r="K187" i="22"/>
  <c r="K195" i="22"/>
  <c r="K183" i="22"/>
  <c r="K191" i="22"/>
  <c r="K145" i="22"/>
  <c r="I147" i="22"/>
  <c r="K149" i="22"/>
  <c r="I151" i="22"/>
  <c r="K153" i="22"/>
  <c r="I155" i="22"/>
  <c r="K157" i="22"/>
  <c r="I159" i="22"/>
  <c r="K161" i="22"/>
  <c r="I163" i="22"/>
  <c r="K111" i="22"/>
  <c r="I113" i="22"/>
  <c r="K115" i="22"/>
  <c r="I117" i="22"/>
  <c r="K119" i="22"/>
  <c r="I121" i="22"/>
  <c r="K123" i="22"/>
  <c r="I125" i="22"/>
  <c r="K127" i="22"/>
  <c r="I129" i="22"/>
  <c r="K77" i="22"/>
  <c r="K81" i="22"/>
  <c r="K85" i="22"/>
  <c r="K89" i="22"/>
  <c r="K93" i="22"/>
  <c r="K43" i="22"/>
  <c r="I45" i="22"/>
  <c r="K47" i="22"/>
  <c r="I49" i="22"/>
  <c r="K51" i="22"/>
  <c r="I53" i="22"/>
  <c r="K55" i="22"/>
  <c r="I57" i="22"/>
  <c r="K59" i="22"/>
  <c r="I61" i="22"/>
  <c r="I27" i="22"/>
  <c r="K25" i="22"/>
  <c r="I23" i="22"/>
  <c r="K21" i="22"/>
  <c r="I19" i="22"/>
  <c r="K17" i="22"/>
  <c r="I15" i="22"/>
  <c r="K13" i="22"/>
  <c r="I11" i="22"/>
  <c r="K9" i="22"/>
  <c r="M8" i="21"/>
  <c r="K10" i="21"/>
  <c r="M12" i="21"/>
  <c r="K14" i="21"/>
  <c r="M16" i="21"/>
  <c r="K18" i="21"/>
  <c r="M20" i="21"/>
  <c r="K22" i="21"/>
  <c r="K35" i="21"/>
  <c r="M37" i="21"/>
  <c r="K39" i="21"/>
  <c r="M41" i="21"/>
  <c r="K43" i="21"/>
  <c r="M45" i="21"/>
  <c r="K47" i="21"/>
  <c r="M49" i="21"/>
  <c r="M62" i="21"/>
  <c r="K64" i="21"/>
  <c r="M66" i="21"/>
  <c r="K68" i="21"/>
  <c r="M70" i="21"/>
  <c r="K72" i="21"/>
  <c r="M74" i="21"/>
  <c r="K76" i="21"/>
  <c r="K89" i="21"/>
  <c r="M91" i="21"/>
  <c r="K93" i="21"/>
  <c r="M95" i="21"/>
  <c r="K97" i="21"/>
  <c r="M99" i="21"/>
  <c r="K101" i="21"/>
  <c r="M103" i="21"/>
  <c r="M116" i="21"/>
  <c r="K118" i="21"/>
  <c r="M120" i="21"/>
  <c r="K122" i="21"/>
  <c r="M124" i="21"/>
  <c r="K126" i="21"/>
  <c r="M128" i="21"/>
  <c r="K130" i="21"/>
  <c r="M145" i="21"/>
  <c r="M149" i="21"/>
  <c r="M153" i="21"/>
  <c r="M157" i="21"/>
  <c r="L157" i="19"/>
  <c r="K157" i="19" s="1"/>
  <c r="L156" i="19"/>
  <c r="K156" i="19" s="1"/>
  <c r="L155" i="19"/>
  <c r="K155" i="19" s="1"/>
  <c r="L154" i="19"/>
  <c r="K154" i="19" s="1"/>
  <c r="L153" i="19"/>
  <c r="K153" i="19" s="1"/>
  <c r="L152" i="19"/>
  <c r="K152" i="19" s="1"/>
  <c r="L151" i="19"/>
  <c r="K151" i="19" s="1"/>
  <c r="L150" i="19"/>
  <c r="M150" i="19" s="1"/>
  <c r="L149" i="19"/>
  <c r="K149" i="19" s="1"/>
  <c r="L148" i="19"/>
  <c r="K148" i="19" s="1"/>
  <c r="L147" i="19"/>
  <c r="K147" i="19" s="1"/>
  <c r="M146" i="19"/>
  <c r="L146" i="19"/>
  <c r="K146" i="19" s="1"/>
  <c r="L145" i="19"/>
  <c r="K145" i="19" s="1"/>
  <c r="L144" i="19"/>
  <c r="K144" i="19" s="1"/>
  <c r="L143" i="19"/>
  <c r="K143" i="19" s="1"/>
  <c r="L130" i="19"/>
  <c r="M130" i="19" s="1"/>
  <c r="L129" i="19"/>
  <c r="K129" i="19" s="1"/>
  <c r="L128" i="19"/>
  <c r="K128" i="19" s="1"/>
  <c r="L127" i="19"/>
  <c r="K127" i="19" s="1"/>
  <c r="L126" i="19"/>
  <c r="M126" i="19" s="1"/>
  <c r="L125" i="19"/>
  <c r="K125" i="19" s="1"/>
  <c r="L124" i="19"/>
  <c r="K124" i="19" s="1"/>
  <c r="L123" i="19"/>
  <c r="K123" i="19" s="1"/>
  <c r="L122" i="19"/>
  <c r="M122" i="19" s="1"/>
  <c r="L121" i="19"/>
  <c r="K121" i="19" s="1"/>
  <c r="L120" i="19"/>
  <c r="K120" i="19" s="1"/>
  <c r="L119" i="19"/>
  <c r="K119" i="19" s="1"/>
  <c r="L118" i="19"/>
  <c r="M118" i="19" s="1"/>
  <c r="L117" i="19"/>
  <c r="K117" i="19" s="1"/>
  <c r="L116" i="19"/>
  <c r="K116" i="19" s="1"/>
  <c r="L103" i="19"/>
  <c r="M103" i="19" s="1"/>
  <c r="L102" i="19"/>
  <c r="K102" i="19" s="1"/>
  <c r="L101" i="19"/>
  <c r="K101" i="19" s="1"/>
  <c r="L100" i="19"/>
  <c r="K100" i="19" s="1"/>
  <c r="L99" i="19"/>
  <c r="M99" i="19" s="1"/>
  <c r="L98" i="19"/>
  <c r="K98" i="19" s="1"/>
  <c r="L97" i="19"/>
  <c r="K97" i="19" s="1"/>
  <c r="L96" i="19"/>
  <c r="K96" i="19" s="1"/>
  <c r="L95" i="19"/>
  <c r="M95" i="19" s="1"/>
  <c r="L94" i="19"/>
  <c r="K94" i="19" s="1"/>
  <c r="L93" i="19"/>
  <c r="K93" i="19" s="1"/>
  <c r="L92" i="19"/>
  <c r="K92" i="19" s="1"/>
  <c r="L91" i="19"/>
  <c r="M91" i="19" s="1"/>
  <c r="L90" i="19"/>
  <c r="K90" i="19" s="1"/>
  <c r="L89" i="19"/>
  <c r="K89" i="19" s="1"/>
  <c r="L76" i="19"/>
  <c r="M76" i="19" s="1"/>
  <c r="L75" i="19"/>
  <c r="M75" i="19" s="1"/>
  <c r="L74" i="19"/>
  <c r="M74" i="19" s="1"/>
  <c r="K74" i="19"/>
  <c r="L73" i="19"/>
  <c r="K73" i="19" s="1"/>
  <c r="L72" i="19"/>
  <c r="M72" i="19" s="1"/>
  <c r="L71" i="19"/>
  <c r="M71" i="19" s="1"/>
  <c r="L70" i="19"/>
  <c r="K70" i="19" s="1"/>
  <c r="L69" i="19"/>
  <c r="M69" i="19" s="1"/>
  <c r="L68" i="19"/>
  <c r="M68" i="19" s="1"/>
  <c r="L67" i="19"/>
  <c r="M67" i="19" s="1"/>
  <c r="L66" i="19"/>
  <c r="K66" i="19" s="1"/>
  <c r="L65" i="19"/>
  <c r="M65" i="19" s="1"/>
  <c r="L64" i="19"/>
  <c r="M64" i="19" s="1"/>
  <c r="L63" i="19"/>
  <c r="M63" i="19" s="1"/>
  <c r="L62" i="19"/>
  <c r="K62" i="19" s="1"/>
  <c r="L49" i="19"/>
  <c r="M49" i="19" s="1"/>
  <c r="L48" i="19"/>
  <c r="M48" i="19" s="1"/>
  <c r="L47" i="19"/>
  <c r="K47" i="19" s="1"/>
  <c r="L46" i="19"/>
  <c r="M46" i="19" s="1"/>
  <c r="L45" i="19"/>
  <c r="M45" i="19" s="1"/>
  <c r="L44" i="19"/>
  <c r="M44" i="19" s="1"/>
  <c r="K44" i="19"/>
  <c r="L43" i="19"/>
  <c r="K43" i="19" s="1"/>
  <c r="L42" i="19"/>
  <c r="M42" i="19" s="1"/>
  <c r="L41" i="19"/>
  <c r="M41" i="19" s="1"/>
  <c r="L40" i="19"/>
  <c r="M40" i="19" s="1"/>
  <c r="L39" i="19"/>
  <c r="K39" i="19" s="1"/>
  <c r="L38" i="19"/>
  <c r="M38" i="19" s="1"/>
  <c r="L37" i="19"/>
  <c r="M37" i="19" s="1"/>
  <c r="L36" i="19"/>
  <c r="M36" i="19" s="1"/>
  <c r="L35" i="19"/>
  <c r="K35" i="19" s="1"/>
  <c r="L14" i="19"/>
  <c r="K14" i="19" s="1"/>
  <c r="L15" i="19"/>
  <c r="M15" i="19" s="1"/>
  <c r="L16" i="19"/>
  <c r="M16" i="19" s="1"/>
  <c r="L17" i="19"/>
  <c r="M17" i="19" s="1"/>
  <c r="L18" i="19"/>
  <c r="K18" i="19" s="1"/>
  <c r="L19" i="19"/>
  <c r="M19" i="19" s="1"/>
  <c r="L20" i="19"/>
  <c r="M20" i="19" s="1"/>
  <c r="L21" i="19"/>
  <c r="M21" i="19" s="1"/>
  <c r="L22" i="19"/>
  <c r="K22" i="19" s="1"/>
  <c r="L9" i="19"/>
  <c r="K9" i="19" s="1"/>
  <c r="L10" i="19"/>
  <c r="M10" i="19" s="1"/>
  <c r="L11" i="19"/>
  <c r="M11" i="19" s="1"/>
  <c r="L12" i="19"/>
  <c r="K12" i="19" s="1"/>
  <c r="L13" i="19"/>
  <c r="K13" i="19" s="1"/>
  <c r="L8" i="19"/>
  <c r="M8" i="19" s="1"/>
  <c r="K169" i="18"/>
  <c r="L167" i="18"/>
  <c r="K167" i="18" s="1"/>
  <c r="L166" i="18"/>
  <c r="K166" i="18" s="1"/>
  <c r="L165" i="18"/>
  <c r="M165" i="18" s="1"/>
  <c r="L164" i="18"/>
  <c r="K164" i="18" s="1"/>
  <c r="L163" i="18"/>
  <c r="K163" i="18" s="1"/>
  <c r="L162" i="18"/>
  <c r="K162" i="18" s="1"/>
  <c r="L161" i="18"/>
  <c r="M161" i="18" s="1"/>
  <c r="K161" i="18"/>
  <c r="L160" i="18"/>
  <c r="K160" i="18" s="1"/>
  <c r="L159" i="18"/>
  <c r="K159" i="18" s="1"/>
  <c r="L158" i="18"/>
  <c r="K158" i="18" s="1"/>
  <c r="L157" i="18"/>
  <c r="M157" i="18" s="1"/>
  <c r="L156" i="18"/>
  <c r="K156" i="18" s="1"/>
  <c r="L155" i="18"/>
  <c r="K155" i="18" s="1"/>
  <c r="L154" i="18"/>
  <c r="K154" i="18" s="1"/>
  <c r="L153" i="18"/>
  <c r="M153" i="18" s="1"/>
  <c r="K140" i="18"/>
  <c r="L138" i="18"/>
  <c r="K138" i="18" s="1"/>
  <c r="L137" i="18"/>
  <c r="M137" i="18" s="1"/>
  <c r="L136" i="18"/>
  <c r="M136" i="18" s="1"/>
  <c r="K136" i="18"/>
  <c r="L135" i="18"/>
  <c r="M135" i="18" s="1"/>
  <c r="L134" i="18"/>
  <c r="K134" i="18" s="1"/>
  <c r="L133" i="18"/>
  <c r="M133" i="18" s="1"/>
  <c r="K133" i="18"/>
  <c r="L132" i="18"/>
  <c r="M132" i="18" s="1"/>
  <c r="L131" i="18"/>
  <c r="M131" i="18" s="1"/>
  <c r="L130" i="18"/>
  <c r="K130" i="18" s="1"/>
  <c r="L129" i="18"/>
  <c r="M129" i="18" s="1"/>
  <c r="K129" i="18"/>
  <c r="L128" i="18"/>
  <c r="M128" i="18" s="1"/>
  <c r="L127" i="18"/>
  <c r="M127" i="18" s="1"/>
  <c r="L126" i="18"/>
  <c r="K126" i="18" s="1"/>
  <c r="L125" i="18"/>
  <c r="M125" i="18" s="1"/>
  <c r="K125" i="18"/>
  <c r="L124" i="18"/>
  <c r="M124" i="18" s="1"/>
  <c r="K124" i="18"/>
  <c r="K111" i="18"/>
  <c r="L109" i="18"/>
  <c r="M109" i="18" s="1"/>
  <c r="L108" i="18"/>
  <c r="M108" i="18" s="1"/>
  <c r="L107" i="18"/>
  <c r="M107" i="18" s="1"/>
  <c r="K107" i="18"/>
  <c r="L106" i="18"/>
  <c r="K106" i="18" s="1"/>
  <c r="L105" i="18"/>
  <c r="M105" i="18" s="1"/>
  <c r="L104" i="18"/>
  <c r="M104" i="18" s="1"/>
  <c r="L103" i="18"/>
  <c r="M103" i="18" s="1"/>
  <c r="L102" i="18"/>
  <c r="K102" i="18" s="1"/>
  <c r="L101" i="18"/>
  <c r="M101" i="18" s="1"/>
  <c r="L100" i="18"/>
  <c r="M100" i="18" s="1"/>
  <c r="L99" i="18"/>
  <c r="M99" i="18" s="1"/>
  <c r="K99" i="18"/>
  <c r="L98" i="18"/>
  <c r="K98" i="18" s="1"/>
  <c r="L97" i="18"/>
  <c r="M97" i="18" s="1"/>
  <c r="L96" i="18"/>
  <c r="M96" i="18" s="1"/>
  <c r="L95" i="18"/>
  <c r="M95" i="18" s="1"/>
  <c r="K82" i="18"/>
  <c r="L80" i="18"/>
  <c r="M80" i="18" s="1"/>
  <c r="L79" i="18"/>
  <c r="K79" i="18" s="1"/>
  <c r="L78" i="18"/>
  <c r="K78" i="18" s="1"/>
  <c r="L77" i="18"/>
  <c r="K77" i="18" s="1"/>
  <c r="L76" i="18"/>
  <c r="M76" i="18" s="1"/>
  <c r="L75" i="18"/>
  <c r="K75" i="18" s="1"/>
  <c r="L74" i="18"/>
  <c r="K74" i="18" s="1"/>
  <c r="L73" i="18"/>
  <c r="K73" i="18" s="1"/>
  <c r="L72" i="18"/>
  <c r="M72" i="18" s="1"/>
  <c r="L71" i="18"/>
  <c r="K71" i="18" s="1"/>
  <c r="L70" i="18"/>
  <c r="K70" i="18" s="1"/>
  <c r="L69" i="18"/>
  <c r="K69" i="18" s="1"/>
  <c r="L68" i="18"/>
  <c r="M68" i="18" s="1"/>
  <c r="L67" i="18"/>
  <c r="K67" i="18" s="1"/>
  <c r="L66" i="18"/>
  <c r="K66" i="18" s="1"/>
  <c r="K53" i="18"/>
  <c r="L51" i="18"/>
  <c r="K51" i="18" s="1"/>
  <c r="L50" i="18"/>
  <c r="K50" i="18" s="1"/>
  <c r="L49" i="18"/>
  <c r="M49" i="18" s="1"/>
  <c r="L48" i="18"/>
  <c r="M48" i="18" s="1"/>
  <c r="L47" i="18"/>
  <c r="K47" i="18" s="1"/>
  <c r="L46" i="18"/>
  <c r="K46" i="18" s="1"/>
  <c r="L45" i="18"/>
  <c r="M45" i="18" s="1"/>
  <c r="L44" i="18"/>
  <c r="M44" i="18" s="1"/>
  <c r="L43" i="18"/>
  <c r="K43" i="18" s="1"/>
  <c r="L42" i="18"/>
  <c r="K42" i="18" s="1"/>
  <c r="L41" i="18"/>
  <c r="M41" i="18" s="1"/>
  <c r="K41" i="18"/>
  <c r="L40" i="18"/>
  <c r="M40" i="18" s="1"/>
  <c r="L39" i="18"/>
  <c r="K39" i="18" s="1"/>
  <c r="L38" i="18"/>
  <c r="K38" i="18" s="1"/>
  <c r="L37" i="18"/>
  <c r="M37" i="18" s="1"/>
  <c r="K24" i="18"/>
  <c r="I23" i="18"/>
  <c r="L22" i="18"/>
  <c r="K22" i="18" s="1"/>
  <c r="L21" i="18"/>
  <c r="M21" i="18" s="1"/>
  <c r="K21" i="18"/>
  <c r="L20" i="18"/>
  <c r="M20" i="18" s="1"/>
  <c r="L19" i="18"/>
  <c r="M19" i="18" s="1"/>
  <c r="L18" i="18"/>
  <c r="K18" i="18" s="1"/>
  <c r="L17" i="18"/>
  <c r="M17" i="18" s="1"/>
  <c r="K17" i="18"/>
  <c r="L16" i="18"/>
  <c r="M16" i="18" s="1"/>
  <c r="L15" i="18"/>
  <c r="M15" i="18" s="1"/>
  <c r="L14" i="18"/>
  <c r="K14" i="18" s="1"/>
  <c r="L13" i="18"/>
  <c r="M13" i="18" s="1"/>
  <c r="L12" i="18"/>
  <c r="M12" i="18" s="1"/>
  <c r="L11" i="18"/>
  <c r="M11" i="18" s="1"/>
  <c r="L10" i="18"/>
  <c r="K10" i="18" s="1"/>
  <c r="L9" i="18"/>
  <c r="M9" i="18" s="1"/>
  <c r="L8" i="18"/>
  <c r="M8" i="18" s="1"/>
  <c r="C5" i="18"/>
  <c r="C4" i="18"/>
  <c r="L167" i="16"/>
  <c r="M167" i="16" s="1"/>
  <c r="L166" i="16"/>
  <c r="M166" i="16" s="1"/>
  <c r="L165" i="16"/>
  <c r="K165" i="16" s="1"/>
  <c r="L164" i="16"/>
  <c r="M164" i="16" s="1"/>
  <c r="L163" i="16"/>
  <c r="M163" i="16" s="1"/>
  <c r="L162" i="16"/>
  <c r="M162" i="16" s="1"/>
  <c r="K162" i="16"/>
  <c r="L161" i="16"/>
  <c r="K161" i="16" s="1"/>
  <c r="L160" i="16"/>
  <c r="M160" i="16" s="1"/>
  <c r="L159" i="16"/>
  <c r="M159" i="16" s="1"/>
  <c r="L158" i="16"/>
  <c r="M158" i="16" s="1"/>
  <c r="L157" i="16"/>
  <c r="K157" i="16" s="1"/>
  <c r="L156" i="16"/>
  <c r="M156" i="16" s="1"/>
  <c r="L155" i="16"/>
  <c r="M155" i="16" s="1"/>
  <c r="L154" i="16"/>
  <c r="M154" i="16" s="1"/>
  <c r="L153" i="16"/>
  <c r="K153" i="16" s="1"/>
  <c r="L138" i="16"/>
  <c r="M138" i="16" s="1"/>
  <c r="L137" i="16"/>
  <c r="M137" i="16" s="1"/>
  <c r="L136" i="16"/>
  <c r="M136" i="16" s="1"/>
  <c r="L135" i="16"/>
  <c r="M135" i="16" s="1"/>
  <c r="L134" i="16"/>
  <c r="M134" i="16" s="1"/>
  <c r="L133" i="16"/>
  <c r="M133" i="16" s="1"/>
  <c r="L132" i="16"/>
  <c r="M132" i="16" s="1"/>
  <c r="L131" i="16"/>
  <c r="M131" i="16" s="1"/>
  <c r="L130" i="16"/>
  <c r="M130" i="16" s="1"/>
  <c r="L129" i="16"/>
  <c r="M129" i="16" s="1"/>
  <c r="L128" i="16"/>
  <c r="M128" i="16" s="1"/>
  <c r="L127" i="16"/>
  <c r="K127" i="16" s="1"/>
  <c r="L126" i="16"/>
  <c r="M126" i="16" s="1"/>
  <c r="L125" i="16"/>
  <c r="M125" i="16" s="1"/>
  <c r="L124" i="16"/>
  <c r="M124" i="16" s="1"/>
  <c r="L109" i="16"/>
  <c r="M109" i="16" s="1"/>
  <c r="L108" i="16"/>
  <c r="K108" i="16" s="1"/>
  <c r="L107" i="16"/>
  <c r="K107" i="16" s="1"/>
  <c r="L106" i="16"/>
  <c r="M106" i="16" s="1"/>
  <c r="L105" i="16"/>
  <c r="M105" i="16" s="1"/>
  <c r="K105" i="16"/>
  <c r="L104" i="16"/>
  <c r="K104" i="16" s="1"/>
  <c r="L103" i="16"/>
  <c r="K103" i="16" s="1"/>
  <c r="L102" i="16"/>
  <c r="M102" i="16" s="1"/>
  <c r="L101" i="16"/>
  <c r="M101" i="16" s="1"/>
  <c r="L100" i="16"/>
  <c r="M100" i="16" s="1"/>
  <c r="K100" i="16"/>
  <c r="L99" i="16"/>
  <c r="K99" i="16" s="1"/>
  <c r="L98" i="16"/>
  <c r="M98" i="16" s="1"/>
  <c r="L97" i="16"/>
  <c r="M97" i="16" s="1"/>
  <c r="K97" i="16"/>
  <c r="L96" i="16"/>
  <c r="M96" i="16" s="1"/>
  <c r="L95" i="16"/>
  <c r="K95" i="16" s="1"/>
  <c r="L80" i="16"/>
  <c r="M80" i="16" s="1"/>
  <c r="L79" i="16"/>
  <c r="K79" i="16" s="1"/>
  <c r="L78" i="16"/>
  <c r="K78" i="16" s="1"/>
  <c r="L77" i="16"/>
  <c r="K77" i="16" s="1"/>
  <c r="L76" i="16"/>
  <c r="M76" i="16" s="1"/>
  <c r="L75" i="16"/>
  <c r="K75" i="16" s="1"/>
  <c r="L74" i="16"/>
  <c r="K74" i="16" s="1"/>
  <c r="L73" i="16"/>
  <c r="K73" i="16" s="1"/>
  <c r="L72" i="16"/>
  <c r="M72" i="16" s="1"/>
  <c r="L71" i="16"/>
  <c r="K71" i="16" s="1"/>
  <c r="L70" i="16"/>
  <c r="K70" i="16" s="1"/>
  <c r="L69" i="16"/>
  <c r="K69" i="16" s="1"/>
  <c r="L68" i="16"/>
  <c r="M68" i="16" s="1"/>
  <c r="L67" i="16"/>
  <c r="K67" i="16" s="1"/>
  <c r="L66" i="16"/>
  <c r="K66" i="16" s="1"/>
  <c r="L51" i="16"/>
  <c r="M51" i="16" s="1"/>
  <c r="L50" i="16"/>
  <c r="K50" i="16" s="1"/>
  <c r="L49" i="16"/>
  <c r="K49" i="16" s="1"/>
  <c r="L48" i="16"/>
  <c r="K48" i="16" s="1"/>
  <c r="L47" i="16"/>
  <c r="M47" i="16" s="1"/>
  <c r="L46" i="16"/>
  <c r="K46" i="16" s="1"/>
  <c r="L45" i="16"/>
  <c r="K45" i="16" s="1"/>
  <c r="L44" i="16"/>
  <c r="K44" i="16" s="1"/>
  <c r="L43" i="16"/>
  <c r="M43" i="16" s="1"/>
  <c r="L42" i="16"/>
  <c r="K42" i="16" s="1"/>
  <c r="L41" i="16"/>
  <c r="K41" i="16" s="1"/>
  <c r="L40" i="16"/>
  <c r="K40" i="16" s="1"/>
  <c r="L39" i="16"/>
  <c r="M39" i="16" s="1"/>
  <c r="L38" i="16"/>
  <c r="K38" i="16" s="1"/>
  <c r="L37" i="16"/>
  <c r="K37" i="16" s="1"/>
  <c r="L9" i="16"/>
  <c r="K9" i="16" s="1"/>
  <c r="M9" i="16"/>
  <c r="L10" i="16"/>
  <c r="K10" i="16" s="1"/>
  <c r="L11" i="16"/>
  <c r="M11" i="16" s="1"/>
  <c r="L12" i="16"/>
  <c r="K12" i="16" s="1"/>
  <c r="L13" i="16"/>
  <c r="K13" i="16" s="1"/>
  <c r="L14" i="16"/>
  <c r="K14" i="16" s="1"/>
  <c r="L15" i="16"/>
  <c r="M15" i="16" s="1"/>
  <c r="L16" i="16"/>
  <c r="K16" i="16" s="1"/>
  <c r="L17" i="16"/>
  <c r="K17" i="16" s="1"/>
  <c r="L18" i="16"/>
  <c r="M18" i="16" s="1"/>
  <c r="L19" i="16"/>
  <c r="M19" i="16" s="1"/>
  <c r="L20" i="16"/>
  <c r="K20" i="16" s="1"/>
  <c r="L21" i="16"/>
  <c r="K21" i="16" s="1"/>
  <c r="L22" i="16"/>
  <c r="M22" i="16" s="1"/>
  <c r="M14" i="16" l="1"/>
  <c r="M108" i="16"/>
  <c r="K9" i="18"/>
  <c r="K95" i="18"/>
  <c r="K101" i="18"/>
  <c r="K157" i="18"/>
  <c r="K132" i="18"/>
  <c r="K65" i="19"/>
  <c r="K71" i="19"/>
  <c r="K131" i="16"/>
  <c r="K166" i="16"/>
  <c r="K109" i="18"/>
  <c r="K127" i="18"/>
  <c r="K165" i="18"/>
  <c r="M12" i="16"/>
  <c r="K49" i="18"/>
  <c r="K154" i="16"/>
  <c r="K19" i="18"/>
  <c r="K37" i="18"/>
  <c r="K67" i="19"/>
  <c r="M127" i="16"/>
  <c r="K45" i="18"/>
  <c r="M73" i="19"/>
  <c r="M154" i="19"/>
  <c r="M39" i="18"/>
  <c r="M43" i="18"/>
  <c r="M47" i="18"/>
  <c r="M51" i="18"/>
  <c r="M13" i="16"/>
  <c r="K96" i="16"/>
  <c r="K158" i="16"/>
  <c r="K13" i="18"/>
  <c r="K105" i="18"/>
  <c r="K128" i="18"/>
  <c r="K137" i="18"/>
  <c r="K36" i="19"/>
  <c r="K42" i="19"/>
  <c r="K48" i="19"/>
  <c r="K150" i="19"/>
  <c r="K164" i="16"/>
  <c r="M16" i="16"/>
  <c r="K109" i="16"/>
  <c r="K135" i="16"/>
  <c r="K160" i="16"/>
  <c r="K15" i="18"/>
  <c r="K97" i="18"/>
  <c r="K135" i="18"/>
  <c r="K153" i="18"/>
  <c r="K63" i="19"/>
  <c r="M17" i="16"/>
  <c r="M10" i="16"/>
  <c r="K156" i="16"/>
  <c r="K11" i="18"/>
  <c r="K103" i="18"/>
  <c r="K131" i="18"/>
  <c r="K40" i="19"/>
  <c r="M67" i="18"/>
  <c r="M164" i="18"/>
  <c r="M104" i="16"/>
  <c r="M71" i="18"/>
  <c r="M77" i="18"/>
  <c r="M160" i="18"/>
  <c r="M155" i="18"/>
  <c r="M159" i="18"/>
  <c r="M163" i="18"/>
  <c r="M167" i="18"/>
  <c r="M69" i="18"/>
  <c r="M73" i="18"/>
  <c r="M75" i="18"/>
  <c r="M79" i="18"/>
  <c r="M156" i="18"/>
  <c r="M20" i="16"/>
  <c r="K18" i="16"/>
  <c r="K101" i="16"/>
  <c r="K38" i="19"/>
  <c r="K46" i="19"/>
  <c r="K69" i="19"/>
  <c r="M144" i="19"/>
  <c r="M148" i="19"/>
  <c r="M152" i="19"/>
  <c r="M156" i="19"/>
  <c r="M145" i="19"/>
  <c r="M149" i="19"/>
  <c r="M153" i="19"/>
  <c r="M157" i="19"/>
  <c r="M117" i="19"/>
  <c r="M119" i="19"/>
  <c r="M121" i="19"/>
  <c r="M123" i="19"/>
  <c r="M125" i="19"/>
  <c r="M127" i="19"/>
  <c r="M129" i="19"/>
  <c r="M90" i="19"/>
  <c r="M92" i="19"/>
  <c r="M94" i="19"/>
  <c r="M96" i="19"/>
  <c r="M98" i="19"/>
  <c r="M100" i="19"/>
  <c r="M102" i="19"/>
  <c r="K75" i="19"/>
  <c r="M9" i="19"/>
  <c r="M13" i="19"/>
  <c r="K21" i="19"/>
  <c r="K19" i="19"/>
  <c r="K17" i="19"/>
  <c r="K15" i="19"/>
  <c r="M12" i="19"/>
  <c r="K10" i="19"/>
  <c r="K124" i="16"/>
  <c r="K128" i="16"/>
  <c r="K132" i="16"/>
  <c r="K136" i="16"/>
  <c r="K125" i="16"/>
  <c r="K129" i="16"/>
  <c r="K133" i="16"/>
  <c r="K137" i="16"/>
  <c r="K98" i="16"/>
  <c r="K102" i="16"/>
  <c r="K106" i="16"/>
  <c r="M67" i="16"/>
  <c r="M69" i="16"/>
  <c r="M71" i="16"/>
  <c r="M73" i="16"/>
  <c r="M75" i="16"/>
  <c r="M77" i="16"/>
  <c r="M79" i="16"/>
  <c r="M38" i="16"/>
  <c r="M40" i="16"/>
  <c r="M42" i="16"/>
  <c r="M44" i="16"/>
  <c r="M46" i="16"/>
  <c r="M48" i="16"/>
  <c r="M50" i="16"/>
  <c r="M143" i="19"/>
  <c r="M147" i="19"/>
  <c r="M151" i="19"/>
  <c r="M155" i="19"/>
  <c r="M116" i="19"/>
  <c r="K118" i="19"/>
  <c r="M120" i="19"/>
  <c r="K122" i="19"/>
  <c r="M124" i="19"/>
  <c r="K126" i="19"/>
  <c r="M128" i="19"/>
  <c r="K130" i="19"/>
  <c r="M89" i="19"/>
  <c r="K91" i="19"/>
  <c r="M93" i="19"/>
  <c r="K95" i="19"/>
  <c r="M97" i="19"/>
  <c r="K99" i="19"/>
  <c r="M101" i="19"/>
  <c r="K103" i="19"/>
  <c r="M62" i="19"/>
  <c r="K64" i="19"/>
  <c r="M66" i="19"/>
  <c r="K68" i="19"/>
  <c r="M70" i="19"/>
  <c r="K72" i="19"/>
  <c r="K76" i="19"/>
  <c r="M35" i="19"/>
  <c r="K37" i="19"/>
  <c r="M39" i="19"/>
  <c r="K41" i="19"/>
  <c r="M43" i="19"/>
  <c r="K45" i="19"/>
  <c r="M47" i="19"/>
  <c r="K49" i="19"/>
  <c r="M22" i="19"/>
  <c r="K20" i="19"/>
  <c r="M18" i="19"/>
  <c r="K16" i="19"/>
  <c r="M14" i="19"/>
  <c r="K11" i="19"/>
  <c r="K8" i="19"/>
  <c r="K8" i="18"/>
  <c r="M10" i="18"/>
  <c r="K12" i="18"/>
  <c r="M14" i="18"/>
  <c r="K16" i="18"/>
  <c r="M18" i="18"/>
  <c r="K20" i="18"/>
  <c r="M22" i="18"/>
  <c r="M38" i="18"/>
  <c r="K40" i="18"/>
  <c r="M42" i="18"/>
  <c r="K44" i="18"/>
  <c r="M46" i="18"/>
  <c r="K48" i="18"/>
  <c r="M50" i="18"/>
  <c r="I52" i="18"/>
  <c r="M66" i="18"/>
  <c r="K68" i="18"/>
  <c r="M70" i="18"/>
  <c r="K72" i="18"/>
  <c r="M74" i="18"/>
  <c r="K76" i="18"/>
  <c r="M78" i="18"/>
  <c r="K80" i="18"/>
  <c r="K96" i="18"/>
  <c r="M98" i="18"/>
  <c r="K100" i="18"/>
  <c r="M102" i="18"/>
  <c r="K104" i="18"/>
  <c r="M106" i="18"/>
  <c r="K108" i="18"/>
  <c r="M126" i="18"/>
  <c r="M130" i="18"/>
  <c r="M134" i="18"/>
  <c r="M138" i="18"/>
  <c r="M154" i="18"/>
  <c r="M158" i="18"/>
  <c r="M162" i="18"/>
  <c r="M166" i="18"/>
  <c r="M21" i="16"/>
  <c r="K22" i="16"/>
  <c r="M153" i="16"/>
  <c r="K155" i="16"/>
  <c r="M157" i="16"/>
  <c r="K159" i="16"/>
  <c r="M161" i="16"/>
  <c r="K163" i="16"/>
  <c r="M165" i="16"/>
  <c r="K167" i="16"/>
  <c r="K126" i="16"/>
  <c r="K130" i="16"/>
  <c r="K134" i="16"/>
  <c r="K138" i="16"/>
  <c r="M95" i="16"/>
  <c r="M99" i="16"/>
  <c r="M103" i="16"/>
  <c r="M107" i="16"/>
  <c r="M66" i="16"/>
  <c r="K68" i="16"/>
  <c r="M70" i="16"/>
  <c r="K72" i="16"/>
  <c r="M74" i="16"/>
  <c r="K76" i="16"/>
  <c r="M78" i="16"/>
  <c r="K80" i="16"/>
  <c r="M37" i="16"/>
  <c r="K39" i="16"/>
  <c r="M41" i="16"/>
  <c r="K43" i="16"/>
  <c r="M45" i="16"/>
  <c r="K47" i="16"/>
  <c r="M49" i="16"/>
  <c r="K51" i="16"/>
  <c r="K19" i="16"/>
  <c r="K15" i="16"/>
  <c r="K11" i="16"/>
  <c r="L8" i="16"/>
  <c r="L202" i="15"/>
  <c r="M202" i="15" s="1"/>
  <c r="L201" i="15"/>
  <c r="M201" i="15" s="1"/>
  <c r="L200" i="15"/>
  <c r="K200" i="15" s="1"/>
  <c r="L199" i="15"/>
  <c r="M199" i="15" s="1"/>
  <c r="L198" i="15"/>
  <c r="M198" i="15" s="1"/>
  <c r="L197" i="15"/>
  <c r="M197" i="15" s="1"/>
  <c r="L196" i="15"/>
  <c r="K196" i="15" s="1"/>
  <c r="L195" i="15"/>
  <c r="M195" i="15" s="1"/>
  <c r="L194" i="15"/>
  <c r="M194" i="15" s="1"/>
  <c r="L193" i="15"/>
  <c r="M193" i="15" s="1"/>
  <c r="L192" i="15"/>
  <c r="K192" i="15" s="1"/>
  <c r="L191" i="15"/>
  <c r="M191" i="15" s="1"/>
  <c r="L190" i="15"/>
  <c r="M190" i="15" s="1"/>
  <c r="L189" i="15"/>
  <c r="M189" i="15" s="1"/>
  <c r="L188" i="15"/>
  <c r="K188" i="15" s="1"/>
  <c r="L172" i="15"/>
  <c r="M172" i="15" s="1"/>
  <c r="L171" i="15"/>
  <c r="M171" i="15" s="1"/>
  <c r="L170" i="15"/>
  <c r="K170" i="15" s="1"/>
  <c r="L169" i="15"/>
  <c r="M169" i="15" s="1"/>
  <c r="L168" i="15"/>
  <c r="M168" i="15" s="1"/>
  <c r="L167" i="15"/>
  <c r="K167" i="15" s="1"/>
  <c r="L166" i="15"/>
  <c r="K166" i="15" s="1"/>
  <c r="L165" i="15"/>
  <c r="M165" i="15" s="1"/>
  <c r="L164" i="15"/>
  <c r="M164" i="15" s="1"/>
  <c r="L163" i="15"/>
  <c r="M163" i="15" s="1"/>
  <c r="L162" i="15"/>
  <c r="K162" i="15" s="1"/>
  <c r="L161" i="15"/>
  <c r="M161" i="15" s="1"/>
  <c r="L160" i="15"/>
  <c r="M160" i="15" s="1"/>
  <c r="L159" i="15"/>
  <c r="K159" i="15" s="1"/>
  <c r="L158" i="15"/>
  <c r="K158" i="15" s="1"/>
  <c r="L142" i="15"/>
  <c r="M142" i="15" s="1"/>
  <c r="L141" i="15"/>
  <c r="K141" i="15" s="1"/>
  <c r="L140" i="15"/>
  <c r="K140" i="15" s="1"/>
  <c r="L139" i="15"/>
  <c r="M139" i="15" s="1"/>
  <c r="L138" i="15"/>
  <c r="K138" i="15" s="1"/>
  <c r="L137" i="15"/>
  <c r="K137" i="15" s="1"/>
  <c r="L136" i="15"/>
  <c r="K136" i="15" s="1"/>
  <c r="L135" i="15"/>
  <c r="K135" i="15" s="1"/>
  <c r="L134" i="15"/>
  <c r="K134" i="15" s="1"/>
  <c r="L133" i="15"/>
  <c r="K133" i="15" s="1"/>
  <c r="L132" i="15"/>
  <c r="K132" i="15" s="1"/>
  <c r="L131" i="15"/>
  <c r="K131" i="15" s="1"/>
  <c r="L130" i="15"/>
  <c r="K130" i="15" s="1"/>
  <c r="L129" i="15"/>
  <c r="K129" i="15" s="1"/>
  <c r="L128" i="15"/>
  <c r="K128" i="15" s="1"/>
  <c r="L112" i="15"/>
  <c r="M112" i="15" s="1"/>
  <c r="L111" i="15"/>
  <c r="K111" i="15" s="1"/>
  <c r="L110" i="15"/>
  <c r="K110" i="15" s="1"/>
  <c r="L109" i="15"/>
  <c r="M109" i="15" s="1"/>
  <c r="L108" i="15"/>
  <c r="M108" i="15" s="1"/>
  <c r="L107" i="15"/>
  <c r="K107" i="15" s="1"/>
  <c r="L106" i="15"/>
  <c r="K106" i="15" s="1"/>
  <c r="L105" i="15"/>
  <c r="M105" i="15" s="1"/>
  <c r="L104" i="15"/>
  <c r="M104" i="15" s="1"/>
  <c r="L103" i="15"/>
  <c r="K103" i="15" s="1"/>
  <c r="L102" i="15"/>
  <c r="K102" i="15" s="1"/>
  <c r="L101" i="15"/>
  <c r="M101" i="15" s="1"/>
  <c r="L100" i="15"/>
  <c r="M100" i="15" s="1"/>
  <c r="L99" i="15"/>
  <c r="M99" i="15" s="1"/>
  <c r="L98" i="15"/>
  <c r="K98" i="15" s="1"/>
  <c r="L82" i="15"/>
  <c r="K82" i="15" s="1"/>
  <c r="L81" i="15"/>
  <c r="M81" i="15" s="1"/>
  <c r="L80" i="15"/>
  <c r="M80" i="15" s="1"/>
  <c r="L79" i="15"/>
  <c r="K79" i="15" s="1"/>
  <c r="L78" i="15"/>
  <c r="K78" i="15" s="1"/>
  <c r="L77" i="15"/>
  <c r="M77" i="15" s="1"/>
  <c r="L76" i="15"/>
  <c r="M76" i="15" s="1"/>
  <c r="L75" i="15"/>
  <c r="M75" i="15" s="1"/>
  <c r="L74" i="15"/>
  <c r="K74" i="15" s="1"/>
  <c r="L73" i="15"/>
  <c r="M73" i="15" s="1"/>
  <c r="L72" i="15"/>
  <c r="M72" i="15" s="1"/>
  <c r="L71" i="15"/>
  <c r="K71" i="15" s="1"/>
  <c r="L70" i="15"/>
  <c r="K70" i="15" s="1"/>
  <c r="L69" i="15"/>
  <c r="M69" i="15" s="1"/>
  <c r="L68" i="15"/>
  <c r="M68" i="15" s="1"/>
  <c r="L52" i="15"/>
  <c r="M52" i="15" s="1"/>
  <c r="L51" i="15"/>
  <c r="K51" i="15" s="1"/>
  <c r="L50" i="15"/>
  <c r="K50" i="15" s="1"/>
  <c r="L49" i="15"/>
  <c r="K49" i="15" s="1"/>
  <c r="L48" i="15"/>
  <c r="M48" i="15" s="1"/>
  <c r="L47" i="15"/>
  <c r="K47" i="15" s="1"/>
  <c r="L46" i="15"/>
  <c r="K46" i="15" s="1"/>
  <c r="L45" i="15"/>
  <c r="K45" i="15" s="1"/>
  <c r="L44" i="15"/>
  <c r="M44" i="15" s="1"/>
  <c r="L43" i="15"/>
  <c r="K43" i="15" s="1"/>
  <c r="L42" i="15"/>
  <c r="K42" i="15" s="1"/>
  <c r="L41" i="15"/>
  <c r="K41" i="15" s="1"/>
  <c r="L40" i="15"/>
  <c r="M40" i="15" s="1"/>
  <c r="L39" i="15"/>
  <c r="K39" i="15" s="1"/>
  <c r="L38" i="15"/>
  <c r="K38" i="15" s="1"/>
  <c r="L9" i="15"/>
  <c r="K9" i="15" s="1"/>
  <c r="L10" i="15"/>
  <c r="M10" i="15" s="1"/>
  <c r="L11" i="15"/>
  <c r="M11" i="15" s="1"/>
  <c r="L12" i="15"/>
  <c r="K12" i="15" s="1"/>
  <c r="L13" i="15"/>
  <c r="K13" i="15" s="1"/>
  <c r="L14" i="15"/>
  <c r="K14" i="15" s="1"/>
  <c r="L15" i="15"/>
  <c r="M15" i="15" s="1"/>
  <c r="L16" i="15"/>
  <c r="M16" i="15" s="1"/>
  <c r="L17" i="15"/>
  <c r="K17" i="15" s="1"/>
  <c r="L18" i="15"/>
  <c r="K18" i="15" s="1"/>
  <c r="L19" i="15"/>
  <c r="M19" i="15" s="1"/>
  <c r="L20" i="15"/>
  <c r="M20" i="15" s="1"/>
  <c r="L21" i="15"/>
  <c r="K21" i="15" s="1"/>
  <c r="L22" i="15"/>
  <c r="K22" i="15" s="1"/>
  <c r="L8" i="15"/>
  <c r="M8" i="15" s="1"/>
  <c r="M22" i="15" l="1"/>
  <c r="K99" i="15"/>
  <c r="M71" i="15"/>
  <c r="M51" i="15"/>
  <c r="M14" i="15"/>
  <c r="M8" i="16"/>
  <c r="K8" i="16"/>
  <c r="M18" i="15"/>
  <c r="K68" i="15"/>
  <c r="K193" i="15"/>
  <c r="K139" i="15"/>
  <c r="K76" i="15"/>
  <c r="K10" i="15"/>
  <c r="K20" i="15"/>
  <c r="K16" i="15"/>
  <c r="M47" i="15"/>
  <c r="M79" i="15"/>
  <c r="M138" i="15"/>
  <c r="K191" i="15"/>
  <c r="M135" i="15"/>
  <c r="K201" i="15"/>
  <c r="M39" i="15"/>
  <c r="M43" i="15"/>
  <c r="K199" i="15"/>
  <c r="K189" i="15"/>
  <c r="K197" i="15"/>
  <c r="K195" i="15"/>
  <c r="M159" i="15"/>
  <c r="K163" i="15"/>
  <c r="M167" i="15"/>
  <c r="K171" i="15"/>
  <c r="M131" i="15"/>
  <c r="K105" i="15"/>
  <c r="K108" i="15"/>
  <c r="K101" i="15"/>
  <c r="K104" i="15"/>
  <c r="K109" i="15"/>
  <c r="K72" i="15"/>
  <c r="K75" i="15"/>
  <c r="K80" i="15"/>
  <c r="M41" i="15"/>
  <c r="M49" i="15"/>
  <c r="M45" i="15"/>
  <c r="K160" i="15"/>
  <c r="K164" i="15"/>
  <c r="K168" i="15"/>
  <c r="K172" i="15"/>
  <c r="K161" i="15"/>
  <c r="K165" i="15"/>
  <c r="K169" i="15"/>
  <c r="M130" i="15"/>
  <c r="M134" i="15"/>
  <c r="M129" i="15"/>
  <c r="M133" i="15"/>
  <c r="M137" i="15"/>
  <c r="M141" i="15"/>
  <c r="M103" i="15"/>
  <c r="K112" i="15"/>
  <c r="M107" i="15"/>
  <c r="M111" i="15"/>
  <c r="K69" i="15"/>
  <c r="K73" i="15"/>
  <c r="K77" i="15"/>
  <c r="K81" i="15"/>
  <c r="M12" i="15"/>
  <c r="I81" i="18"/>
  <c r="M188" i="15"/>
  <c r="K190" i="15"/>
  <c r="M192" i="15"/>
  <c r="K194" i="15"/>
  <c r="M196" i="15"/>
  <c r="K198" i="15"/>
  <c r="M200" i="15"/>
  <c r="K202" i="15"/>
  <c r="M158" i="15"/>
  <c r="M170" i="15"/>
  <c r="M162" i="15"/>
  <c r="M166" i="15"/>
  <c r="M128" i="15"/>
  <c r="M132" i="15"/>
  <c r="M136" i="15"/>
  <c r="M140" i="15"/>
  <c r="K142" i="15"/>
  <c r="M98" i="15"/>
  <c r="K100" i="15"/>
  <c r="M102" i="15"/>
  <c r="M106" i="15"/>
  <c r="M110" i="15"/>
  <c r="M70" i="15"/>
  <c r="M74" i="15"/>
  <c r="M78" i="15"/>
  <c r="M82" i="15"/>
  <c r="M38" i="15"/>
  <c r="K40" i="15"/>
  <c r="M42" i="15"/>
  <c r="K44" i="15"/>
  <c r="M46" i="15"/>
  <c r="K48" i="15"/>
  <c r="M50" i="15"/>
  <c r="K52" i="15"/>
  <c r="M21" i="15"/>
  <c r="K19" i="15"/>
  <c r="M17" i="15"/>
  <c r="K15" i="15"/>
  <c r="M13" i="15"/>
  <c r="K11" i="15"/>
  <c r="M9" i="15"/>
  <c r="K8" i="15"/>
  <c r="M227" i="14"/>
  <c r="M226" i="14"/>
  <c r="M225" i="14"/>
  <c r="M224" i="14"/>
  <c r="M223" i="14"/>
  <c r="M222" i="14"/>
  <c r="M221" i="14"/>
  <c r="M220" i="14"/>
  <c r="M219" i="14"/>
  <c r="M218" i="14"/>
  <c r="M217" i="14"/>
  <c r="M216" i="14"/>
  <c r="M201" i="14"/>
  <c r="M200" i="14"/>
  <c r="M199" i="14"/>
  <c r="M198" i="14"/>
  <c r="M197" i="14"/>
  <c r="M196" i="14"/>
  <c r="M195" i="14"/>
  <c r="M194" i="14"/>
  <c r="M193" i="14"/>
  <c r="M192" i="14"/>
  <c r="M191" i="14"/>
  <c r="M190" i="14"/>
  <c r="M175" i="14"/>
  <c r="M174" i="14"/>
  <c r="M173" i="14"/>
  <c r="M172" i="14"/>
  <c r="M171" i="14"/>
  <c r="M170" i="14"/>
  <c r="M169" i="14"/>
  <c r="M168" i="14"/>
  <c r="M167" i="14"/>
  <c r="M166" i="14"/>
  <c r="M165" i="14"/>
  <c r="M164" i="14"/>
  <c r="M149" i="14"/>
  <c r="M148" i="14"/>
  <c r="M147" i="14"/>
  <c r="M146" i="14"/>
  <c r="M145" i="14"/>
  <c r="M144" i="14"/>
  <c r="M143" i="14"/>
  <c r="M142" i="14"/>
  <c r="M141" i="14"/>
  <c r="M140" i="14"/>
  <c r="M139" i="14"/>
  <c r="M138" i="14"/>
  <c r="M123" i="14"/>
  <c r="M122" i="14"/>
  <c r="M121" i="14"/>
  <c r="M120" i="14"/>
  <c r="M119" i="14"/>
  <c r="M118" i="14"/>
  <c r="M117" i="14"/>
  <c r="M116" i="14"/>
  <c r="M115" i="14"/>
  <c r="M114" i="14"/>
  <c r="M113" i="14"/>
  <c r="M112" i="14"/>
  <c r="M97" i="14"/>
  <c r="M96" i="14"/>
  <c r="M95" i="14"/>
  <c r="M94" i="14"/>
  <c r="M93" i="14"/>
  <c r="M92" i="14"/>
  <c r="M91" i="14"/>
  <c r="M90" i="14"/>
  <c r="M89" i="14"/>
  <c r="M88" i="14"/>
  <c r="M87" i="14"/>
  <c r="M86" i="14"/>
  <c r="M71" i="14"/>
  <c r="M70" i="14"/>
  <c r="M69" i="14"/>
  <c r="M68" i="14"/>
  <c r="M67" i="14"/>
  <c r="M66" i="14"/>
  <c r="M65" i="14"/>
  <c r="M64" i="14"/>
  <c r="M63" i="14"/>
  <c r="M62" i="14"/>
  <c r="M61" i="14"/>
  <c r="M60" i="14"/>
  <c r="M45" i="14"/>
  <c r="M44" i="14"/>
  <c r="M43" i="14"/>
  <c r="M42" i="14"/>
  <c r="M41" i="14"/>
  <c r="M40" i="14"/>
  <c r="M39" i="14"/>
  <c r="M38" i="14"/>
  <c r="M37" i="14"/>
  <c r="M36" i="14"/>
  <c r="M35" i="14"/>
  <c r="M34" i="14"/>
  <c r="M8" i="14"/>
  <c r="L8" i="14" s="1"/>
  <c r="M9" i="14"/>
  <c r="M10" i="14"/>
  <c r="M11" i="14"/>
  <c r="M12" i="14"/>
  <c r="M13" i="14"/>
  <c r="M14" i="14"/>
  <c r="M15" i="14"/>
  <c r="M16" i="14"/>
  <c r="M17" i="14"/>
  <c r="M18" i="14"/>
  <c r="M19" i="14"/>
  <c r="L15" i="14" l="1"/>
  <c r="N15" i="14"/>
  <c r="L42" i="14"/>
  <c r="N42" i="14"/>
  <c r="L86" i="14"/>
  <c r="N86" i="14"/>
  <c r="L112" i="14"/>
  <c r="N112" i="14"/>
  <c r="L142" i="14"/>
  <c r="N142" i="14"/>
  <c r="L168" i="14"/>
  <c r="N168" i="14"/>
  <c r="L224" i="14"/>
  <c r="N224" i="14"/>
  <c r="L11" i="14"/>
  <c r="N11" i="14"/>
  <c r="L38" i="14"/>
  <c r="N38" i="14"/>
  <c r="L64" i="14"/>
  <c r="N64" i="14"/>
  <c r="L90" i="14"/>
  <c r="N90" i="14"/>
  <c r="L116" i="14"/>
  <c r="N116" i="14"/>
  <c r="L138" i="14"/>
  <c r="N138" i="14"/>
  <c r="L164" i="14"/>
  <c r="N164" i="14"/>
  <c r="L172" i="14"/>
  <c r="N172" i="14"/>
  <c r="L198" i="14"/>
  <c r="N198" i="14"/>
  <c r="L216" i="14"/>
  <c r="N216" i="14"/>
  <c r="L10" i="14"/>
  <c r="N10" i="14"/>
  <c r="L19" i="14"/>
  <c r="N19" i="14"/>
  <c r="L60" i="14"/>
  <c r="N60" i="14"/>
  <c r="L68" i="14"/>
  <c r="N68" i="14"/>
  <c r="L94" i="14"/>
  <c r="N94" i="14"/>
  <c r="L120" i="14"/>
  <c r="N120" i="14"/>
  <c r="L146" i="14"/>
  <c r="N146" i="14"/>
  <c r="L190" i="14"/>
  <c r="N190" i="14"/>
  <c r="L194" i="14"/>
  <c r="N194" i="14"/>
  <c r="L220" i="14"/>
  <c r="N220" i="14"/>
  <c r="L18" i="14"/>
  <c r="N18" i="14"/>
  <c r="L14" i="14"/>
  <c r="N14" i="14"/>
  <c r="L35" i="14"/>
  <c r="N35" i="14"/>
  <c r="L39" i="14"/>
  <c r="N39" i="14"/>
  <c r="L43" i="14"/>
  <c r="N43" i="14"/>
  <c r="L61" i="14"/>
  <c r="N61" i="14"/>
  <c r="L65" i="14"/>
  <c r="N65" i="14"/>
  <c r="L69" i="14"/>
  <c r="N69" i="14"/>
  <c r="L87" i="14"/>
  <c r="N87" i="14"/>
  <c r="L91" i="14"/>
  <c r="N91" i="14"/>
  <c r="L95" i="14"/>
  <c r="N95" i="14"/>
  <c r="L113" i="14"/>
  <c r="N113" i="14"/>
  <c r="L117" i="14"/>
  <c r="N117" i="14"/>
  <c r="L121" i="14"/>
  <c r="N121" i="14"/>
  <c r="L139" i="14"/>
  <c r="N139" i="14"/>
  <c r="L143" i="14"/>
  <c r="N143" i="14"/>
  <c r="L147" i="14"/>
  <c r="N147" i="14"/>
  <c r="L165" i="14"/>
  <c r="N165" i="14"/>
  <c r="L169" i="14"/>
  <c r="N169" i="14"/>
  <c r="L173" i="14"/>
  <c r="N173" i="14"/>
  <c r="L191" i="14"/>
  <c r="N191" i="14"/>
  <c r="L195" i="14"/>
  <c r="N195" i="14"/>
  <c r="L199" i="14"/>
  <c r="N199" i="14"/>
  <c r="L217" i="14"/>
  <c r="N217" i="14"/>
  <c r="L221" i="14"/>
  <c r="N221" i="14"/>
  <c r="L225" i="14"/>
  <c r="N225" i="14"/>
  <c r="L17" i="14"/>
  <c r="N17" i="14"/>
  <c r="L13" i="14"/>
  <c r="N13" i="14"/>
  <c r="L9" i="14"/>
  <c r="N9" i="14"/>
  <c r="L36" i="14"/>
  <c r="N36" i="14"/>
  <c r="L40" i="14"/>
  <c r="N40" i="14"/>
  <c r="L44" i="14"/>
  <c r="N44" i="14"/>
  <c r="L62" i="14"/>
  <c r="N62" i="14"/>
  <c r="L66" i="14"/>
  <c r="N66" i="14"/>
  <c r="L70" i="14"/>
  <c r="N70" i="14"/>
  <c r="L88" i="14"/>
  <c r="N88" i="14"/>
  <c r="L92" i="14"/>
  <c r="N92" i="14"/>
  <c r="L96" i="14"/>
  <c r="N96" i="14"/>
  <c r="L114" i="14"/>
  <c r="N114" i="14"/>
  <c r="L118" i="14"/>
  <c r="N118" i="14"/>
  <c r="L122" i="14"/>
  <c r="N122" i="14"/>
  <c r="L140" i="14"/>
  <c r="N140" i="14"/>
  <c r="L144" i="14"/>
  <c r="N144" i="14"/>
  <c r="L148" i="14"/>
  <c r="N148" i="14"/>
  <c r="L166" i="14"/>
  <c r="N166" i="14"/>
  <c r="L170" i="14"/>
  <c r="N170" i="14"/>
  <c r="L174" i="14"/>
  <c r="N174" i="14"/>
  <c r="L192" i="14"/>
  <c r="N192" i="14"/>
  <c r="L196" i="14"/>
  <c r="N196" i="14"/>
  <c r="L200" i="14"/>
  <c r="N200" i="14"/>
  <c r="L218" i="14"/>
  <c r="N218" i="14"/>
  <c r="L222" i="14"/>
  <c r="N222" i="14"/>
  <c r="L226" i="14"/>
  <c r="N226" i="14"/>
  <c r="L16" i="14"/>
  <c r="N16" i="14"/>
  <c r="L12" i="14"/>
  <c r="N12" i="14"/>
  <c r="L37" i="14"/>
  <c r="N37" i="14"/>
  <c r="L41" i="14"/>
  <c r="N41" i="14"/>
  <c r="L45" i="14"/>
  <c r="N45" i="14"/>
  <c r="L63" i="14"/>
  <c r="N63" i="14"/>
  <c r="L67" i="14"/>
  <c r="N67" i="14"/>
  <c r="L71" i="14"/>
  <c r="N71" i="14"/>
  <c r="L89" i="14"/>
  <c r="N89" i="14"/>
  <c r="L93" i="14"/>
  <c r="N93" i="14"/>
  <c r="L97" i="14"/>
  <c r="N97" i="14"/>
  <c r="L115" i="14"/>
  <c r="N115" i="14"/>
  <c r="L119" i="14"/>
  <c r="N119" i="14"/>
  <c r="L123" i="14"/>
  <c r="N123" i="14"/>
  <c r="L141" i="14"/>
  <c r="N141" i="14"/>
  <c r="L145" i="14"/>
  <c r="N145" i="14"/>
  <c r="L149" i="14"/>
  <c r="N149" i="14"/>
  <c r="L167" i="14"/>
  <c r="N167" i="14"/>
  <c r="L171" i="14"/>
  <c r="N171" i="14"/>
  <c r="L175" i="14"/>
  <c r="N175" i="14"/>
  <c r="L193" i="14"/>
  <c r="N193" i="14"/>
  <c r="L197" i="14"/>
  <c r="N197" i="14"/>
  <c r="L201" i="14"/>
  <c r="N201" i="14"/>
  <c r="L219" i="14"/>
  <c r="N219" i="14"/>
  <c r="L223" i="14"/>
  <c r="N223" i="14"/>
  <c r="L227" i="14"/>
  <c r="N227" i="14"/>
  <c r="L34" i="14"/>
  <c r="N34" i="14"/>
  <c r="I110" i="18"/>
  <c r="N8" i="14"/>
  <c r="I139" i="18" l="1"/>
  <c r="I168" i="18" l="1"/>
  <c r="L19" i="11" l="1"/>
  <c r="F16" i="11"/>
  <c r="H14" i="11"/>
  <c r="J19" i="11"/>
  <c r="F15" i="11"/>
  <c r="F27" i="11"/>
  <c r="F11" i="11"/>
  <c r="F19" i="11"/>
  <c r="J27" i="11"/>
  <c r="H24" i="11"/>
  <c r="N27" i="11"/>
  <c r="J11" i="11"/>
  <c r="F20" i="11"/>
  <c r="H11" i="11"/>
  <c r="F13" i="11"/>
  <c r="H9" i="11"/>
  <c r="J25" i="11"/>
  <c r="N17" i="11"/>
  <c r="L9" i="11"/>
  <c r="J9" i="11"/>
  <c r="J21" i="11"/>
  <c r="H26" i="11"/>
  <c r="F17" i="11"/>
  <c r="F23" i="11"/>
  <c r="N25" i="11"/>
  <c r="N9" i="11"/>
  <c r="N24" i="11"/>
  <c r="N13" i="11"/>
  <c r="N26" i="11"/>
  <c r="N22" i="11"/>
  <c r="N11" i="11"/>
  <c r="N21" i="11"/>
  <c r="L27" i="11"/>
  <c r="L11" i="11"/>
  <c r="L15" i="11"/>
  <c r="J24" i="11"/>
  <c r="H19" i="11"/>
  <c r="H13" i="11"/>
  <c r="F25" i="11"/>
  <c r="F24" i="11"/>
  <c r="F22" i="11"/>
  <c r="F21" i="11"/>
  <c r="F9" i="11"/>
  <c r="N16" i="11"/>
  <c r="N14" i="11"/>
  <c r="N15" i="11"/>
  <c r="N19" i="11"/>
  <c r="N10" i="11"/>
  <c r="N12" i="11"/>
  <c r="N20" i="11"/>
  <c r="N18" i="11"/>
  <c r="L25" i="11"/>
  <c r="L17" i="11"/>
  <c r="L20" i="11"/>
  <c r="L21" i="11"/>
  <c r="L13" i="11"/>
  <c r="L12" i="11"/>
  <c r="L23" i="11"/>
  <c r="J10" i="11"/>
  <c r="J26" i="11"/>
  <c r="J14" i="11"/>
  <c r="J20" i="11"/>
  <c r="J8" i="11"/>
  <c r="J18" i="11"/>
  <c r="J12" i="11"/>
  <c r="H27" i="11"/>
  <c r="H23" i="11"/>
  <c r="H15" i="11"/>
  <c r="H25" i="11"/>
  <c r="H21" i="11"/>
  <c r="H17" i="11"/>
  <c r="H20" i="11"/>
  <c r="H12" i="11"/>
  <c r="H10" i="11"/>
  <c r="H16" i="11"/>
  <c r="H22" i="11"/>
  <c r="H18" i="11"/>
  <c r="H8" i="11"/>
  <c r="F14" i="11"/>
  <c r="F26" i="11"/>
  <c r="F10" i="11"/>
  <c r="F18" i="11"/>
  <c r="F8" i="11"/>
  <c r="F12" i="11"/>
  <c r="B8" i="4"/>
  <c r="J17" i="11" l="1"/>
  <c r="J15" i="11"/>
  <c r="J23" i="11"/>
  <c r="J13" i="11"/>
  <c r="L10" i="11"/>
  <c r="L16" i="11"/>
  <c r="L24" i="11"/>
  <c r="L26" i="11"/>
  <c r="L18" i="11"/>
  <c r="L22" i="11"/>
  <c r="L14" i="11"/>
  <c r="J22" i="11"/>
  <c r="J16" i="11"/>
  <c r="N23" i="11" l="1"/>
  <c r="K159" i="19" l="1"/>
  <c r="G15" i="24" l="1"/>
  <c r="G13" i="24" l="1"/>
  <c r="C6" i="12" l="1"/>
  <c r="C797" i="13" l="1"/>
  <c r="C796" i="13"/>
  <c r="C764" i="13"/>
  <c r="C763" i="13"/>
  <c r="C731" i="13"/>
  <c r="C730" i="13"/>
  <c r="C698" i="13"/>
  <c r="C697" i="13"/>
  <c r="C665" i="13"/>
  <c r="C664" i="13"/>
  <c r="C632" i="13"/>
  <c r="C631" i="13"/>
  <c r="C599" i="13"/>
  <c r="C598" i="13"/>
  <c r="C566" i="13"/>
  <c r="C565" i="13"/>
  <c r="C533" i="13"/>
  <c r="C532" i="13"/>
  <c r="C500" i="13"/>
  <c r="C499" i="13"/>
  <c r="C467" i="13"/>
  <c r="C466" i="13"/>
  <c r="C434" i="13"/>
  <c r="C433" i="13"/>
  <c r="C401" i="13"/>
  <c r="C400" i="13"/>
  <c r="C368" i="13"/>
  <c r="C367" i="13"/>
  <c r="C335" i="13"/>
  <c r="C334" i="13"/>
  <c r="C302" i="13"/>
  <c r="C301" i="13"/>
  <c r="C269" i="13"/>
  <c r="C268" i="13"/>
  <c r="C236" i="13"/>
  <c r="C235" i="13"/>
  <c r="C203" i="13"/>
  <c r="C202" i="13"/>
  <c r="C170" i="13"/>
  <c r="C169" i="13"/>
  <c r="C137" i="13"/>
  <c r="C136" i="13"/>
  <c r="C104" i="13"/>
  <c r="C103" i="13"/>
  <c r="C71" i="13"/>
  <c r="C70" i="13"/>
  <c r="C38" i="13"/>
  <c r="C37" i="13"/>
  <c r="B316" i="12" l="1"/>
  <c r="M316" i="12" s="1"/>
  <c r="C316" i="12"/>
  <c r="K316" i="12"/>
  <c r="B317" i="12"/>
  <c r="M317" i="12" s="1"/>
  <c r="C317" i="12"/>
  <c r="K317" i="12"/>
  <c r="B318" i="12"/>
  <c r="M318" i="12" s="1"/>
  <c r="C318" i="12"/>
  <c r="K318" i="12"/>
  <c r="B319" i="12"/>
  <c r="M319" i="12" s="1"/>
  <c r="C319" i="12"/>
  <c r="K319" i="12"/>
  <c r="B320" i="12"/>
  <c r="M320" i="12" s="1"/>
  <c r="C320" i="12"/>
  <c r="K320" i="12"/>
  <c r="B321" i="12"/>
  <c r="M321" i="12" s="1"/>
  <c r="C321" i="12"/>
  <c r="K321" i="12"/>
  <c r="B322" i="12"/>
  <c r="M322" i="12" s="1"/>
  <c r="C322" i="12"/>
  <c r="K322" i="12"/>
  <c r="B323" i="12"/>
  <c r="M323" i="12" s="1"/>
  <c r="C323" i="12"/>
  <c r="K323" i="12"/>
  <c r="B324" i="12"/>
  <c r="M324" i="12" s="1"/>
  <c r="C324" i="12"/>
  <c r="K324" i="12"/>
  <c r="B325" i="12"/>
  <c r="M325" i="12" s="1"/>
  <c r="C325" i="12"/>
  <c r="K325" i="12"/>
  <c r="B326" i="12"/>
  <c r="M326" i="12" s="1"/>
  <c r="C326" i="12"/>
  <c r="K326" i="12"/>
  <c r="B327" i="12"/>
  <c r="M327" i="12" s="1"/>
  <c r="C327" i="12"/>
  <c r="K327" i="12"/>
  <c r="B328" i="12"/>
  <c r="M328" i="12" s="1"/>
  <c r="C328" i="12"/>
  <c r="K328" i="12"/>
  <c r="B329" i="12"/>
  <c r="M329" i="12" s="1"/>
  <c r="C329" i="12"/>
  <c r="K329" i="12"/>
  <c r="B330" i="12"/>
  <c r="M330" i="12" s="1"/>
  <c r="C330" i="12"/>
  <c r="K330" i="12"/>
  <c r="B331" i="12"/>
  <c r="M331" i="12" s="1"/>
  <c r="C331" i="12"/>
  <c r="K331" i="12"/>
  <c r="B332" i="12"/>
  <c r="M332" i="12" s="1"/>
  <c r="C332" i="12"/>
  <c r="K332" i="12"/>
  <c r="B333" i="12"/>
  <c r="M333" i="12" s="1"/>
  <c r="C333" i="12"/>
  <c r="K333" i="12"/>
  <c r="B334" i="12"/>
  <c r="M334" i="12" s="1"/>
  <c r="C334" i="12"/>
  <c r="K334" i="12"/>
  <c r="C315" i="12"/>
  <c r="B315" i="12"/>
  <c r="M315" i="12" s="1"/>
  <c r="K315" i="12"/>
  <c r="B282" i="12"/>
  <c r="M282" i="12" s="1"/>
  <c r="C282" i="12"/>
  <c r="K282" i="12"/>
  <c r="B283" i="12"/>
  <c r="M283" i="12" s="1"/>
  <c r="C283" i="12"/>
  <c r="K283" i="12"/>
  <c r="B284" i="12"/>
  <c r="M284" i="12" s="1"/>
  <c r="C284" i="12"/>
  <c r="K284" i="12"/>
  <c r="B285" i="12"/>
  <c r="M285" i="12" s="1"/>
  <c r="C285" i="12"/>
  <c r="K285" i="12"/>
  <c r="B286" i="12"/>
  <c r="M286" i="12" s="1"/>
  <c r="C286" i="12"/>
  <c r="K286" i="12"/>
  <c r="B287" i="12"/>
  <c r="M287" i="12" s="1"/>
  <c r="C287" i="12"/>
  <c r="K287" i="12"/>
  <c r="B288" i="12"/>
  <c r="M288" i="12" s="1"/>
  <c r="C288" i="12"/>
  <c r="K288" i="12"/>
  <c r="B289" i="12"/>
  <c r="M289" i="12" s="1"/>
  <c r="C289" i="12"/>
  <c r="K289" i="12"/>
  <c r="B290" i="12"/>
  <c r="M290" i="12" s="1"/>
  <c r="C290" i="12"/>
  <c r="K290" i="12"/>
  <c r="B291" i="12"/>
  <c r="M291" i="12" s="1"/>
  <c r="C291" i="12"/>
  <c r="K291" i="12"/>
  <c r="B292" i="12"/>
  <c r="M292" i="12" s="1"/>
  <c r="C292" i="12"/>
  <c r="K292" i="12"/>
  <c r="B293" i="12"/>
  <c r="M293" i="12" s="1"/>
  <c r="C293" i="12"/>
  <c r="K293" i="12"/>
  <c r="B294" i="12"/>
  <c r="M294" i="12" s="1"/>
  <c r="C294" i="12"/>
  <c r="K294" i="12"/>
  <c r="B295" i="12"/>
  <c r="M295" i="12" s="1"/>
  <c r="C295" i="12"/>
  <c r="K295" i="12"/>
  <c r="B296" i="12"/>
  <c r="M296" i="12" s="1"/>
  <c r="C296" i="12"/>
  <c r="K296" i="12"/>
  <c r="B297" i="12"/>
  <c r="M297" i="12" s="1"/>
  <c r="C297" i="12"/>
  <c r="K297" i="12"/>
  <c r="B298" i="12"/>
  <c r="M298" i="12" s="1"/>
  <c r="C298" i="12"/>
  <c r="K298" i="12"/>
  <c r="B299" i="12"/>
  <c r="M299" i="12" s="1"/>
  <c r="C299" i="12"/>
  <c r="K299" i="12"/>
  <c r="B300" i="12"/>
  <c r="M300" i="12" s="1"/>
  <c r="C300" i="12"/>
  <c r="K300" i="12"/>
  <c r="C281" i="12"/>
  <c r="B281" i="12"/>
  <c r="M281" i="12" s="1"/>
  <c r="K281" i="12"/>
  <c r="B248" i="12"/>
  <c r="M248" i="12" s="1"/>
  <c r="C248" i="12"/>
  <c r="K248" i="12"/>
  <c r="B249" i="12"/>
  <c r="M249" i="12" s="1"/>
  <c r="C249" i="12"/>
  <c r="K249" i="12"/>
  <c r="B250" i="12"/>
  <c r="M250" i="12" s="1"/>
  <c r="C250" i="12"/>
  <c r="K250" i="12"/>
  <c r="B251" i="12"/>
  <c r="M251" i="12" s="1"/>
  <c r="C251" i="12"/>
  <c r="K251" i="12"/>
  <c r="B252" i="12"/>
  <c r="M252" i="12" s="1"/>
  <c r="C252" i="12"/>
  <c r="K252" i="12"/>
  <c r="B253" i="12"/>
  <c r="M253" i="12" s="1"/>
  <c r="C253" i="12"/>
  <c r="K253" i="12"/>
  <c r="B254" i="12"/>
  <c r="M254" i="12" s="1"/>
  <c r="C254" i="12"/>
  <c r="K254" i="12"/>
  <c r="B255" i="12"/>
  <c r="M255" i="12" s="1"/>
  <c r="C255" i="12"/>
  <c r="K255" i="12"/>
  <c r="B256" i="12"/>
  <c r="M256" i="12" s="1"/>
  <c r="C256" i="12"/>
  <c r="K256" i="12"/>
  <c r="B257" i="12"/>
  <c r="M257" i="12" s="1"/>
  <c r="C257" i="12"/>
  <c r="K257" i="12"/>
  <c r="B258" i="12"/>
  <c r="M258" i="12" s="1"/>
  <c r="C258" i="12"/>
  <c r="K258" i="12"/>
  <c r="B259" i="12"/>
  <c r="M259" i="12" s="1"/>
  <c r="C259" i="12"/>
  <c r="K259" i="12"/>
  <c r="B260" i="12"/>
  <c r="M260" i="12" s="1"/>
  <c r="C260" i="12"/>
  <c r="K260" i="12"/>
  <c r="B261" i="12"/>
  <c r="M261" i="12" s="1"/>
  <c r="C261" i="12"/>
  <c r="K261" i="12"/>
  <c r="B262" i="12"/>
  <c r="M262" i="12" s="1"/>
  <c r="C262" i="12"/>
  <c r="K262" i="12"/>
  <c r="B263" i="12"/>
  <c r="M263" i="12" s="1"/>
  <c r="C263" i="12"/>
  <c r="K263" i="12"/>
  <c r="B264" i="12"/>
  <c r="M264" i="12" s="1"/>
  <c r="C264" i="12"/>
  <c r="K264" i="12"/>
  <c r="B265" i="12"/>
  <c r="M265" i="12" s="1"/>
  <c r="C265" i="12"/>
  <c r="K265" i="12"/>
  <c r="B266" i="12"/>
  <c r="M266" i="12" s="1"/>
  <c r="C266" i="12"/>
  <c r="K266" i="12"/>
  <c r="C247" i="12"/>
  <c r="B247" i="12"/>
  <c r="M247" i="12" s="1"/>
  <c r="K247" i="12"/>
  <c r="B214" i="12" l="1"/>
  <c r="M214" i="12" s="1"/>
  <c r="C214" i="12"/>
  <c r="K214" i="12"/>
  <c r="B215" i="12"/>
  <c r="M215" i="12" s="1"/>
  <c r="C215" i="12"/>
  <c r="K215" i="12"/>
  <c r="B216" i="12"/>
  <c r="M216" i="12" s="1"/>
  <c r="C216" i="12"/>
  <c r="K216" i="12"/>
  <c r="B217" i="12"/>
  <c r="M217" i="12" s="1"/>
  <c r="C217" i="12"/>
  <c r="K217" i="12"/>
  <c r="B218" i="12"/>
  <c r="M218" i="12" s="1"/>
  <c r="C218" i="12"/>
  <c r="K218" i="12"/>
  <c r="B219" i="12"/>
  <c r="M219" i="12" s="1"/>
  <c r="C219" i="12"/>
  <c r="K219" i="12"/>
  <c r="B220" i="12"/>
  <c r="M220" i="12" s="1"/>
  <c r="C220" i="12"/>
  <c r="K220" i="12"/>
  <c r="B221" i="12"/>
  <c r="M221" i="12" s="1"/>
  <c r="C221" i="12"/>
  <c r="K221" i="12"/>
  <c r="B222" i="12"/>
  <c r="M222" i="12" s="1"/>
  <c r="C222" i="12"/>
  <c r="K222" i="12"/>
  <c r="B223" i="12"/>
  <c r="M223" i="12" s="1"/>
  <c r="C223" i="12"/>
  <c r="K223" i="12"/>
  <c r="B224" i="12"/>
  <c r="M224" i="12" s="1"/>
  <c r="C224" i="12"/>
  <c r="K224" i="12"/>
  <c r="B225" i="12"/>
  <c r="M225" i="12" s="1"/>
  <c r="C225" i="12"/>
  <c r="K225" i="12"/>
  <c r="B226" i="12"/>
  <c r="M226" i="12" s="1"/>
  <c r="C226" i="12"/>
  <c r="K226" i="12"/>
  <c r="B227" i="12"/>
  <c r="M227" i="12" s="1"/>
  <c r="C227" i="12"/>
  <c r="K227" i="12"/>
  <c r="B228" i="12"/>
  <c r="M228" i="12" s="1"/>
  <c r="C228" i="12"/>
  <c r="K228" i="12"/>
  <c r="B229" i="12"/>
  <c r="M229" i="12" s="1"/>
  <c r="C229" i="12"/>
  <c r="K229" i="12"/>
  <c r="B230" i="12"/>
  <c r="M230" i="12" s="1"/>
  <c r="C230" i="12"/>
  <c r="K230" i="12"/>
  <c r="B231" i="12"/>
  <c r="M231" i="12" s="1"/>
  <c r="C231" i="12"/>
  <c r="K231" i="12"/>
  <c r="B232" i="12"/>
  <c r="M232" i="12" s="1"/>
  <c r="C232" i="12"/>
  <c r="K232" i="12"/>
  <c r="C213" i="12"/>
  <c r="B213" i="12"/>
  <c r="M213" i="12" s="1"/>
  <c r="K213" i="12"/>
  <c r="B180" i="12"/>
  <c r="M180" i="12" s="1"/>
  <c r="C180" i="12"/>
  <c r="K180" i="12"/>
  <c r="B181" i="12"/>
  <c r="M181" i="12" s="1"/>
  <c r="C181" i="12"/>
  <c r="K181" i="12"/>
  <c r="B182" i="12"/>
  <c r="M182" i="12" s="1"/>
  <c r="C182" i="12"/>
  <c r="K182" i="12"/>
  <c r="B183" i="12"/>
  <c r="M183" i="12" s="1"/>
  <c r="C183" i="12"/>
  <c r="K183" i="12"/>
  <c r="B184" i="12"/>
  <c r="M184" i="12" s="1"/>
  <c r="C184" i="12"/>
  <c r="K184" i="12"/>
  <c r="B185" i="12"/>
  <c r="M185" i="12" s="1"/>
  <c r="C185" i="12"/>
  <c r="K185" i="12"/>
  <c r="B186" i="12"/>
  <c r="M186" i="12" s="1"/>
  <c r="C186" i="12"/>
  <c r="K186" i="12"/>
  <c r="B187" i="12"/>
  <c r="M187" i="12" s="1"/>
  <c r="C187" i="12"/>
  <c r="K187" i="12"/>
  <c r="B188" i="12"/>
  <c r="M188" i="12" s="1"/>
  <c r="C188" i="12"/>
  <c r="K188" i="12"/>
  <c r="B189" i="12"/>
  <c r="M189" i="12" s="1"/>
  <c r="C189" i="12"/>
  <c r="K189" i="12"/>
  <c r="B190" i="12"/>
  <c r="M190" i="12" s="1"/>
  <c r="C190" i="12"/>
  <c r="K190" i="12"/>
  <c r="B191" i="12"/>
  <c r="M191" i="12" s="1"/>
  <c r="C191" i="12"/>
  <c r="K191" i="12"/>
  <c r="B192" i="12"/>
  <c r="M192" i="12" s="1"/>
  <c r="C192" i="12"/>
  <c r="K192" i="12"/>
  <c r="B193" i="12"/>
  <c r="M193" i="12" s="1"/>
  <c r="C193" i="12"/>
  <c r="K193" i="12"/>
  <c r="B194" i="12"/>
  <c r="M194" i="12" s="1"/>
  <c r="C194" i="12"/>
  <c r="K194" i="12"/>
  <c r="B195" i="12"/>
  <c r="M195" i="12" s="1"/>
  <c r="C195" i="12"/>
  <c r="K195" i="12"/>
  <c r="B196" i="12"/>
  <c r="M196" i="12" s="1"/>
  <c r="C196" i="12"/>
  <c r="K196" i="12"/>
  <c r="B197" i="12"/>
  <c r="M197" i="12" s="1"/>
  <c r="C197" i="12"/>
  <c r="K197" i="12"/>
  <c r="B198" i="12"/>
  <c r="M198" i="12" s="1"/>
  <c r="C198" i="12"/>
  <c r="K198" i="12"/>
  <c r="C179" i="12"/>
  <c r="B179" i="12"/>
  <c r="M179" i="12" s="1"/>
  <c r="K179" i="12"/>
  <c r="B146" i="12"/>
  <c r="M146" i="12" s="1"/>
  <c r="C146" i="12"/>
  <c r="K146" i="12"/>
  <c r="B147" i="12"/>
  <c r="M147" i="12" s="1"/>
  <c r="C147" i="12"/>
  <c r="K147" i="12"/>
  <c r="B148" i="12"/>
  <c r="M148" i="12" s="1"/>
  <c r="C148" i="12"/>
  <c r="K148" i="12"/>
  <c r="B149" i="12"/>
  <c r="M149" i="12" s="1"/>
  <c r="C149" i="12"/>
  <c r="K149" i="12"/>
  <c r="B150" i="12"/>
  <c r="M150" i="12" s="1"/>
  <c r="C150" i="12"/>
  <c r="K150" i="12"/>
  <c r="B151" i="12"/>
  <c r="M151" i="12" s="1"/>
  <c r="C151" i="12"/>
  <c r="K151" i="12"/>
  <c r="B152" i="12"/>
  <c r="M152" i="12" s="1"/>
  <c r="C152" i="12"/>
  <c r="K152" i="12"/>
  <c r="B153" i="12"/>
  <c r="M153" i="12" s="1"/>
  <c r="C153" i="12"/>
  <c r="K153" i="12"/>
  <c r="B154" i="12"/>
  <c r="M154" i="12" s="1"/>
  <c r="C154" i="12"/>
  <c r="K154" i="12"/>
  <c r="B155" i="12"/>
  <c r="M155" i="12" s="1"/>
  <c r="C155" i="12"/>
  <c r="K155" i="12"/>
  <c r="B156" i="12"/>
  <c r="M156" i="12" s="1"/>
  <c r="C156" i="12"/>
  <c r="K156" i="12"/>
  <c r="B157" i="12"/>
  <c r="M157" i="12" s="1"/>
  <c r="C157" i="12"/>
  <c r="K157" i="12"/>
  <c r="B158" i="12"/>
  <c r="M158" i="12" s="1"/>
  <c r="C158" i="12"/>
  <c r="K158" i="12"/>
  <c r="B159" i="12"/>
  <c r="M159" i="12" s="1"/>
  <c r="C159" i="12"/>
  <c r="K159" i="12"/>
  <c r="B160" i="12"/>
  <c r="M160" i="12" s="1"/>
  <c r="C160" i="12"/>
  <c r="K160" i="12"/>
  <c r="B161" i="12"/>
  <c r="M161" i="12" s="1"/>
  <c r="C161" i="12"/>
  <c r="K161" i="12"/>
  <c r="B162" i="12"/>
  <c r="M162" i="12" s="1"/>
  <c r="C162" i="12"/>
  <c r="K162" i="12"/>
  <c r="B163" i="12"/>
  <c r="M163" i="12" s="1"/>
  <c r="C163" i="12"/>
  <c r="K163" i="12"/>
  <c r="B164" i="12"/>
  <c r="M164" i="12" s="1"/>
  <c r="C164" i="12"/>
  <c r="K164" i="12"/>
  <c r="C145" i="12"/>
  <c r="B145" i="12"/>
  <c r="M145" i="12" s="1"/>
  <c r="K145" i="12"/>
  <c r="B112" i="12"/>
  <c r="M112" i="12" s="1"/>
  <c r="C112" i="12"/>
  <c r="K112" i="12"/>
  <c r="B113" i="12"/>
  <c r="M113" i="12" s="1"/>
  <c r="C113" i="12"/>
  <c r="K113" i="12"/>
  <c r="B114" i="12"/>
  <c r="M114" i="12" s="1"/>
  <c r="C114" i="12"/>
  <c r="K114" i="12"/>
  <c r="B115" i="12"/>
  <c r="M115" i="12" s="1"/>
  <c r="C115" i="12"/>
  <c r="K115" i="12"/>
  <c r="B116" i="12"/>
  <c r="M116" i="12" s="1"/>
  <c r="C116" i="12"/>
  <c r="K116" i="12"/>
  <c r="B117" i="12"/>
  <c r="M117" i="12" s="1"/>
  <c r="C117" i="12"/>
  <c r="K117" i="12"/>
  <c r="B118" i="12"/>
  <c r="M118" i="12" s="1"/>
  <c r="C118" i="12"/>
  <c r="K118" i="12"/>
  <c r="B119" i="12"/>
  <c r="M119" i="12" s="1"/>
  <c r="C119" i="12"/>
  <c r="K119" i="12"/>
  <c r="B120" i="12"/>
  <c r="M120" i="12" s="1"/>
  <c r="C120" i="12"/>
  <c r="K120" i="12"/>
  <c r="B121" i="12"/>
  <c r="M121" i="12" s="1"/>
  <c r="C121" i="12"/>
  <c r="K121" i="12"/>
  <c r="B122" i="12"/>
  <c r="M122" i="12" s="1"/>
  <c r="C122" i="12"/>
  <c r="K122" i="12"/>
  <c r="B123" i="12"/>
  <c r="M123" i="12" s="1"/>
  <c r="C123" i="12"/>
  <c r="K123" i="12"/>
  <c r="B124" i="12"/>
  <c r="M124" i="12" s="1"/>
  <c r="C124" i="12"/>
  <c r="K124" i="12"/>
  <c r="B125" i="12"/>
  <c r="M125" i="12" s="1"/>
  <c r="C125" i="12"/>
  <c r="K125" i="12"/>
  <c r="B126" i="12"/>
  <c r="M126" i="12" s="1"/>
  <c r="C126" i="12"/>
  <c r="K126" i="12"/>
  <c r="B127" i="12"/>
  <c r="M127" i="12" s="1"/>
  <c r="C127" i="12"/>
  <c r="K127" i="12"/>
  <c r="B128" i="12"/>
  <c r="M128" i="12" s="1"/>
  <c r="C128" i="12"/>
  <c r="K128" i="12"/>
  <c r="B129" i="12"/>
  <c r="M129" i="12" s="1"/>
  <c r="C129" i="12"/>
  <c r="K129" i="12"/>
  <c r="B130" i="12"/>
  <c r="M130" i="12" s="1"/>
  <c r="C130" i="12"/>
  <c r="K130" i="12"/>
  <c r="C111" i="12"/>
  <c r="B111" i="12"/>
  <c r="M111" i="12" s="1"/>
  <c r="B78" i="12"/>
  <c r="M78" i="12" s="1"/>
  <c r="C78" i="12"/>
  <c r="K78" i="12"/>
  <c r="B79" i="12"/>
  <c r="M79" i="12" s="1"/>
  <c r="C79" i="12"/>
  <c r="K79" i="12"/>
  <c r="B80" i="12"/>
  <c r="M80" i="12" s="1"/>
  <c r="C80" i="12"/>
  <c r="K80" i="12"/>
  <c r="B81" i="12"/>
  <c r="M81" i="12" s="1"/>
  <c r="C81" i="12"/>
  <c r="K81" i="12"/>
  <c r="B82" i="12"/>
  <c r="M82" i="12" s="1"/>
  <c r="C82" i="12"/>
  <c r="K82" i="12"/>
  <c r="B83" i="12"/>
  <c r="M83" i="12" s="1"/>
  <c r="C83" i="12"/>
  <c r="K83" i="12"/>
  <c r="B84" i="12"/>
  <c r="M84" i="12" s="1"/>
  <c r="C84" i="12"/>
  <c r="K84" i="12"/>
  <c r="B85" i="12"/>
  <c r="M85" i="12" s="1"/>
  <c r="C85" i="12"/>
  <c r="K85" i="12"/>
  <c r="B86" i="12"/>
  <c r="M86" i="12" s="1"/>
  <c r="C86" i="12"/>
  <c r="K86" i="12"/>
  <c r="B87" i="12"/>
  <c r="M87" i="12" s="1"/>
  <c r="C87" i="12"/>
  <c r="K87" i="12"/>
  <c r="B88" i="12"/>
  <c r="M88" i="12" s="1"/>
  <c r="C88" i="12"/>
  <c r="K88" i="12"/>
  <c r="B89" i="12"/>
  <c r="M89" i="12" s="1"/>
  <c r="C89" i="12"/>
  <c r="K89" i="12"/>
  <c r="B90" i="12"/>
  <c r="M90" i="12" s="1"/>
  <c r="C90" i="12"/>
  <c r="K90" i="12"/>
  <c r="B91" i="12"/>
  <c r="M91" i="12" s="1"/>
  <c r="C91" i="12"/>
  <c r="K91" i="12"/>
  <c r="B92" i="12"/>
  <c r="M92" i="12" s="1"/>
  <c r="C92" i="12"/>
  <c r="K92" i="12"/>
  <c r="B93" i="12"/>
  <c r="M93" i="12" s="1"/>
  <c r="C93" i="12"/>
  <c r="K93" i="12"/>
  <c r="B94" i="12"/>
  <c r="M94" i="12" s="1"/>
  <c r="C94" i="12"/>
  <c r="K94" i="12"/>
  <c r="B95" i="12"/>
  <c r="M95" i="12" s="1"/>
  <c r="C95" i="12"/>
  <c r="K95" i="12"/>
  <c r="B96" i="12"/>
  <c r="M96" i="12" s="1"/>
  <c r="C96" i="12"/>
  <c r="K96" i="12"/>
  <c r="K111" i="12"/>
  <c r="C77" i="12"/>
  <c r="B77" i="12"/>
  <c r="M77" i="12" s="1"/>
  <c r="K77" i="12"/>
  <c r="B44" i="12"/>
  <c r="M44" i="12" s="1"/>
  <c r="C44" i="12"/>
  <c r="B45" i="12"/>
  <c r="M45" i="12" s="1"/>
  <c r="C45" i="12"/>
  <c r="B46" i="12"/>
  <c r="M46" i="12" s="1"/>
  <c r="C46" i="12"/>
  <c r="B47" i="12"/>
  <c r="M47" i="12" s="1"/>
  <c r="C47" i="12"/>
  <c r="B48" i="12"/>
  <c r="M48" i="12" s="1"/>
  <c r="C48" i="12"/>
  <c r="B49" i="12"/>
  <c r="M49" i="12" s="1"/>
  <c r="C49" i="12"/>
  <c r="B50" i="12"/>
  <c r="M50" i="12" s="1"/>
  <c r="C50" i="12"/>
  <c r="B51" i="12"/>
  <c r="M51" i="12" s="1"/>
  <c r="C51" i="12"/>
  <c r="B52" i="12"/>
  <c r="M52" i="12" s="1"/>
  <c r="C52" i="12"/>
  <c r="B53" i="12"/>
  <c r="M53" i="12" s="1"/>
  <c r="C53" i="12"/>
  <c r="B54" i="12"/>
  <c r="M54" i="12" s="1"/>
  <c r="C54" i="12"/>
  <c r="B55" i="12"/>
  <c r="M55" i="12" s="1"/>
  <c r="C55" i="12"/>
  <c r="B56" i="12"/>
  <c r="M56" i="12" s="1"/>
  <c r="C56" i="12"/>
  <c r="B57" i="12"/>
  <c r="M57" i="12" s="1"/>
  <c r="C57" i="12"/>
  <c r="B58" i="12"/>
  <c r="M58" i="12" s="1"/>
  <c r="C58" i="12"/>
  <c r="B59" i="12"/>
  <c r="M59" i="12" s="1"/>
  <c r="C59" i="12"/>
  <c r="B60" i="12"/>
  <c r="M60" i="12" s="1"/>
  <c r="C60" i="12"/>
  <c r="B61" i="12"/>
  <c r="M61" i="12" s="1"/>
  <c r="C61" i="12"/>
  <c r="B62" i="12"/>
  <c r="M62" i="12" s="1"/>
  <c r="C62" i="12"/>
  <c r="C43" i="12"/>
  <c r="K44" i="12"/>
  <c r="K45" i="12"/>
  <c r="K46" i="12"/>
  <c r="K47" i="12"/>
  <c r="K48" i="12"/>
  <c r="K49" i="12"/>
  <c r="K50" i="12"/>
  <c r="K51" i="12"/>
  <c r="K52" i="12"/>
  <c r="K53" i="12"/>
  <c r="K54" i="12"/>
  <c r="K55" i="12"/>
  <c r="K56" i="12"/>
  <c r="K57" i="12"/>
  <c r="K58" i="12"/>
  <c r="K59" i="12"/>
  <c r="K60" i="12"/>
  <c r="K61" i="12"/>
  <c r="K62" i="12"/>
  <c r="B43" i="12"/>
  <c r="M43" i="12" s="1"/>
  <c r="K43" i="12"/>
  <c r="B297" i="11" l="1"/>
  <c r="B298" i="11"/>
  <c r="B299" i="11"/>
  <c r="B300" i="11"/>
  <c r="B301" i="11"/>
  <c r="B302" i="11"/>
  <c r="B303" i="11"/>
  <c r="B304" i="11"/>
  <c r="B305" i="11"/>
  <c r="B306" i="11"/>
  <c r="B307" i="11"/>
  <c r="B308" i="11"/>
  <c r="B309" i="11"/>
  <c r="B310" i="11"/>
  <c r="B311" i="11"/>
  <c r="B312" i="11"/>
  <c r="B313" i="11"/>
  <c r="B314" i="11"/>
  <c r="B315" i="11"/>
  <c r="B296" i="11"/>
  <c r="M315" i="11"/>
  <c r="Y315" i="11" s="1"/>
  <c r="K315" i="11"/>
  <c r="X315" i="11" s="1"/>
  <c r="I315" i="11"/>
  <c r="W315" i="11" s="1"/>
  <c r="G315" i="11"/>
  <c r="V315" i="11" s="1"/>
  <c r="E315" i="11"/>
  <c r="U315" i="11" s="1"/>
  <c r="C315" i="11"/>
  <c r="T315" i="11" s="1"/>
  <c r="M314" i="11"/>
  <c r="Y314" i="11" s="1"/>
  <c r="K314" i="11"/>
  <c r="X314" i="11" s="1"/>
  <c r="I314" i="11"/>
  <c r="W314" i="11" s="1"/>
  <c r="G314" i="11"/>
  <c r="V314" i="11" s="1"/>
  <c r="E314" i="11"/>
  <c r="U314" i="11" s="1"/>
  <c r="C314" i="11"/>
  <c r="T314" i="11" s="1"/>
  <c r="M313" i="11"/>
  <c r="Y313" i="11" s="1"/>
  <c r="K313" i="11"/>
  <c r="X313" i="11" s="1"/>
  <c r="I313" i="11"/>
  <c r="W313" i="11" s="1"/>
  <c r="G313" i="11"/>
  <c r="V313" i="11" s="1"/>
  <c r="E313" i="11"/>
  <c r="U313" i="11" s="1"/>
  <c r="C313" i="11"/>
  <c r="T313" i="11" s="1"/>
  <c r="M312" i="11"/>
  <c r="Y312" i="11" s="1"/>
  <c r="K312" i="11"/>
  <c r="X312" i="11" s="1"/>
  <c r="I312" i="11"/>
  <c r="W312" i="11" s="1"/>
  <c r="G312" i="11"/>
  <c r="V312" i="11" s="1"/>
  <c r="E312" i="11"/>
  <c r="U312" i="11" s="1"/>
  <c r="C312" i="11"/>
  <c r="T312" i="11" s="1"/>
  <c r="M311" i="11"/>
  <c r="Y311" i="11" s="1"/>
  <c r="K311" i="11"/>
  <c r="X311" i="11" s="1"/>
  <c r="I311" i="11"/>
  <c r="W311" i="11" s="1"/>
  <c r="G311" i="11"/>
  <c r="V311" i="11" s="1"/>
  <c r="E311" i="11"/>
  <c r="U311" i="11" s="1"/>
  <c r="C311" i="11"/>
  <c r="T311" i="11" s="1"/>
  <c r="M310" i="11"/>
  <c r="Y310" i="11" s="1"/>
  <c r="K310" i="11"/>
  <c r="X310" i="11" s="1"/>
  <c r="I310" i="11"/>
  <c r="W310" i="11" s="1"/>
  <c r="G310" i="11"/>
  <c r="V310" i="11" s="1"/>
  <c r="E310" i="11"/>
  <c r="U310" i="11" s="1"/>
  <c r="C310" i="11"/>
  <c r="T310" i="11" s="1"/>
  <c r="M309" i="11"/>
  <c r="Y309" i="11" s="1"/>
  <c r="K309" i="11"/>
  <c r="X309" i="11" s="1"/>
  <c r="I309" i="11"/>
  <c r="W309" i="11" s="1"/>
  <c r="G309" i="11"/>
  <c r="V309" i="11" s="1"/>
  <c r="E309" i="11"/>
  <c r="U309" i="11" s="1"/>
  <c r="C309" i="11"/>
  <c r="T309" i="11" s="1"/>
  <c r="M308" i="11"/>
  <c r="Y308" i="11" s="1"/>
  <c r="K308" i="11"/>
  <c r="X308" i="11" s="1"/>
  <c r="I308" i="11"/>
  <c r="W308" i="11" s="1"/>
  <c r="G308" i="11"/>
  <c r="V308" i="11" s="1"/>
  <c r="E308" i="11"/>
  <c r="U308" i="11" s="1"/>
  <c r="C308" i="11"/>
  <c r="T308" i="11" s="1"/>
  <c r="M307" i="11"/>
  <c r="Y307" i="11" s="1"/>
  <c r="K307" i="11"/>
  <c r="X307" i="11" s="1"/>
  <c r="I307" i="11"/>
  <c r="W307" i="11" s="1"/>
  <c r="G307" i="11"/>
  <c r="V307" i="11" s="1"/>
  <c r="E307" i="11"/>
  <c r="U307" i="11" s="1"/>
  <c r="C307" i="11"/>
  <c r="T307" i="11" s="1"/>
  <c r="M306" i="11"/>
  <c r="Y306" i="11" s="1"/>
  <c r="K306" i="11"/>
  <c r="X306" i="11" s="1"/>
  <c r="I306" i="11"/>
  <c r="W306" i="11" s="1"/>
  <c r="G306" i="11"/>
  <c r="V306" i="11" s="1"/>
  <c r="E306" i="11"/>
  <c r="U306" i="11" s="1"/>
  <c r="C306" i="11"/>
  <c r="T306" i="11" s="1"/>
  <c r="M305" i="11"/>
  <c r="Y305" i="11" s="1"/>
  <c r="K305" i="11"/>
  <c r="X305" i="11" s="1"/>
  <c r="I305" i="11"/>
  <c r="W305" i="11" s="1"/>
  <c r="G305" i="11"/>
  <c r="V305" i="11" s="1"/>
  <c r="E305" i="11"/>
  <c r="U305" i="11" s="1"/>
  <c r="C305" i="11"/>
  <c r="T305" i="11" s="1"/>
  <c r="M304" i="11"/>
  <c r="Y304" i="11" s="1"/>
  <c r="K304" i="11"/>
  <c r="X304" i="11" s="1"/>
  <c r="I304" i="11"/>
  <c r="W304" i="11" s="1"/>
  <c r="G304" i="11"/>
  <c r="V304" i="11" s="1"/>
  <c r="E304" i="11"/>
  <c r="U304" i="11" s="1"/>
  <c r="C304" i="11"/>
  <c r="T304" i="11" s="1"/>
  <c r="M303" i="11"/>
  <c r="Y303" i="11" s="1"/>
  <c r="K303" i="11"/>
  <c r="X303" i="11" s="1"/>
  <c r="I303" i="11"/>
  <c r="W303" i="11" s="1"/>
  <c r="G303" i="11"/>
  <c r="V303" i="11" s="1"/>
  <c r="E303" i="11"/>
  <c r="U303" i="11" s="1"/>
  <c r="C303" i="11"/>
  <c r="T303" i="11" s="1"/>
  <c r="M302" i="11"/>
  <c r="Y302" i="11" s="1"/>
  <c r="K302" i="11"/>
  <c r="X302" i="11" s="1"/>
  <c r="I302" i="11"/>
  <c r="W302" i="11" s="1"/>
  <c r="G302" i="11"/>
  <c r="V302" i="11" s="1"/>
  <c r="E302" i="11"/>
  <c r="U302" i="11" s="1"/>
  <c r="C302" i="11"/>
  <c r="T302" i="11" s="1"/>
  <c r="M301" i="11"/>
  <c r="Y301" i="11" s="1"/>
  <c r="K301" i="11"/>
  <c r="X301" i="11" s="1"/>
  <c r="I301" i="11"/>
  <c r="W301" i="11" s="1"/>
  <c r="G301" i="11"/>
  <c r="V301" i="11" s="1"/>
  <c r="E301" i="11"/>
  <c r="U301" i="11" s="1"/>
  <c r="C301" i="11"/>
  <c r="T301" i="11" s="1"/>
  <c r="M300" i="11"/>
  <c r="Y300" i="11" s="1"/>
  <c r="K300" i="11"/>
  <c r="X300" i="11" s="1"/>
  <c r="I300" i="11"/>
  <c r="W300" i="11" s="1"/>
  <c r="G300" i="11"/>
  <c r="V300" i="11" s="1"/>
  <c r="E300" i="11"/>
  <c r="U300" i="11" s="1"/>
  <c r="C300" i="11"/>
  <c r="T300" i="11" s="1"/>
  <c r="M299" i="11"/>
  <c r="Y299" i="11" s="1"/>
  <c r="K299" i="11"/>
  <c r="X299" i="11" s="1"/>
  <c r="I299" i="11"/>
  <c r="W299" i="11" s="1"/>
  <c r="G299" i="11"/>
  <c r="V299" i="11" s="1"/>
  <c r="E299" i="11"/>
  <c r="U299" i="11" s="1"/>
  <c r="C299" i="11"/>
  <c r="T299" i="11" s="1"/>
  <c r="M298" i="11"/>
  <c r="Y298" i="11" s="1"/>
  <c r="K298" i="11"/>
  <c r="X298" i="11" s="1"/>
  <c r="I298" i="11"/>
  <c r="W298" i="11" s="1"/>
  <c r="G298" i="11"/>
  <c r="V298" i="11" s="1"/>
  <c r="E298" i="11"/>
  <c r="U298" i="11" s="1"/>
  <c r="C298" i="11"/>
  <c r="T298" i="11" s="1"/>
  <c r="M297" i="11"/>
  <c r="Y297" i="11" s="1"/>
  <c r="K297" i="11"/>
  <c r="X297" i="11" s="1"/>
  <c r="I297" i="11"/>
  <c r="W297" i="11" s="1"/>
  <c r="G297" i="11"/>
  <c r="V297" i="11" s="1"/>
  <c r="E297" i="11"/>
  <c r="U297" i="11" s="1"/>
  <c r="C297" i="11"/>
  <c r="T297" i="11" s="1"/>
  <c r="M296" i="11"/>
  <c r="Y296" i="11" s="1"/>
  <c r="K296" i="11"/>
  <c r="X296" i="11" s="1"/>
  <c r="I296" i="11"/>
  <c r="W296" i="11" s="1"/>
  <c r="G296" i="11"/>
  <c r="V296" i="11" s="1"/>
  <c r="E296" i="11"/>
  <c r="U296" i="11" s="1"/>
  <c r="C296" i="11"/>
  <c r="M294" i="11"/>
  <c r="K294" i="11"/>
  <c r="I294" i="11"/>
  <c r="G294" i="11"/>
  <c r="E294" i="11"/>
  <c r="C294" i="11"/>
  <c r="B293" i="11"/>
  <c r="B292" i="11"/>
  <c r="B265" i="11"/>
  <c r="B266" i="11"/>
  <c r="B267" i="11"/>
  <c r="B268" i="11"/>
  <c r="B269" i="11"/>
  <c r="B270" i="11"/>
  <c r="B271" i="11"/>
  <c r="B272" i="11"/>
  <c r="B273" i="11"/>
  <c r="B274" i="11"/>
  <c r="B275" i="11"/>
  <c r="B276" i="11"/>
  <c r="B277" i="11"/>
  <c r="B278" i="11"/>
  <c r="B279" i="11"/>
  <c r="B280" i="11"/>
  <c r="B281" i="11"/>
  <c r="B282" i="11"/>
  <c r="B283" i="11"/>
  <c r="B264" i="11"/>
  <c r="M283" i="11"/>
  <c r="Y283" i="11" s="1"/>
  <c r="K283" i="11"/>
  <c r="X283" i="11" s="1"/>
  <c r="I283" i="11"/>
  <c r="W283" i="11" s="1"/>
  <c r="G283" i="11"/>
  <c r="V283" i="11" s="1"/>
  <c r="E283" i="11"/>
  <c r="U283" i="11" s="1"/>
  <c r="C283" i="11"/>
  <c r="T283" i="11" s="1"/>
  <c r="M282" i="11"/>
  <c r="Y282" i="11" s="1"/>
  <c r="K282" i="11"/>
  <c r="X282" i="11" s="1"/>
  <c r="I282" i="11"/>
  <c r="W282" i="11" s="1"/>
  <c r="G282" i="11"/>
  <c r="V282" i="11" s="1"/>
  <c r="E282" i="11"/>
  <c r="U282" i="11" s="1"/>
  <c r="C282" i="11"/>
  <c r="T282" i="11" s="1"/>
  <c r="M281" i="11"/>
  <c r="Y281" i="11" s="1"/>
  <c r="K281" i="11"/>
  <c r="X281" i="11" s="1"/>
  <c r="I281" i="11"/>
  <c r="W281" i="11" s="1"/>
  <c r="G281" i="11"/>
  <c r="V281" i="11" s="1"/>
  <c r="E281" i="11"/>
  <c r="U281" i="11" s="1"/>
  <c r="C281" i="11"/>
  <c r="T281" i="11" s="1"/>
  <c r="M280" i="11"/>
  <c r="Y280" i="11" s="1"/>
  <c r="K280" i="11"/>
  <c r="X280" i="11" s="1"/>
  <c r="I280" i="11"/>
  <c r="W280" i="11" s="1"/>
  <c r="G280" i="11"/>
  <c r="V280" i="11" s="1"/>
  <c r="E280" i="11"/>
  <c r="U280" i="11" s="1"/>
  <c r="C280" i="11"/>
  <c r="T280" i="11" s="1"/>
  <c r="M279" i="11"/>
  <c r="Y279" i="11" s="1"/>
  <c r="K279" i="11"/>
  <c r="X279" i="11" s="1"/>
  <c r="I279" i="11"/>
  <c r="W279" i="11" s="1"/>
  <c r="G279" i="11"/>
  <c r="V279" i="11" s="1"/>
  <c r="E279" i="11"/>
  <c r="U279" i="11" s="1"/>
  <c r="C279" i="11"/>
  <c r="T279" i="11" s="1"/>
  <c r="M278" i="11"/>
  <c r="Y278" i="11" s="1"/>
  <c r="K278" i="11"/>
  <c r="X278" i="11" s="1"/>
  <c r="I278" i="11"/>
  <c r="W278" i="11" s="1"/>
  <c r="G278" i="11"/>
  <c r="V278" i="11" s="1"/>
  <c r="E278" i="11"/>
  <c r="U278" i="11" s="1"/>
  <c r="C278" i="11"/>
  <c r="T278" i="11" s="1"/>
  <c r="M277" i="11"/>
  <c r="Y277" i="11" s="1"/>
  <c r="K277" i="11"/>
  <c r="X277" i="11" s="1"/>
  <c r="I277" i="11"/>
  <c r="W277" i="11" s="1"/>
  <c r="G277" i="11"/>
  <c r="V277" i="11" s="1"/>
  <c r="E277" i="11"/>
  <c r="U277" i="11" s="1"/>
  <c r="C277" i="11"/>
  <c r="T277" i="11" s="1"/>
  <c r="M276" i="11"/>
  <c r="Y276" i="11" s="1"/>
  <c r="K276" i="11"/>
  <c r="X276" i="11" s="1"/>
  <c r="I276" i="11"/>
  <c r="W276" i="11" s="1"/>
  <c r="G276" i="11"/>
  <c r="V276" i="11" s="1"/>
  <c r="E276" i="11"/>
  <c r="U276" i="11" s="1"/>
  <c r="C276" i="11"/>
  <c r="T276" i="11" s="1"/>
  <c r="M275" i="11"/>
  <c r="Y275" i="11" s="1"/>
  <c r="K275" i="11"/>
  <c r="X275" i="11" s="1"/>
  <c r="I275" i="11"/>
  <c r="W275" i="11" s="1"/>
  <c r="G275" i="11"/>
  <c r="V275" i="11" s="1"/>
  <c r="E275" i="11"/>
  <c r="U275" i="11" s="1"/>
  <c r="C275" i="11"/>
  <c r="T275" i="11" s="1"/>
  <c r="M274" i="11"/>
  <c r="Y274" i="11" s="1"/>
  <c r="K274" i="11"/>
  <c r="X274" i="11" s="1"/>
  <c r="I274" i="11"/>
  <c r="W274" i="11" s="1"/>
  <c r="G274" i="11"/>
  <c r="V274" i="11" s="1"/>
  <c r="E274" i="11"/>
  <c r="U274" i="11" s="1"/>
  <c r="C274" i="11"/>
  <c r="T274" i="11" s="1"/>
  <c r="M273" i="11"/>
  <c r="Y273" i="11" s="1"/>
  <c r="K273" i="11"/>
  <c r="X273" i="11" s="1"/>
  <c r="I273" i="11"/>
  <c r="W273" i="11" s="1"/>
  <c r="G273" i="11"/>
  <c r="V273" i="11" s="1"/>
  <c r="E273" i="11"/>
  <c r="U273" i="11" s="1"/>
  <c r="C273" i="11"/>
  <c r="T273" i="11" s="1"/>
  <c r="M272" i="11"/>
  <c r="Y272" i="11" s="1"/>
  <c r="K272" i="11"/>
  <c r="X272" i="11" s="1"/>
  <c r="I272" i="11"/>
  <c r="W272" i="11" s="1"/>
  <c r="G272" i="11"/>
  <c r="V272" i="11" s="1"/>
  <c r="E272" i="11"/>
  <c r="U272" i="11" s="1"/>
  <c r="C272" i="11"/>
  <c r="T272" i="11" s="1"/>
  <c r="M271" i="11"/>
  <c r="Y271" i="11" s="1"/>
  <c r="K271" i="11"/>
  <c r="X271" i="11" s="1"/>
  <c r="I271" i="11"/>
  <c r="W271" i="11" s="1"/>
  <c r="G271" i="11"/>
  <c r="V271" i="11" s="1"/>
  <c r="E271" i="11"/>
  <c r="U271" i="11" s="1"/>
  <c r="C271" i="11"/>
  <c r="T271" i="11" s="1"/>
  <c r="M270" i="11"/>
  <c r="Y270" i="11" s="1"/>
  <c r="K270" i="11"/>
  <c r="X270" i="11" s="1"/>
  <c r="I270" i="11"/>
  <c r="W270" i="11" s="1"/>
  <c r="G270" i="11"/>
  <c r="V270" i="11" s="1"/>
  <c r="E270" i="11"/>
  <c r="U270" i="11" s="1"/>
  <c r="C270" i="11"/>
  <c r="T270" i="11" s="1"/>
  <c r="M269" i="11"/>
  <c r="Y269" i="11" s="1"/>
  <c r="K269" i="11"/>
  <c r="X269" i="11" s="1"/>
  <c r="I269" i="11"/>
  <c r="W269" i="11" s="1"/>
  <c r="G269" i="11"/>
  <c r="V269" i="11" s="1"/>
  <c r="E269" i="11"/>
  <c r="U269" i="11" s="1"/>
  <c r="C269" i="11"/>
  <c r="T269" i="11" s="1"/>
  <c r="M268" i="11"/>
  <c r="Y268" i="11" s="1"/>
  <c r="K268" i="11"/>
  <c r="X268" i="11" s="1"/>
  <c r="I268" i="11"/>
  <c r="W268" i="11" s="1"/>
  <c r="G268" i="11"/>
  <c r="V268" i="11" s="1"/>
  <c r="E268" i="11"/>
  <c r="U268" i="11" s="1"/>
  <c r="C268" i="11"/>
  <c r="T268" i="11" s="1"/>
  <c r="M267" i="11"/>
  <c r="Y267" i="11" s="1"/>
  <c r="K267" i="11"/>
  <c r="X267" i="11" s="1"/>
  <c r="I267" i="11"/>
  <c r="W267" i="11" s="1"/>
  <c r="G267" i="11"/>
  <c r="V267" i="11" s="1"/>
  <c r="E267" i="11"/>
  <c r="U267" i="11" s="1"/>
  <c r="C267" i="11"/>
  <c r="T267" i="11" s="1"/>
  <c r="M266" i="11"/>
  <c r="Y266" i="11" s="1"/>
  <c r="K266" i="11"/>
  <c r="X266" i="11" s="1"/>
  <c r="I266" i="11"/>
  <c r="W266" i="11" s="1"/>
  <c r="G266" i="11"/>
  <c r="V266" i="11" s="1"/>
  <c r="E266" i="11"/>
  <c r="U266" i="11" s="1"/>
  <c r="C266" i="11"/>
  <c r="T266" i="11" s="1"/>
  <c r="M265" i="11"/>
  <c r="Y265" i="11" s="1"/>
  <c r="K265" i="11"/>
  <c r="X265" i="11" s="1"/>
  <c r="I265" i="11"/>
  <c r="W265" i="11" s="1"/>
  <c r="G265" i="11"/>
  <c r="V265" i="11" s="1"/>
  <c r="E265" i="11"/>
  <c r="U265" i="11" s="1"/>
  <c r="C265" i="11"/>
  <c r="T265" i="11" s="1"/>
  <c r="M264" i="11"/>
  <c r="Y264" i="11" s="1"/>
  <c r="K264" i="11"/>
  <c r="X264" i="11" s="1"/>
  <c r="I264" i="11"/>
  <c r="W264" i="11" s="1"/>
  <c r="G264" i="11"/>
  <c r="V264" i="11" s="1"/>
  <c r="E264" i="11"/>
  <c r="U264" i="11" s="1"/>
  <c r="C264" i="11"/>
  <c r="M262" i="11"/>
  <c r="K262" i="11"/>
  <c r="I262" i="11"/>
  <c r="G262" i="11"/>
  <c r="E262" i="11"/>
  <c r="C262" i="11"/>
  <c r="B261" i="11"/>
  <c r="B260" i="11"/>
  <c r="B233" i="11"/>
  <c r="B234" i="11"/>
  <c r="B235" i="11"/>
  <c r="B236" i="11"/>
  <c r="B237" i="11"/>
  <c r="B238" i="11"/>
  <c r="B239" i="11"/>
  <c r="B240" i="11"/>
  <c r="B241" i="11"/>
  <c r="B242" i="11"/>
  <c r="B243" i="11"/>
  <c r="B244" i="11"/>
  <c r="B245" i="11"/>
  <c r="B246" i="11"/>
  <c r="B247" i="11"/>
  <c r="B248" i="11"/>
  <c r="B249" i="11"/>
  <c r="B250" i="11"/>
  <c r="B251" i="11"/>
  <c r="B232" i="11"/>
  <c r="M251" i="11"/>
  <c r="Y251" i="11" s="1"/>
  <c r="K251" i="11"/>
  <c r="X251" i="11" s="1"/>
  <c r="I251" i="11"/>
  <c r="W251" i="11" s="1"/>
  <c r="G251" i="11"/>
  <c r="V251" i="11" s="1"/>
  <c r="E251" i="11"/>
  <c r="U251" i="11" s="1"/>
  <c r="C251" i="11"/>
  <c r="T251" i="11" s="1"/>
  <c r="M250" i="11"/>
  <c r="Y250" i="11" s="1"/>
  <c r="K250" i="11"/>
  <c r="X250" i="11" s="1"/>
  <c r="I250" i="11"/>
  <c r="W250" i="11" s="1"/>
  <c r="G250" i="11"/>
  <c r="V250" i="11" s="1"/>
  <c r="E250" i="11"/>
  <c r="U250" i="11" s="1"/>
  <c r="C250" i="11"/>
  <c r="T250" i="11" s="1"/>
  <c r="M249" i="11"/>
  <c r="Y249" i="11" s="1"/>
  <c r="K249" i="11"/>
  <c r="X249" i="11" s="1"/>
  <c r="I249" i="11"/>
  <c r="W249" i="11" s="1"/>
  <c r="G249" i="11"/>
  <c r="V249" i="11" s="1"/>
  <c r="E249" i="11"/>
  <c r="U249" i="11" s="1"/>
  <c r="C249" i="11"/>
  <c r="T249" i="11" s="1"/>
  <c r="M248" i="11"/>
  <c r="Y248" i="11" s="1"/>
  <c r="K248" i="11"/>
  <c r="X248" i="11" s="1"/>
  <c r="I248" i="11"/>
  <c r="W248" i="11" s="1"/>
  <c r="G248" i="11"/>
  <c r="V248" i="11" s="1"/>
  <c r="E248" i="11"/>
  <c r="U248" i="11" s="1"/>
  <c r="C248" i="11"/>
  <c r="T248" i="11" s="1"/>
  <c r="M247" i="11"/>
  <c r="Y247" i="11" s="1"/>
  <c r="K247" i="11"/>
  <c r="X247" i="11" s="1"/>
  <c r="I247" i="11"/>
  <c r="W247" i="11" s="1"/>
  <c r="G247" i="11"/>
  <c r="V247" i="11" s="1"/>
  <c r="E247" i="11"/>
  <c r="U247" i="11" s="1"/>
  <c r="C247" i="11"/>
  <c r="T247" i="11" s="1"/>
  <c r="M246" i="11"/>
  <c r="Y246" i="11" s="1"/>
  <c r="K246" i="11"/>
  <c r="X246" i="11" s="1"/>
  <c r="I246" i="11"/>
  <c r="W246" i="11" s="1"/>
  <c r="G246" i="11"/>
  <c r="V246" i="11" s="1"/>
  <c r="E246" i="11"/>
  <c r="U246" i="11" s="1"/>
  <c r="C246" i="11"/>
  <c r="T246" i="11" s="1"/>
  <c r="M245" i="11"/>
  <c r="Y245" i="11" s="1"/>
  <c r="K245" i="11"/>
  <c r="X245" i="11" s="1"/>
  <c r="I245" i="11"/>
  <c r="W245" i="11" s="1"/>
  <c r="G245" i="11"/>
  <c r="V245" i="11" s="1"/>
  <c r="E245" i="11"/>
  <c r="U245" i="11" s="1"/>
  <c r="C245" i="11"/>
  <c r="T245" i="11" s="1"/>
  <c r="M244" i="11"/>
  <c r="Y244" i="11" s="1"/>
  <c r="K244" i="11"/>
  <c r="X244" i="11" s="1"/>
  <c r="I244" i="11"/>
  <c r="W244" i="11" s="1"/>
  <c r="G244" i="11"/>
  <c r="V244" i="11" s="1"/>
  <c r="E244" i="11"/>
  <c r="U244" i="11" s="1"/>
  <c r="C244" i="11"/>
  <c r="T244" i="11" s="1"/>
  <c r="M243" i="11"/>
  <c r="Y243" i="11" s="1"/>
  <c r="K243" i="11"/>
  <c r="X243" i="11" s="1"/>
  <c r="I243" i="11"/>
  <c r="W243" i="11" s="1"/>
  <c r="G243" i="11"/>
  <c r="V243" i="11" s="1"/>
  <c r="E243" i="11"/>
  <c r="U243" i="11" s="1"/>
  <c r="C243" i="11"/>
  <c r="T243" i="11" s="1"/>
  <c r="M242" i="11"/>
  <c r="Y242" i="11" s="1"/>
  <c r="K242" i="11"/>
  <c r="X242" i="11" s="1"/>
  <c r="I242" i="11"/>
  <c r="W242" i="11" s="1"/>
  <c r="G242" i="11"/>
  <c r="V242" i="11" s="1"/>
  <c r="E242" i="11"/>
  <c r="U242" i="11" s="1"/>
  <c r="C242" i="11"/>
  <c r="T242" i="11" s="1"/>
  <c r="M241" i="11"/>
  <c r="Y241" i="11" s="1"/>
  <c r="K241" i="11"/>
  <c r="X241" i="11" s="1"/>
  <c r="I241" i="11"/>
  <c r="W241" i="11" s="1"/>
  <c r="G241" i="11"/>
  <c r="V241" i="11" s="1"/>
  <c r="E241" i="11"/>
  <c r="U241" i="11" s="1"/>
  <c r="C241" i="11"/>
  <c r="T241" i="11" s="1"/>
  <c r="M240" i="11"/>
  <c r="Y240" i="11" s="1"/>
  <c r="K240" i="11"/>
  <c r="X240" i="11" s="1"/>
  <c r="I240" i="11"/>
  <c r="W240" i="11" s="1"/>
  <c r="G240" i="11"/>
  <c r="V240" i="11" s="1"/>
  <c r="E240" i="11"/>
  <c r="U240" i="11" s="1"/>
  <c r="C240" i="11"/>
  <c r="T240" i="11" s="1"/>
  <c r="M239" i="11"/>
  <c r="Y239" i="11" s="1"/>
  <c r="K239" i="11"/>
  <c r="X239" i="11" s="1"/>
  <c r="I239" i="11"/>
  <c r="W239" i="11" s="1"/>
  <c r="G239" i="11"/>
  <c r="V239" i="11" s="1"/>
  <c r="E239" i="11"/>
  <c r="U239" i="11" s="1"/>
  <c r="C239" i="11"/>
  <c r="T239" i="11" s="1"/>
  <c r="M238" i="11"/>
  <c r="Y238" i="11" s="1"/>
  <c r="K238" i="11"/>
  <c r="X238" i="11" s="1"/>
  <c r="I238" i="11"/>
  <c r="W238" i="11" s="1"/>
  <c r="G238" i="11"/>
  <c r="V238" i="11" s="1"/>
  <c r="E238" i="11"/>
  <c r="U238" i="11" s="1"/>
  <c r="C238" i="11"/>
  <c r="T238" i="11" s="1"/>
  <c r="M237" i="11"/>
  <c r="Y237" i="11" s="1"/>
  <c r="K237" i="11"/>
  <c r="X237" i="11" s="1"/>
  <c r="I237" i="11"/>
  <c r="W237" i="11" s="1"/>
  <c r="G237" i="11"/>
  <c r="V237" i="11" s="1"/>
  <c r="E237" i="11"/>
  <c r="U237" i="11" s="1"/>
  <c r="C237" i="11"/>
  <c r="T237" i="11" s="1"/>
  <c r="M236" i="11"/>
  <c r="Y236" i="11" s="1"/>
  <c r="K236" i="11"/>
  <c r="X236" i="11" s="1"/>
  <c r="I236" i="11"/>
  <c r="W236" i="11" s="1"/>
  <c r="G236" i="11"/>
  <c r="V236" i="11" s="1"/>
  <c r="E236" i="11"/>
  <c r="U236" i="11" s="1"/>
  <c r="C236" i="11"/>
  <c r="T236" i="11" s="1"/>
  <c r="M235" i="11"/>
  <c r="Y235" i="11" s="1"/>
  <c r="K235" i="11"/>
  <c r="X235" i="11" s="1"/>
  <c r="I235" i="11"/>
  <c r="W235" i="11" s="1"/>
  <c r="G235" i="11"/>
  <c r="V235" i="11" s="1"/>
  <c r="E235" i="11"/>
  <c r="U235" i="11" s="1"/>
  <c r="C235" i="11"/>
  <c r="T235" i="11" s="1"/>
  <c r="M234" i="11"/>
  <c r="Y234" i="11" s="1"/>
  <c r="K234" i="11"/>
  <c r="X234" i="11" s="1"/>
  <c r="I234" i="11"/>
  <c r="W234" i="11" s="1"/>
  <c r="G234" i="11"/>
  <c r="V234" i="11" s="1"/>
  <c r="E234" i="11"/>
  <c r="U234" i="11" s="1"/>
  <c r="C234" i="11"/>
  <c r="T234" i="11" s="1"/>
  <c r="M233" i="11"/>
  <c r="Y233" i="11" s="1"/>
  <c r="K233" i="11"/>
  <c r="X233" i="11" s="1"/>
  <c r="I233" i="11"/>
  <c r="W233" i="11" s="1"/>
  <c r="G233" i="11"/>
  <c r="V233" i="11" s="1"/>
  <c r="E233" i="11"/>
  <c r="U233" i="11" s="1"/>
  <c r="C233" i="11"/>
  <c r="T233" i="11" s="1"/>
  <c r="M232" i="11"/>
  <c r="Y232" i="11" s="1"/>
  <c r="K232" i="11"/>
  <c r="X232" i="11" s="1"/>
  <c r="I232" i="11"/>
  <c r="W232" i="11" s="1"/>
  <c r="G232" i="11"/>
  <c r="V232" i="11" s="1"/>
  <c r="E232" i="11"/>
  <c r="U232" i="11" s="1"/>
  <c r="C232" i="11"/>
  <c r="M230" i="11"/>
  <c r="K230" i="11"/>
  <c r="I230" i="11"/>
  <c r="G230" i="11"/>
  <c r="E230" i="11"/>
  <c r="C230" i="11"/>
  <c r="B229" i="11"/>
  <c r="B228" i="11"/>
  <c r="B201" i="11"/>
  <c r="B202" i="11"/>
  <c r="B203" i="11"/>
  <c r="B204" i="11"/>
  <c r="B205" i="11"/>
  <c r="B206" i="11"/>
  <c r="B207" i="11"/>
  <c r="B208" i="11"/>
  <c r="B209" i="11"/>
  <c r="B210" i="11"/>
  <c r="B211" i="11"/>
  <c r="B212" i="11"/>
  <c r="B213" i="11"/>
  <c r="B214" i="11"/>
  <c r="B215" i="11"/>
  <c r="B216" i="11"/>
  <c r="B217" i="11"/>
  <c r="B218" i="11"/>
  <c r="B219" i="11"/>
  <c r="B200" i="11"/>
  <c r="M219" i="11"/>
  <c r="Y219" i="11" s="1"/>
  <c r="K219" i="11"/>
  <c r="X219" i="11" s="1"/>
  <c r="I219" i="11"/>
  <c r="W219" i="11" s="1"/>
  <c r="G219" i="11"/>
  <c r="V219" i="11" s="1"/>
  <c r="E219" i="11"/>
  <c r="U219" i="11" s="1"/>
  <c r="C219" i="11"/>
  <c r="T219" i="11" s="1"/>
  <c r="M218" i="11"/>
  <c r="Y218" i="11" s="1"/>
  <c r="K218" i="11"/>
  <c r="X218" i="11" s="1"/>
  <c r="I218" i="11"/>
  <c r="W218" i="11" s="1"/>
  <c r="G218" i="11"/>
  <c r="V218" i="11" s="1"/>
  <c r="E218" i="11"/>
  <c r="U218" i="11" s="1"/>
  <c r="C218" i="11"/>
  <c r="T218" i="11" s="1"/>
  <c r="M217" i="11"/>
  <c r="Y217" i="11" s="1"/>
  <c r="K217" i="11"/>
  <c r="X217" i="11" s="1"/>
  <c r="I217" i="11"/>
  <c r="W217" i="11" s="1"/>
  <c r="G217" i="11"/>
  <c r="V217" i="11" s="1"/>
  <c r="E217" i="11"/>
  <c r="U217" i="11" s="1"/>
  <c r="C217" i="11"/>
  <c r="T217" i="11" s="1"/>
  <c r="M216" i="11"/>
  <c r="Y216" i="11" s="1"/>
  <c r="K216" i="11"/>
  <c r="X216" i="11" s="1"/>
  <c r="I216" i="11"/>
  <c r="W216" i="11" s="1"/>
  <c r="G216" i="11"/>
  <c r="V216" i="11" s="1"/>
  <c r="E216" i="11"/>
  <c r="U216" i="11" s="1"/>
  <c r="C216" i="11"/>
  <c r="T216" i="11" s="1"/>
  <c r="M215" i="11"/>
  <c r="Y215" i="11" s="1"/>
  <c r="K215" i="11"/>
  <c r="X215" i="11" s="1"/>
  <c r="I215" i="11"/>
  <c r="W215" i="11" s="1"/>
  <c r="G215" i="11"/>
  <c r="V215" i="11" s="1"/>
  <c r="E215" i="11"/>
  <c r="U215" i="11" s="1"/>
  <c r="C215" i="11"/>
  <c r="T215" i="11" s="1"/>
  <c r="M214" i="11"/>
  <c r="Y214" i="11" s="1"/>
  <c r="K214" i="11"/>
  <c r="X214" i="11" s="1"/>
  <c r="I214" i="11"/>
  <c r="W214" i="11" s="1"/>
  <c r="G214" i="11"/>
  <c r="V214" i="11" s="1"/>
  <c r="E214" i="11"/>
  <c r="U214" i="11" s="1"/>
  <c r="C214" i="11"/>
  <c r="T214" i="11" s="1"/>
  <c r="M213" i="11"/>
  <c r="Y213" i="11" s="1"/>
  <c r="K213" i="11"/>
  <c r="X213" i="11" s="1"/>
  <c r="I213" i="11"/>
  <c r="W213" i="11" s="1"/>
  <c r="G213" i="11"/>
  <c r="V213" i="11" s="1"/>
  <c r="E213" i="11"/>
  <c r="U213" i="11" s="1"/>
  <c r="C213" i="11"/>
  <c r="T213" i="11" s="1"/>
  <c r="M212" i="11"/>
  <c r="Y212" i="11" s="1"/>
  <c r="K212" i="11"/>
  <c r="X212" i="11" s="1"/>
  <c r="I212" i="11"/>
  <c r="W212" i="11" s="1"/>
  <c r="G212" i="11"/>
  <c r="V212" i="11" s="1"/>
  <c r="E212" i="11"/>
  <c r="U212" i="11" s="1"/>
  <c r="C212" i="11"/>
  <c r="T212" i="11" s="1"/>
  <c r="M211" i="11"/>
  <c r="Y211" i="11" s="1"/>
  <c r="K211" i="11"/>
  <c r="X211" i="11" s="1"/>
  <c r="I211" i="11"/>
  <c r="W211" i="11" s="1"/>
  <c r="G211" i="11"/>
  <c r="V211" i="11" s="1"/>
  <c r="E211" i="11"/>
  <c r="U211" i="11" s="1"/>
  <c r="C211" i="11"/>
  <c r="T211" i="11" s="1"/>
  <c r="M210" i="11"/>
  <c r="Y210" i="11" s="1"/>
  <c r="K210" i="11"/>
  <c r="X210" i="11" s="1"/>
  <c r="I210" i="11"/>
  <c r="W210" i="11" s="1"/>
  <c r="G210" i="11"/>
  <c r="V210" i="11" s="1"/>
  <c r="E210" i="11"/>
  <c r="U210" i="11" s="1"/>
  <c r="C210" i="11"/>
  <c r="T210" i="11" s="1"/>
  <c r="M209" i="11"/>
  <c r="Y209" i="11" s="1"/>
  <c r="K209" i="11"/>
  <c r="X209" i="11" s="1"/>
  <c r="I209" i="11"/>
  <c r="W209" i="11" s="1"/>
  <c r="G209" i="11"/>
  <c r="V209" i="11" s="1"/>
  <c r="E209" i="11"/>
  <c r="U209" i="11" s="1"/>
  <c r="C209" i="11"/>
  <c r="T209" i="11" s="1"/>
  <c r="M208" i="11"/>
  <c r="Y208" i="11" s="1"/>
  <c r="K208" i="11"/>
  <c r="X208" i="11" s="1"/>
  <c r="I208" i="11"/>
  <c r="W208" i="11" s="1"/>
  <c r="G208" i="11"/>
  <c r="V208" i="11" s="1"/>
  <c r="E208" i="11"/>
  <c r="U208" i="11" s="1"/>
  <c r="C208" i="11"/>
  <c r="T208" i="11" s="1"/>
  <c r="M207" i="11"/>
  <c r="Y207" i="11" s="1"/>
  <c r="K207" i="11"/>
  <c r="X207" i="11" s="1"/>
  <c r="I207" i="11"/>
  <c r="W207" i="11" s="1"/>
  <c r="G207" i="11"/>
  <c r="V207" i="11" s="1"/>
  <c r="E207" i="11"/>
  <c r="U207" i="11" s="1"/>
  <c r="C207" i="11"/>
  <c r="T207" i="11" s="1"/>
  <c r="M206" i="11"/>
  <c r="Y206" i="11" s="1"/>
  <c r="K206" i="11"/>
  <c r="X206" i="11" s="1"/>
  <c r="I206" i="11"/>
  <c r="W206" i="11" s="1"/>
  <c r="G206" i="11"/>
  <c r="V206" i="11" s="1"/>
  <c r="E206" i="11"/>
  <c r="U206" i="11" s="1"/>
  <c r="C206" i="11"/>
  <c r="T206" i="11" s="1"/>
  <c r="M205" i="11"/>
  <c r="Y205" i="11" s="1"/>
  <c r="K205" i="11"/>
  <c r="X205" i="11" s="1"/>
  <c r="I205" i="11"/>
  <c r="W205" i="11" s="1"/>
  <c r="G205" i="11"/>
  <c r="V205" i="11" s="1"/>
  <c r="E205" i="11"/>
  <c r="U205" i="11" s="1"/>
  <c r="C205" i="11"/>
  <c r="T205" i="11" s="1"/>
  <c r="M204" i="11"/>
  <c r="Y204" i="11" s="1"/>
  <c r="K204" i="11"/>
  <c r="X204" i="11" s="1"/>
  <c r="I204" i="11"/>
  <c r="W204" i="11" s="1"/>
  <c r="G204" i="11"/>
  <c r="V204" i="11" s="1"/>
  <c r="E204" i="11"/>
  <c r="U204" i="11" s="1"/>
  <c r="C204" i="11"/>
  <c r="T204" i="11" s="1"/>
  <c r="M203" i="11"/>
  <c r="Y203" i="11" s="1"/>
  <c r="K203" i="11"/>
  <c r="X203" i="11" s="1"/>
  <c r="I203" i="11"/>
  <c r="W203" i="11" s="1"/>
  <c r="G203" i="11"/>
  <c r="V203" i="11" s="1"/>
  <c r="E203" i="11"/>
  <c r="U203" i="11" s="1"/>
  <c r="C203" i="11"/>
  <c r="T203" i="11" s="1"/>
  <c r="M202" i="11"/>
  <c r="Y202" i="11" s="1"/>
  <c r="K202" i="11"/>
  <c r="X202" i="11" s="1"/>
  <c r="I202" i="11"/>
  <c r="W202" i="11" s="1"/>
  <c r="G202" i="11"/>
  <c r="V202" i="11" s="1"/>
  <c r="E202" i="11"/>
  <c r="U202" i="11" s="1"/>
  <c r="C202" i="11"/>
  <c r="T202" i="11" s="1"/>
  <c r="M201" i="11"/>
  <c r="Y201" i="11" s="1"/>
  <c r="K201" i="11"/>
  <c r="X201" i="11" s="1"/>
  <c r="I201" i="11"/>
  <c r="W201" i="11" s="1"/>
  <c r="G201" i="11"/>
  <c r="V201" i="11" s="1"/>
  <c r="E201" i="11"/>
  <c r="U201" i="11" s="1"/>
  <c r="C201" i="11"/>
  <c r="T201" i="11" s="1"/>
  <c r="M200" i="11"/>
  <c r="Y200" i="11" s="1"/>
  <c r="K200" i="11"/>
  <c r="X200" i="11" s="1"/>
  <c r="I200" i="11"/>
  <c r="W200" i="11" s="1"/>
  <c r="G200" i="11"/>
  <c r="V200" i="11" s="1"/>
  <c r="E200" i="11"/>
  <c r="U200" i="11" s="1"/>
  <c r="C200" i="11"/>
  <c r="M198" i="11"/>
  <c r="K198" i="11"/>
  <c r="I198" i="11"/>
  <c r="G198" i="11"/>
  <c r="E198" i="11"/>
  <c r="C198" i="11"/>
  <c r="B197" i="11"/>
  <c r="B196" i="11"/>
  <c r="B169" i="11"/>
  <c r="B170" i="11"/>
  <c r="B171" i="11"/>
  <c r="B172" i="11"/>
  <c r="B173" i="11"/>
  <c r="B174" i="11"/>
  <c r="B175" i="11"/>
  <c r="B176" i="11"/>
  <c r="B177" i="11"/>
  <c r="B178" i="11"/>
  <c r="B179" i="11"/>
  <c r="B180" i="11"/>
  <c r="B181" i="11"/>
  <c r="B182" i="11"/>
  <c r="B183" i="11"/>
  <c r="B184" i="11"/>
  <c r="B185" i="11"/>
  <c r="B186" i="11"/>
  <c r="B187" i="11"/>
  <c r="B168" i="11"/>
  <c r="M187" i="11"/>
  <c r="Y187" i="11" s="1"/>
  <c r="K187" i="11"/>
  <c r="X187" i="11" s="1"/>
  <c r="I187" i="11"/>
  <c r="W187" i="11" s="1"/>
  <c r="G187" i="11"/>
  <c r="V187" i="11" s="1"/>
  <c r="E187" i="11"/>
  <c r="U187" i="11" s="1"/>
  <c r="C187" i="11"/>
  <c r="T187" i="11" s="1"/>
  <c r="M186" i="11"/>
  <c r="Y186" i="11" s="1"/>
  <c r="K186" i="11"/>
  <c r="X186" i="11" s="1"/>
  <c r="I186" i="11"/>
  <c r="W186" i="11" s="1"/>
  <c r="G186" i="11"/>
  <c r="V186" i="11" s="1"/>
  <c r="E186" i="11"/>
  <c r="U186" i="11" s="1"/>
  <c r="C186" i="11"/>
  <c r="T186" i="11" s="1"/>
  <c r="M185" i="11"/>
  <c r="Y185" i="11" s="1"/>
  <c r="K185" i="11"/>
  <c r="X185" i="11" s="1"/>
  <c r="I185" i="11"/>
  <c r="W185" i="11" s="1"/>
  <c r="G185" i="11"/>
  <c r="V185" i="11" s="1"/>
  <c r="E185" i="11"/>
  <c r="U185" i="11" s="1"/>
  <c r="C185" i="11"/>
  <c r="T185" i="11" s="1"/>
  <c r="M184" i="11"/>
  <c r="Y184" i="11" s="1"/>
  <c r="K184" i="11"/>
  <c r="X184" i="11" s="1"/>
  <c r="I184" i="11"/>
  <c r="W184" i="11" s="1"/>
  <c r="G184" i="11"/>
  <c r="V184" i="11" s="1"/>
  <c r="E184" i="11"/>
  <c r="U184" i="11" s="1"/>
  <c r="C184" i="11"/>
  <c r="T184" i="11" s="1"/>
  <c r="M183" i="11"/>
  <c r="Y183" i="11" s="1"/>
  <c r="K183" i="11"/>
  <c r="X183" i="11" s="1"/>
  <c r="I183" i="11"/>
  <c r="W183" i="11" s="1"/>
  <c r="G183" i="11"/>
  <c r="V183" i="11" s="1"/>
  <c r="E183" i="11"/>
  <c r="U183" i="11" s="1"/>
  <c r="C183" i="11"/>
  <c r="T183" i="11" s="1"/>
  <c r="M182" i="11"/>
  <c r="Y182" i="11" s="1"/>
  <c r="K182" i="11"/>
  <c r="X182" i="11" s="1"/>
  <c r="I182" i="11"/>
  <c r="W182" i="11" s="1"/>
  <c r="G182" i="11"/>
  <c r="V182" i="11" s="1"/>
  <c r="E182" i="11"/>
  <c r="U182" i="11" s="1"/>
  <c r="C182" i="11"/>
  <c r="T182" i="11" s="1"/>
  <c r="M181" i="11"/>
  <c r="Y181" i="11" s="1"/>
  <c r="K181" i="11"/>
  <c r="X181" i="11" s="1"/>
  <c r="I181" i="11"/>
  <c r="W181" i="11" s="1"/>
  <c r="G181" i="11"/>
  <c r="V181" i="11" s="1"/>
  <c r="E181" i="11"/>
  <c r="U181" i="11" s="1"/>
  <c r="C181" i="11"/>
  <c r="T181" i="11" s="1"/>
  <c r="M180" i="11"/>
  <c r="Y180" i="11" s="1"/>
  <c r="K180" i="11"/>
  <c r="X180" i="11" s="1"/>
  <c r="I180" i="11"/>
  <c r="W180" i="11" s="1"/>
  <c r="G180" i="11"/>
  <c r="V180" i="11" s="1"/>
  <c r="E180" i="11"/>
  <c r="U180" i="11" s="1"/>
  <c r="C180" i="11"/>
  <c r="T180" i="11" s="1"/>
  <c r="M179" i="11"/>
  <c r="Y179" i="11" s="1"/>
  <c r="K179" i="11"/>
  <c r="X179" i="11" s="1"/>
  <c r="I179" i="11"/>
  <c r="W179" i="11" s="1"/>
  <c r="G179" i="11"/>
  <c r="V179" i="11" s="1"/>
  <c r="E179" i="11"/>
  <c r="U179" i="11" s="1"/>
  <c r="C179" i="11"/>
  <c r="T179" i="11" s="1"/>
  <c r="M178" i="11"/>
  <c r="Y178" i="11" s="1"/>
  <c r="K178" i="11"/>
  <c r="X178" i="11" s="1"/>
  <c r="I178" i="11"/>
  <c r="W178" i="11" s="1"/>
  <c r="G178" i="11"/>
  <c r="V178" i="11" s="1"/>
  <c r="E178" i="11"/>
  <c r="U178" i="11" s="1"/>
  <c r="C178" i="11"/>
  <c r="T178" i="11" s="1"/>
  <c r="M177" i="11"/>
  <c r="Y177" i="11" s="1"/>
  <c r="K177" i="11"/>
  <c r="X177" i="11" s="1"/>
  <c r="I177" i="11"/>
  <c r="W177" i="11" s="1"/>
  <c r="G177" i="11"/>
  <c r="V177" i="11" s="1"/>
  <c r="E177" i="11"/>
  <c r="U177" i="11" s="1"/>
  <c r="C177" i="11"/>
  <c r="T177" i="11" s="1"/>
  <c r="M176" i="11"/>
  <c r="Y176" i="11" s="1"/>
  <c r="K176" i="11"/>
  <c r="X176" i="11" s="1"/>
  <c r="I176" i="11"/>
  <c r="W176" i="11" s="1"/>
  <c r="G176" i="11"/>
  <c r="V176" i="11" s="1"/>
  <c r="E176" i="11"/>
  <c r="U176" i="11" s="1"/>
  <c r="C176" i="11"/>
  <c r="T176" i="11" s="1"/>
  <c r="M175" i="11"/>
  <c r="Y175" i="11" s="1"/>
  <c r="K175" i="11"/>
  <c r="X175" i="11" s="1"/>
  <c r="I175" i="11"/>
  <c r="W175" i="11" s="1"/>
  <c r="G175" i="11"/>
  <c r="V175" i="11" s="1"/>
  <c r="E175" i="11"/>
  <c r="U175" i="11" s="1"/>
  <c r="C175" i="11"/>
  <c r="T175" i="11" s="1"/>
  <c r="M174" i="11"/>
  <c r="Y174" i="11" s="1"/>
  <c r="K174" i="11"/>
  <c r="X174" i="11" s="1"/>
  <c r="I174" i="11"/>
  <c r="W174" i="11" s="1"/>
  <c r="G174" i="11"/>
  <c r="V174" i="11" s="1"/>
  <c r="E174" i="11"/>
  <c r="U174" i="11" s="1"/>
  <c r="C174" i="11"/>
  <c r="T174" i="11" s="1"/>
  <c r="M173" i="11"/>
  <c r="Y173" i="11" s="1"/>
  <c r="K173" i="11"/>
  <c r="X173" i="11" s="1"/>
  <c r="I173" i="11"/>
  <c r="W173" i="11" s="1"/>
  <c r="G173" i="11"/>
  <c r="V173" i="11" s="1"/>
  <c r="E173" i="11"/>
  <c r="U173" i="11" s="1"/>
  <c r="C173" i="11"/>
  <c r="T173" i="11" s="1"/>
  <c r="M172" i="11"/>
  <c r="Y172" i="11" s="1"/>
  <c r="K172" i="11"/>
  <c r="X172" i="11" s="1"/>
  <c r="I172" i="11"/>
  <c r="W172" i="11" s="1"/>
  <c r="G172" i="11"/>
  <c r="V172" i="11" s="1"/>
  <c r="E172" i="11"/>
  <c r="U172" i="11" s="1"/>
  <c r="C172" i="11"/>
  <c r="T172" i="11" s="1"/>
  <c r="M171" i="11"/>
  <c r="Y171" i="11" s="1"/>
  <c r="K171" i="11"/>
  <c r="X171" i="11" s="1"/>
  <c r="I171" i="11"/>
  <c r="W171" i="11" s="1"/>
  <c r="G171" i="11"/>
  <c r="V171" i="11" s="1"/>
  <c r="E171" i="11"/>
  <c r="U171" i="11" s="1"/>
  <c r="C171" i="11"/>
  <c r="T171" i="11" s="1"/>
  <c r="M170" i="11"/>
  <c r="Y170" i="11" s="1"/>
  <c r="K170" i="11"/>
  <c r="X170" i="11" s="1"/>
  <c r="I170" i="11"/>
  <c r="W170" i="11" s="1"/>
  <c r="G170" i="11"/>
  <c r="V170" i="11" s="1"/>
  <c r="E170" i="11"/>
  <c r="U170" i="11" s="1"/>
  <c r="C170" i="11"/>
  <c r="T170" i="11" s="1"/>
  <c r="M169" i="11"/>
  <c r="Y169" i="11" s="1"/>
  <c r="K169" i="11"/>
  <c r="X169" i="11" s="1"/>
  <c r="I169" i="11"/>
  <c r="W169" i="11" s="1"/>
  <c r="G169" i="11"/>
  <c r="V169" i="11" s="1"/>
  <c r="E169" i="11"/>
  <c r="U169" i="11" s="1"/>
  <c r="C169" i="11"/>
  <c r="T169" i="11" s="1"/>
  <c r="M168" i="11"/>
  <c r="Y168" i="11" s="1"/>
  <c r="K168" i="11"/>
  <c r="X168" i="11" s="1"/>
  <c r="I168" i="11"/>
  <c r="W168" i="11" s="1"/>
  <c r="G168" i="11"/>
  <c r="V168" i="11" s="1"/>
  <c r="E168" i="11"/>
  <c r="U168" i="11" s="1"/>
  <c r="C168" i="11"/>
  <c r="M166" i="11"/>
  <c r="K166" i="11"/>
  <c r="I166" i="11"/>
  <c r="G166" i="11"/>
  <c r="E166" i="11"/>
  <c r="C166" i="11"/>
  <c r="B165" i="11"/>
  <c r="B164" i="11"/>
  <c r="B137" i="11"/>
  <c r="B138" i="11"/>
  <c r="B139" i="11"/>
  <c r="B140" i="11"/>
  <c r="B141" i="11"/>
  <c r="B142" i="11"/>
  <c r="B143" i="11"/>
  <c r="B144" i="11"/>
  <c r="B145" i="11"/>
  <c r="B146" i="11"/>
  <c r="B147" i="11"/>
  <c r="B148" i="11"/>
  <c r="B149" i="11"/>
  <c r="B150" i="11"/>
  <c r="B151" i="11"/>
  <c r="B152" i="11"/>
  <c r="B153" i="11"/>
  <c r="B154" i="11"/>
  <c r="B155" i="11"/>
  <c r="B136" i="11"/>
  <c r="M155" i="11"/>
  <c r="Y155" i="11" s="1"/>
  <c r="K155" i="11"/>
  <c r="X155" i="11" s="1"/>
  <c r="I155" i="11"/>
  <c r="W155" i="11" s="1"/>
  <c r="G155" i="11"/>
  <c r="V155" i="11" s="1"/>
  <c r="E155" i="11"/>
  <c r="U155" i="11" s="1"/>
  <c r="C155" i="11"/>
  <c r="T155" i="11" s="1"/>
  <c r="M154" i="11"/>
  <c r="Y154" i="11" s="1"/>
  <c r="K154" i="11"/>
  <c r="X154" i="11" s="1"/>
  <c r="I154" i="11"/>
  <c r="W154" i="11" s="1"/>
  <c r="G154" i="11"/>
  <c r="V154" i="11" s="1"/>
  <c r="E154" i="11"/>
  <c r="U154" i="11" s="1"/>
  <c r="C154" i="11"/>
  <c r="T154" i="11" s="1"/>
  <c r="M153" i="11"/>
  <c r="Y153" i="11" s="1"/>
  <c r="K153" i="11"/>
  <c r="X153" i="11" s="1"/>
  <c r="I153" i="11"/>
  <c r="W153" i="11" s="1"/>
  <c r="G153" i="11"/>
  <c r="V153" i="11" s="1"/>
  <c r="E153" i="11"/>
  <c r="U153" i="11" s="1"/>
  <c r="C153" i="11"/>
  <c r="T153" i="11" s="1"/>
  <c r="M152" i="11"/>
  <c r="Y152" i="11" s="1"/>
  <c r="K152" i="11"/>
  <c r="X152" i="11" s="1"/>
  <c r="I152" i="11"/>
  <c r="W152" i="11" s="1"/>
  <c r="G152" i="11"/>
  <c r="V152" i="11" s="1"/>
  <c r="E152" i="11"/>
  <c r="U152" i="11" s="1"/>
  <c r="C152" i="11"/>
  <c r="T152" i="11" s="1"/>
  <c r="M151" i="11"/>
  <c r="Y151" i="11" s="1"/>
  <c r="K151" i="11"/>
  <c r="X151" i="11" s="1"/>
  <c r="I151" i="11"/>
  <c r="W151" i="11" s="1"/>
  <c r="G151" i="11"/>
  <c r="V151" i="11" s="1"/>
  <c r="E151" i="11"/>
  <c r="U151" i="11" s="1"/>
  <c r="C151" i="11"/>
  <c r="T151" i="11" s="1"/>
  <c r="M150" i="11"/>
  <c r="Y150" i="11" s="1"/>
  <c r="K150" i="11"/>
  <c r="X150" i="11" s="1"/>
  <c r="I150" i="11"/>
  <c r="W150" i="11" s="1"/>
  <c r="G150" i="11"/>
  <c r="V150" i="11" s="1"/>
  <c r="E150" i="11"/>
  <c r="U150" i="11" s="1"/>
  <c r="C150" i="11"/>
  <c r="T150" i="11" s="1"/>
  <c r="M149" i="11"/>
  <c r="Y149" i="11" s="1"/>
  <c r="K149" i="11"/>
  <c r="X149" i="11" s="1"/>
  <c r="I149" i="11"/>
  <c r="W149" i="11" s="1"/>
  <c r="G149" i="11"/>
  <c r="V149" i="11" s="1"/>
  <c r="E149" i="11"/>
  <c r="U149" i="11" s="1"/>
  <c r="C149" i="11"/>
  <c r="T149" i="11" s="1"/>
  <c r="M148" i="11"/>
  <c r="Y148" i="11" s="1"/>
  <c r="K148" i="11"/>
  <c r="X148" i="11" s="1"/>
  <c r="I148" i="11"/>
  <c r="W148" i="11" s="1"/>
  <c r="G148" i="11"/>
  <c r="V148" i="11" s="1"/>
  <c r="E148" i="11"/>
  <c r="U148" i="11" s="1"/>
  <c r="C148" i="11"/>
  <c r="T148" i="11" s="1"/>
  <c r="M147" i="11"/>
  <c r="Y147" i="11" s="1"/>
  <c r="K147" i="11"/>
  <c r="X147" i="11" s="1"/>
  <c r="I147" i="11"/>
  <c r="W147" i="11" s="1"/>
  <c r="G147" i="11"/>
  <c r="V147" i="11" s="1"/>
  <c r="E147" i="11"/>
  <c r="U147" i="11" s="1"/>
  <c r="C147" i="11"/>
  <c r="T147" i="11" s="1"/>
  <c r="M146" i="11"/>
  <c r="Y146" i="11" s="1"/>
  <c r="K146" i="11"/>
  <c r="X146" i="11" s="1"/>
  <c r="I146" i="11"/>
  <c r="W146" i="11" s="1"/>
  <c r="G146" i="11"/>
  <c r="V146" i="11" s="1"/>
  <c r="E146" i="11"/>
  <c r="U146" i="11" s="1"/>
  <c r="C146" i="11"/>
  <c r="T146" i="11" s="1"/>
  <c r="M145" i="11"/>
  <c r="Y145" i="11" s="1"/>
  <c r="K145" i="11"/>
  <c r="X145" i="11" s="1"/>
  <c r="I145" i="11"/>
  <c r="W145" i="11" s="1"/>
  <c r="G145" i="11"/>
  <c r="V145" i="11" s="1"/>
  <c r="E145" i="11"/>
  <c r="U145" i="11" s="1"/>
  <c r="C145" i="11"/>
  <c r="T145" i="11" s="1"/>
  <c r="M144" i="11"/>
  <c r="Y144" i="11" s="1"/>
  <c r="K144" i="11"/>
  <c r="X144" i="11" s="1"/>
  <c r="I144" i="11"/>
  <c r="W144" i="11" s="1"/>
  <c r="G144" i="11"/>
  <c r="V144" i="11" s="1"/>
  <c r="E144" i="11"/>
  <c r="U144" i="11" s="1"/>
  <c r="C144" i="11"/>
  <c r="T144" i="11" s="1"/>
  <c r="M143" i="11"/>
  <c r="Y143" i="11" s="1"/>
  <c r="K143" i="11"/>
  <c r="X143" i="11" s="1"/>
  <c r="I143" i="11"/>
  <c r="W143" i="11" s="1"/>
  <c r="G143" i="11"/>
  <c r="V143" i="11" s="1"/>
  <c r="E143" i="11"/>
  <c r="U143" i="11" s="1"/>
  <c r="C143" i="11"/>
  <c r="T143" i="11" s="1"/>
  <c r="M142" i="11"/>
  <c r="Y142" i="11" s="1"/>
  <c r="K142" i="11"/>
  <c r="X142" i="11" s="1"/>
  <c r="I142" i="11"/>
  <c r="W142" i="11" s="1"/>
  <c r="G142" i="11"/>
  <c r="V142" i="11" s="1"/>
  <c r="E142" i="11"/>
  <c r="U142" i="11" s="1"/>
  <c r="C142" i="11"/>
  <c r="T142" i="11" s="1"/>
  <c r="M141" i="11"/>
  <c r="Y141" i="11" s="1"/>
  <c r="K141" i="11"/>
  <c r="X141" i="11" s="1"/>
  <c r="I141" i="11"/>
  <c r="W141" i="11" s="1"/>
  <c r="G141" i="11"/>
  <c r="V141" i="11" s="1"/>
  <c r="E141" i="11"/>
  <c r="U141" i="11" s="1"/>
  <c r="C141" i="11"/>
  <c r="T141" i="11" s="1"/>
  <c r="M140" i="11"/>
  <c r="Y140" i="11" s="1"/>
  <c r="K140" i="11"/>
  <c r="X140" i="11" s="1"/>
  <c r="I140" i="11"/>
  <c r="W140" i="11" s="1"/>
  <c r="G140" i="11"/>
  <c r="V140" i="11" s="1"/>
  <c r="E140" i="11"/>
  <c r="U140" i="11" s="1"/>
  <c r="C140" i="11"/>
  <c r="T140" i="11" s="1"/>
  <c r="M139" i="11"/>
  <c r="Y139" i="11" s="1"/>
  <c r="K139" i="11"/>
  <c r="X139" i="11" s="1"/>
  <c r="I139" i="11"/>
  <c r="W139" i="11" s="1"/>
  <c r="G139" i="11"/>
  <c r="V139" i="11" s="1"/>
  <c r="E139" i="11"/>
  <c r="U139" i="11" s="1"/>
  <c r="C139" i="11"/>
  <c r="T139" i="11" s="1"/>
  <c r="M138" i="11"/>
  <c r="Y138" i="11" s="1"/>
  <c r="K138" i="11"/>
  <c r="X138" i="11" s="1"/>
  <c r="I138" i="11"/>
  <c r="W138" i="11" s="1"/>
  <c r="G138" i="11"/>
  <c r="V138" i="11" s="1"/>
  <c r="E138" i="11"/>
  <c r="U138" i="11" s="1"/>
  <c r="C138" i="11"/>
  <c r="T138" i="11" s="1"/>
  <c r="M137" i="11"/>
  <c r="Y137" i="11" s="1"/>
  <c r="K137" i="11"/>
  <c r="X137" i="11" s="1"/>
  <c r="I137" i="11"/>
  <c r="W137" i="11" s="1"/>
  <c r="G137" i="11"/>
  <c r="V137" i="11" s="1"/>
  <c r="E137" i="11"/>
  <c r="U137" i="11" s="1"/>
  <c r="C137" i="11"/>
  <c r="T137" i="11" s="1"/>
  <c r="M136" i="11"/>
  <c r="Y136" i="11" s="1"/>
  <c r="K136" i="11"/>
  <c r="X136" i="11" s="1"/>
  <c r="I136" i="11"/>
  <c r="W136" i="11" s="1"/>
  <c r="G136" i="11"/>
  <c r="V136" i="11" s="1"/>
  <c r="E136" i="11"/>
  <c r="U136" i="11" s="1"/>
  <c r="C136" i="11"/>
  <c r="M134" i="11"/>
  <c r="K134" i="11"/>
  <c r="I134" i="11"/>
  <c r="G134" i="11"/>
  <c r="E134" i="11"/>
  <c r="C134" i="11"/>
  <c r="B133" i="11"/>
  <c r="B132" i="11"/>
  <c r="B105" i="11"/>
  <c r="B106" i="11"/>
  <c r="B107" i="11"/>
  <c r="B108" i="11"/>
  <c r="B109" i="11"/>
  <c r="B110" i="11"/>
  <c r="B111" i="11"/>
  <c r="B112" i="11"/>
  <c r="B113" i="11"/>
  <c r="B114" i="11"/>
  <c r="B115" i="11"/>
  <c r="B116" i="11"/>
  <c r="B117" i="11"/>
  <c r="B118" i="11"/>
  <c r="B119" i="11"/>
  <c r="B120" i="11"/>
  <c r="B121" i="11"/>
  <c r="B122" i="11"/>
  <c r="B123" i="11"/>
  <c r="B104" i="11"/>
  <c r="M123" i="11"/>
  <c r="Y123" i="11" s="1"/>
  <c r="K123" i="11"/>
  <c r="X123" i="11" s="1"/>
  <c r="I123" i="11"/>
  <c r="W123" i="11" s="1"/>
  <c r="G123" i="11"/>
  <c r="V123" i="11" s="1"/>
  <c r="E123" i="11"/>
  <c r="U123" i="11" s="1"/>
  <c r="C123" i="11"/>
  <c r="T123" i="11" s="1"/>
  <c r="M122" i="11"/>
  <c r="Y122" i="11" s="1"/>
  <c r="K122" i="11"/>
  <c r="X122" i="11" s="1"/>
  <c r="I122" i="11"/>
  <c r="W122" i="11" s="1"/>
  <c r="G122" i="11"/>
  <c r="V122" i="11" s="1"/>
  <c r="E122" i="11"/>
  <c r="U122" i="11" s="1"/>
  <c r="C122" i="11"/>
  <c r="T122" i="11" s="1"/>
  <c r="M121" i="11"/>
  <c r="Y121" i="11" s="1"/>
  <c r="K121" i="11"/>
  <c r="X121" i="11" s="1"/>
  <c r="I121" i="11"/>
  <c r="W121" i="11" s="1"/>
  <c r="G121" i="11"/>
  <c r="V121" i="11" s="1"/>
  <c r="E121" i="11"/>
  <c r="U121" i="11" s="1"/>
  <c r="C121" i="11"/>
  <c r="T121" i="11" s="1"/>
  <c r="M120" i="11"/>
  <c r="Y120" i="11" s="1"/>
  <c r="K120" i="11"/>
  <c r="X120" i="11" s="1"/>
  <c r="I120" i="11"/>
  <c r="W120" i="11" s="1"/>
  <c r="G120" i="11"/>
  <c r="V120" i="11" s="1"/>
  <c r="E120" i="11"/>
  <c r="U120" i="11" s="1"/>
  <c r="C120" i="11"/>
  <c r="T120" i="11" s="1"/>
  <c r="M119" i="11"/>
  <c r="Y119" i="11" s="1"/>
  <c r="K119" i="11"/>
  <c r="X119" i="11" s="1"/>
  <c r="I119" i="11"/>
  <c r="W119" i="11" s="1"/>
  <c r="G119" i="11"/>
  <c r="V119" i="11" s="1"/>
  <c r="E119" i="11"/>
  <c r="U119" i="11" s="1"/>
  <c r="C119" i="11"/>
  <c r="T119" i="11" s="1"/>
  <c r="M118" i="11"/>
  <c r="Y118" i="11" s="1"/>
  <c r="K118" i="11"/>
  <c r="X118" i="11" s="1"/>
  <c r="I118" i="11"/>
  <c r="W118" i="11" s="1"/>
  <c r="G118" i="11"/>
  <c r="V118" i="11" s="1"/>
  <c r="E118" i="11"/>
  <c r="U118" i="11" s="1"/>
  <c r="C118" i="11"/>
  <c r="T118" i="11" s="1"/>
  <c r="M117" i="11"/>
  <c r="Y117" i="11" s="1"/>
  <c r="K117" i="11"/>
  <c r="X117" i="11" s="1"/>
  <c r="I117" i="11"/>
  <c r="W117" i="11" s="1"/>
  <c r="G117" i="11"/>
  <c r="V117" i="11" s="1"/>
  <c r="E117" i="11"/>
  <c r="U117" i="11" s="1"/>
  <c r="C117" i="11"/>
  <c r="T117" i="11" s="1"/>
  <c r="M116" i="11"/>
  <c r="Y116" i="11" s="1"/>
  <c r="K116" i="11"/>
  <c r="X116" i="11" s="1"/>
  <c r="I116" i="11"/>
  <c r="W116" i="11" s="1"/>
  <c r="G116" i="11"/>
  <c r="V116" i="11" s="1"/>
  <c r="E116" i="11"/>
  <c r="U116" i="11" s="1"/>
  <c r="C116" i="11"/>
  <c r="T116" i="11" s="1"/>
  <c r="M115" i="11"/>
  <c r="Y115" i="11" s="1"/>
  <c r="K115" i="11"/>
  <c r="X115" i="11" s="1"/>
  <c r="I115" i="11"/>
  <c r="W115" i="11" s="1"/>
  <c r="G115" i="11"/>
  <c r="V115" i="11" s="1"/>
  <c r="E115" i="11"/>
  <c r="U115" i="11" s="1"/>
  <c r="C115" i="11"/>
  <c r="T115" i="11" s="1"/>
  <c r="M114" i="11"/>
  <c r="Y114" i="11" s="1"/>
  <c r="K114" i="11"/>
  <c r="X114" i="11" s="1"/>
  <c r="I114" i="11"/>
  <c r="W114" i="11" s="1"/>
  <c r="G114" i="11"/>
  <c r="V114" i="11" s="1"/>
  <c r="E114" i="11"/>
  <c r="U114" i="11" s="1"/>
  <c r="C114" i="11"/>
  <c r="T114" i="11" s="1"/>
  <c r="M113" i="11"/>
  <c r="Y113" i="11" s="1"/>
  <c r="K113" i="11"/>
  <c r="X113" i="11" s="1"/>
  <c r="I113" i="11"/>
  <c r="W113" i="11" s="1"/>
  <c r="G113" i="11"/>
  <c r="V113" i="11" s="1"/>
  <c r="E113" i="11"/>
  <c r="U113" i="11" s="1"/>
  <c r="C113" i="11"/>
  <c r="T113" i="11" s="1"/>
  <c r="M112" i="11"/>
  <c r="Y112" i="11" s="1"/>
  <c r="K112" i="11"/>
  <c r="X112" i="11" s="1"/>
  <c r="I112" i="11"/>
  <c r="W112" i="11" s="1"/>
  <c r="G112" i="11"/>
  <c r="V112" i="11" s="1"/>
  <c r="E112" i="11"/>
  <c r="U112" i="11" s="1"/>
  <c r="C112" i="11"/>
  <c r="T112" i="11" s="1"/>
  <c r="M111" i="11"/>
  <c r="Y111" i="11" s="1"/>
  <c r="K111" i="11"/>
  <c r="X111" i="11" s="1"/>
  <c r="I111" i="11"/>
  <c r="W111" i="11" s="1"/>
  <c r="G111" i="11"/>
  <c r="V111" i="11" s="1"/>
  <c r="E111" i="11"/>
  <c r="U111" i="11" s="1"/>
  <c r="C111" i="11"/>
  <c r="T111" i="11" s="1"/>
  <c r="M110" i="11"/>
  <c r="Y110" i="11" s="1"/>
  <c r="K110" i="11"/>
  <c r="X110" i="11" s="1"/>
  <c r="I110" i="11"/>
  <c r="W110" i="11" s="1"/>
  <c r="G110" i="11"/>
  <c r="V110" i="11" s="1"/>
  <c r="E110" i="11"/>
  <c r="U110" i="11" s="1"/>
  <c r="C110" i="11"/>
  <c r="T110" i="11" s="1"/>
  <c r="M109" i="11"/>
  <c r="Y109" i="11" s="1"/>
  <c r="K109" i="11"/>
  <c r="X109" i="11" s="1"/>
  <c r="I109" i="11"/>
  <c r="W109" i="11" s="1"/>
  <c r="G109" i="11"/>
  <c r="V109" i="11" s="1"/>
  <c r="E109" i="11"/>
  <c r="U109" i="11" s="1"/>
  <c r="C109" i="11"/>
  <c r="T109" i="11" s="1"/>
  <c r="M108" i="11"/>
  <c r="Y108" i="11" s="1"/>
  <c r="K108" i="11"/>
  <c r="X108" i="11" s="1"/>
  <c r="I108" i="11"/>
  <c r="W108" i="11" s="1"/>
  <c r="G108" i="11"/>
  <c r="V108" i="11" s="1"/>
  <c r="E108" i="11"/>
  <c r="U108" i="11" s="1"/>
  <c r="C108" i="11"/>
  <c r="T108" i="11" s="1"/>
  <c r="M107" i="11"/>
  <c r="Y107" i="11" s="1"/>
  <c r="K107" i="11"/>
  <c r="X107" i="11" s="1"/>
  <c r="I107" i="11"/>
  <c r="W107" i="11" s="1"/>
  <c r="G107" i="11"/>
  <c r="V107" i="11" s="1"/>
  <c r="E107" i="11"/>
  <c r="U107" i="11" s="1"/>
  <c r="C107" i="11"/>
  <c r="T107" i="11" s="1"/>
  <c r="M106" i="11"/>
  <c r="Y106" i="11" s="1"/>
  <c r="K106" i="11"/>
  <c r="X106" i="11" s="1"/>
  <c r="I106" i="11"/>
  <c r="W106" i="11" s="1"/>
  <c r="G106" i="11"/>
  <c r="V106" i="11" s="1"/>
  <c r="E106" i="11"/>
  <c r="U106" i="11" s="1"/>
  <c r="C106" i="11"/>
  <c r="T106" i="11" s="1"/>
  <c r="M105" i="11"/>
  <c r="Y105" i="11" s="1"/>
  <c r="K105" i="11"/>
  <c r="X105" i="11" s="1"/>
  <c r="I105" i="11"/>
  <c r="W105" i="11" s="1"/>
  <c r="G105" i="11"/>
  <c r="V105" i="11" s="1"/>
  <c r="E105" i="11"/>
  <c r="U105" i="11" s="1"/>
  <c r="C105" i="11"/>
  <c r="T105" i="11" s="1"/>
  <c r="M104" i="11"/>
  <c r="Y104" i="11" s="1"/>
  <c r="K104" i="11"/>
  <c r="X104" i="11" s="1"/>
  <c r="I104" i="11"/>
  <c r="W104" i="11" s="1"/>
  <c r="G104" i="11"/>
  <c r="V104" i="11" s="1"/>
  <c r="E104" i="11"/>
  <c r="U104" i="11" s="1"/>
  <c r="C104" i="11"/>
  <c r="M102" i="11"/>
  <c r="K102" i="11"/>
  <c r="I102" i="11"/>
  <c r="G102" i="11"/>
  <c r="E102" i="11"/>
  <c r="C102" i="11"/>
  <c r="B101" i="11"/>
  <c r="B100" i="11"/>
  <c r="B73" i="11"/>
  <c r="B74" i="11"/>
  <c r="B75" i="11"/>
  <c r="B76" i="11"/>
  <c r="B77" i="11"/>
  <c r="B78" i="11"/>
  <c r="B79" i="11"/>
  <c r="B80" i="11"/>
  <c r="B81" i="11"/>
  <c r="B82" i="11"/>
  <c r="B83" i="11"/>
  <c r="B84" i="11"/>
  <c r="B85" i="11"/>
  <c r="B86" i="11"/>
  <c r="B87" i="11"/>
  <c r="B88" i="11"/>
  <c r="B89" i="11"/>
  <c r="B90" i="11"/>
  <c r="B91" i="11"/>
  <c r="B72" i="11"/>
  <c r="B41" i="11"/>
  <c r="B42" i="11"/>
  <c r="B43" i="11"/>
  <c r="B44" i="11"/>
  <c r="B45" i="11"/>
  <c r="B46" i="11"/>
  <c r="B47" i="11"/>
  <c r="B48" i="11"/>
  <c r="B49" i="11"/>
  <c r="B50" i="11"/>
  <c r="B51" i="11"/>
  <c r="B52" i="11"/>
  <c r="B53" i="11"/>
  <c r="B54" i="11"/>
  <c r="B55" i="11"/>
  <c r="B56" i="11"/>
  <c r="B57" i="11"/>
  <c r="B58" i="11"/>
  <c r="B59" i="11"/>
  <c r="M91" i="11"/>
  <c r="Y91" i="11" s="1"/>
  <c r="K91" i="11"/>
  <c r="X91" i="11" s="1"/>
  <c r="I91" i="11"/>
  <c r="W91" i="11" s="1"/>
  <c r="G91" i="11"/>
  <c r="V91" i="11" s="1"/>
  <c r="E91" i="11"/>
  <c r="U91" i="11" s="1"/>
  <c r="C91" i="11"/>
  <c r="T91" i="11" s="1"/>
  <c r="M90" i="11"/>
  <c r="Y90" i="11" s="1"/>
  <c r="K90" i="11"/>
  <c r="X90" i="11" s="1"/>
  <c r="I90" i="11"/>
  <c r="W90" i="11" s="1"/>
  <c r="G90" i="11"/>
  <c r="V90" i="11" s="1"/>
  <c r="E90" i="11"/>
  <c r="U90" i="11" s="1"/>
  <c r="C90" i="11"/>
  <c r="T90" i="11" s="1"/>
  <c r="M89" i="11"/>
  <c r="Y89" i="11" s="1"/>
  <c r="K89" i="11"/>
  <c r="X89" i="11" s="1"/>
  <c r="I89" i="11"/>
  <c r="W89" i="11" s="1"/>
  <c r="G89" i="11"/>
  <c r="V89" i="11" s="1"/>
  <c r="E89" i="11"/>
  <c r="U89" i="11" s="1"/>
  <c r="C89" i="11"/>
  <c r="T89" i="11" s="1"/>
  <c r="M88" i="11"/>
  <c r="Y88" i="11" s="1"/>
  <c r="K88" i="11"/>
  <c r="X88" i="11" s="1"/>
  <c r="I88" i="11"/>
  <c r="W88" i="11" s="1"/>
  <c r="G88" i="11"/>
  <c r="V88" i="11" s="1"/>
  <c r="E88" i="11"/>
  <c r="U88" i="11" s="1"/>
  <c r="C88" i="11"/>
  <c r="T88" i="11" s="1"/>
  <c r="M87" i="11"/>
  <c r="Y87" i="11" s="1"/>
  <c r="K87" i="11"/>
  <c r="X87" i="11" s="1"/>
  <c r="I87" i="11"/>
  <c r="W87" i="11" s="1"/>
  <c r="G87" i="11"/>
  <c r="V87" i="11" s="1"/>
  <c r="E87" i="11"/>
  <c r="U87" i="11" s="1"/>
  <c r="C87" i="11"/>
  <c r="T87" i="11" s="1"/>
  <c r="M86" i="11"/>
  <c r="Y86" i="11" s="1"/>
  <c r="K86" i="11"/>
  <c r="X86" i="11" s="1"/>
  <c r="I86" i="11"/>
  <c r="W86" i="11" s="1"/>
  <c r="G86" i="11"/>
  <c r="V86" i="11" s="1"/>
  <c r="E86" i="11"/>
  <c r="U86" i="11" s="1"/>
  <c r="C86" i="11"/>
  <c r="T86" i="11" s="1"/>
  <c r="M85" i="11"/>
  <c r="Y85" i="11" s="1"/>
  <c r="K85" i="11"/>
  <c r="X85" i="11" s="1"/>
  <c r="I85" i="11"/>
  <c r="W85" i="11" s="1"/>
  <c r="G85" i="11"/>
  <c r="V85" i="11" s="1"/>
  <c r="E85" i="11"/>
  <c r="U85" i="11" s="1"/>
  <c r="C85" i="11"/>
  <c r="T85" i="11" s="1"/>
  <c r="M84" i="11"/>
  <c r="Y84" i="11" s="1"/>
  <c r="K84" i="11"/>
  <c r="X84" i="11" s="1"/>
  <c r="I84" i="11"/>
  <c r="W84" i="11" s="1"/>
  <c r="G84" i="11"/>
  <c r="V84" i="11" s="1"/>
  <c r="E84" i="11"/>
  <c r="U84" i="11" s="1"/>
  <c r="C84" i="11"/>
  <c r="T84" i="11" s="1"/>
  <c r="M83" i="11"/>
  <c r="Y83" i="11" s="1"/>
  <c r="K83" i="11"/>
  <c r="X83" i="11" s="1"/>
  <c r="I83" i="11"/>
  <c r="W83" i="11" s="1"/>
  <c r="G83" i="11"/>
  <c r="V83" i="11" s="1"/>
  <c r="E83" i="11"/>
  <c r="U83" i="11" s="1"/>
  <c r="C83" i="11"/>
  <c r="T83" i="11" s="1"/>
  <c r="M82" i="11"/>
  <c r="Y82" i="11" s="1"/>
  <c r="K82" i="11"/>
  <c r="X82" i="11" s="1"/>
  <c r="I82" i="11"/>
  <c r="W82" i="11" s="1"/>
  <c r="G82" i="11"/>
  <c r="V82" i="11" s="1"/>
  <c r="E82" i="11"/>
  <c r="U82" i="11" s="1"/>
  <c r="C82" i="11"/>
  <c r="T82" i="11" s="1"/>
  <c r="M81" i="11"/>
  <c r="Y81" i="11" s="1"/>
  <c r="K81" i="11"/>
  <c r="X81" i="11" s="1"/>
  <c r="I81" i="11"/>
  <c r="W81" i="11" s="1"/>
  <c r="G81" i="11"/>
  <c r="V81" i="11" s="1"/>
  <c r="E81" i="11"/>
  <c r="U81" i="11" s="1"/>
  <c r="C81" i="11"/>
  <c r="T81" i="11" s="1"/>
  <c r="M80" i="11"/>
  <c r="Y80" i="11" s="1"/>
  <c r="K80" i="11"/>
  <c r="X80" i="11" s="1"/>
  <c r="I80" i="11"/>
  <c r="W80" i="11" s="1"/>
  <c r="G80" i="11"/>
  <c r="V80" i="11" s="1"/>
  <c r="E80" i="11"/>
  <c r="U80" i="11" s="1"/>
  <c r="C80" i="11"/>
  <c r="T80" i="11" s="1"/>
  <c r="M79" i="11"/>
  <c r="Y79" i="11" s="1"/>
  <c r="K79" i="11"/>
  <c r="X79" i="11" s="1"/>
  <c r="I79" i="11"/>
  <c r="W79" i="11" s="1"/>
  <c r="G79" i="11"/>
  <c r="V79" i="11" s="1"/>
  <c r="E79" i="11"/>
  <c r="U79" i="11" s="1"/>
  <c r="C79" i="11"/>
  <c r="T79" i="11" s="1"/>
  <c r="M78" i="11"/>
  <c r="Y78" i="11" s="1"/>
  <c r="K78" i="11"/>
  <c r="X78" i="11" s="1"/>
  <c r="I78" i="11"/>
  <c r="W78" i="11" s="1"/>
  <c r="G78" i="11"/>
  <c r="V78" i="11" s="1"/>
  <c r="E78" i="11"/>
  <c r="U78" i="11" s="1"/>
  <c r="C78" i="11"/>
  <c r="T78" i="11" s="1"/>
  <c r="M77" i="11"/>
  <c r="Y77" i="11" s="1"/>
  <c r="K77" i="11"/>
  <c r="X77" i="11" s="1"/>
  <c r="I77" i="11"/>
  <c r="W77" i="11" s="1"/>
  <c r="G77" i="11"/>
  <c r="V77" i="11" s="1"/>
  <c r="E77" i="11"/>
  <c r="U77" i="11" s="1"/>
  <c r="C77" i="11"/>
  <c r="T77" i="11" s="1"/>
  <c r="M76" i="11"/>
  <c r="Y76" i="11" s="1"/>
  <c r="K76" i="11"/>
  <c r="X76" i="11" s="1"/>
  <c r="I76" i="11"/>
  <c r="W76" i="11" s="1"/>
  <c r="G76" i="11"/>
  <c r="V76" i="11" s="1"/>
  <c r="E76" i="11"/>
  <c r="U76" i="11" s="1"/>
  <c r="C76" i="11"/>
  <c r="T76" i="11" s="1"/>
  <c r="M75" i="11"/>
  <c r="Y75" i="11" s="1"/>
  <c r="K75" i="11"/>
  <c r="X75" i="11" s="1"/>
  <c r="I75" i="11"/>
  <c r="W75" i="11" s="1"/>
  <c r="G75" i="11"/>
  <c r="V75" i="11" s="1"/>
  <c r="E75" i="11"/>
  <c r="U75" i="11" s="1"/>
  <c r="C75" i="11"/>
  <c r="T75" i="11" s="1"/>
  <c r="M74" i="11"/>
  <c r="Y74" i="11" s="1"/>
  <c r="K74" i="11"/>
  <c r="X74" i="11" s="1"/>
  <c r="I74" i="11"/>
  <c r="W74" i="11" s="1"/>
  <c r="G74" i="11"/>
  <c r="V74" i="11" s="1"/>
  <c r="E74" i="11"/>
  <c r="U74" i="11" s="1"/>
  <c r="C74" i="11"/>
  <c r="T74" i="11" s="1"/>
  <c r="M73" i="11"/>
  <c r="Y73" i="11" s="1"/>
  <c r="K73" i="11"/>
  <c r="X73" i="11" s="1"/>
  <c r="I73" i="11"/>
  <c r="W73" i="11" s="1"/>
  <c r="G73" i="11"/>
  <c r="V73" i="11" s="1"/>
  <c r="E73" i="11"/>
  <c r="U73" i="11" s="1"/>
  <c r="C73" i="11"/>
  <c r="T73" i="11" s="1"/>
  <c r="M72" i="11"/>
  <c r="Y72" i="11" s="1"/>
  <c r="K72" i="11"/>
  <c r="X72" i="11" s="1"/>
  <c r="I72" i="11"/>
  <c r="W72" i="11" s="1"/>
  <c r="G72" i="11"/>
  <c r="V72" i="11" s="1"/>
  <c r="E72" i="11"/>
  <c r="U72" i="11" s="1"/>
  <c r="C72" i="11"/>
  <c r="M70" i="11"/>
  <c r="K70" i="11"/>
  <c r="I70" i="11"/>
  <c r="G70" i="11"/>
  <c r="E70" i="11"/>
  <c r="C70" i="11"/>
  <c r="B69" i="11"/>
  <c r="B68" i="11"/>
  <c r="B40" i="11"/>
  <c r="M59" i="11"/>
  <c r="Y59" i="11" s="1"/>
  <c r="K59" i="11"/>
  <c r="X59" i="11" s="1"/>
  <c r="I59" i="11"/>
  <c r="W59" i="11" s="1"/>
  <c r="G59" i="11"/>
  <c r="V59" i="11" s="1"/>
  <c r="E59" i="11"/>
  <c r="U59" i="11" s="1"/>
  <c r="C59" i="11"/>
  <c r="T59" i="11" s="1"/>
  <c r="M58" i="11"/>
  <c r="Y58" i="11" s="1"/>
  <c r="K58" i="11"/>
  <c r="X58" i="11" s="1"/>
  <c r="I58" i="11"/>
  <c r="W58" i="11" s="1"/>
  <c r="G58" i="11"/>
  <c r="V58" i="11" s="1"/>
  <c r="E58" i="11"/>
  <c r="U58" i="11" s="1"/>
  <c r="C58" i="11"/>
  <c r="T58" i="11" s="1"/>
  <c r="M57" i="11"/>
  <c r="Y57" i="11" s="1"/>
  <c r="K57" i="11"/>
  <c r="X57" i="11" s="1"/>
  <c r="I57" i="11"/>
  <c r="W57" i="11" s="1"/>
  <c r="G57" i="11"/>
  <c r="V57" i="11" s="1"/>
  <c r="E57" i="11"/>
  <c r="U57" i="11" s="1"/>
  <c r="C57" i="11"/>
  <c r="T57" i="11" s="1"/>
  <c r="M56" i="11"/>
  <c r="Y56" i="11" s="1"/>
  <c r="K56" i="11"/>
  <c r="X56" i="11" s="1"/>
  <c r="I56" i="11"/>
  <c r="W56" i="11" s="1"/>
  <c r="G56" i="11"/>
  <c r="V56" i="11" s="1"/>
  <c r="E56" i="11"/>
  <c r="U56" i="11" s="1"/>
  <c r="C56" i="11"/>
  <c r="T56" i="11" s="1"/>
  <c r="M55" i="11"/>
  <c r="Y55" i="11" s="1"/>
  <c r="K55" i="11"/>
  <c r="X55" i="11" s="1"/>
  <c r="I55" i="11"/>
  <c r="W55" i="11" s="1"/>
  <c r="G55" i="11"/>
  <c r="V55" i="11" s="1"/>
  <c r="E55" i="11"/>
  <c r="U55" i="11" s="1"/>
  <c r="C55" i="11"/>
  <c r="T55" i="11" s="1"/>
  <c r="M54" i="11"/>
  <c r="Y54" i="11" s="1"/>
  <c r="K54" i="11"/>
  <c r="X54" i="11" s="1"/>
  <c r="I54" i="11"/>
  <c r="W54" i="11" s="1"/>
  <c r="G54" i="11"/>
  <c r="V54" i="11" s="1"/>
  <c r="E54" i="11"/>
  <c r="U54" i="11" s="1"/>
  <c r="C54" i="11"/>
  <c r="T54" i="11" s="1"/>
  <c r="M53" i="11"/>
  <c r="Y53" i="11" s="1"/>
  <c r="K53" i="11"/>
  <c r="X53" i="11" s="1"/>
  <c r="I53" i="11"/>
  <c r="W53" i="11" s="1"/>
  <c r="G53" i="11"/>
  <c r="V53" i="11" s="1"/>
  <c r="E53" i="11"/>
  <c r="U53" i="11" s="1"/>
  <c r="C53" i="11"/>
  <c r="T53" i="11" s="1"/>
  <c r="M52" i="11"/>
  <c r="Y52" i="11" s="1"/>
  <c r="K52" i="11"/>
  <c r="X52" i="11" s="1"/>
  <c r="I52" i="11"/>
  <c r="W52" i="11" s="1"/>
  <c r="G52" i="11"/>
  <c r="V52" i="11" s="1"/>
  <c r="E52" i="11"/>
  <c r="U52" i="11" s="1"/>
  <c r="C52" i="11"/>
  <c r="T52" i="11" s="1"/>
  <c r="M51" i="11"/>
  <c r="Y51" i="11" s="1"/>
  <c r="K51" i="11"/>
  <c r="X51" i="11" s="1"/>
  <c r="I51" i="11"/>
  <c r="W51" i="11" s="1"/>
  <c r="G51" i="11"/>
  <c r="V51" i="11" s="1"/>
  <c r="E51" i="11"/>
  <c r="U51" i="11" s="1"/>
  <c r="C51" i="11"/>
  <c r="T51" i="11" s="1"/>
  <c r="M50" i="11"/>
  <c r="Y50" i="11" s="1"/>
  <c r="K50" i="11"/>
  <c r="X50" i="11" s="1"/>
  <c r="I50" i="11"/>
  <c r="W50" i="11" s="1"/>
  <c r="G50" i="11"/>
  <c r="V50" i="11" s="1"/>
  <c r="E50" i="11"/>
  <c r="U50" i="11" s="1"/>
  <c r="C50" i="11"/>
  <c r="T50" i="11" s="1"/>
  <c r="M49" i="11"/>
  <c r="Y49" i="11" s="1"/>
  <c r="K49" i="11"/>
  <c r="X49" i="11" s="1"/>
  <c r="I49" i="11"/>
  <c r="W49" i="11" s="1"/>
  <c r="G49" i="11"/>
  <c r="V49" i="11" s="1"/>
  <c r="E49" i="11"/>
  <c r="U49" i="11" s="1"/>
  <c r="C49" i="11"/>
  <c r="T49" i="11" s="1"/>
  <c r="M48" i="11"/>
  <c r="Y48" i="11" s="1"/>
  <c r="K48" i="11"/>
  <c r="X48" i="11" s="1"/>
  <c r="I48" i="11"/>
  <c r="W48" i="11" s="1"/>
  <c r="G48" i="11"/>
  <c r="V48" i="11" s="1"/>
  <c r="E48" i="11"/>
  <c r="U48" i="11" s="1"/>
  <c r="C48" i="11"/>
  <c r="T48" i="11" s="1"/>
  <c r="M47" i="11"/>
  <c r="Y47" i="11" s="1"/>
  <c r="K47" i="11"/>
  <c r="X47" i="11" s="1"/>
  <c r="I47" i="11"/>
  <c r="W47" i="11" s="1"/>
  <c r="G47" i="11"/>
  <c r="V47" i="11" s="1"/>
  <c r="E47" i="11"/>
  <c r="U47" i="11" s="1"/>
  <c r="C47" i="11"/>
  <c r="T47" i="11" s="1"/>
  <c r="M46" i="11"/>
  <c r="Y46" i="11" s="1"/>
  <c r="K46" i="11"/>
  <c r="X46" i="11" s="1"/>
  <c r="I46" i="11"/>
  <c r="W46" i="11" s="1"/>
  <c r="G46" i="11"/>
  <c r="V46" i="11" s="1"/>
  <c r="E46" i="11"/>
  <c r="U46" i="11" s="1"/>
  <c r="C46" i="11"/>
  <c r="T46" i="11" s="1"/>
  <c r="M45" i="11"/>
  <c r="Y45" i="11" s="1"/>
  <c r="K45" i="11"/>
  <c r="X45" i="11" s="1"/>
  <c r="I45" i="11"/>
  <c r="W45" i="11" s="1"/>
  <c r="G45" i="11"/>
  <c r="V45" i="11" s="1"/>
  <c r="E45" i="11"/>
  <c r="U45" i="11" s="1"/>
  <c r="C45" i="11"/>
  <c r="T45" i="11" s="1"/>
  <c r="M44" i="11"/>
  <c r="Y44" i="11" s="1"/>
  <c r="K44" i="11"/>
  <c r="X44" i="11" s="1"/>
  <c r="I44" i="11"/>
  <c r="W44" i="11" s="1"/>
  <c r="G44" i="11"/>
  <c r="V44" i="11" s="1"/>
  <c r="E44" i="11"/>
  <c r="U44" i="11" s="1"/>
  <c r="C44" i="11"/>
  <c r="T44" i="11" s="1"/>
  <c r="M43" i="11"/>
  <c r="Y43" i="11" s="1"/>
  <c r="K43" i="11"/>
  <c r="X43" i="11" s="1"/>
  <c r="I43" i="11"/>
  <c r="W43" i="11" s="1"/>
  <c r="G43" i="11"/>
  <c r="V43" i="11" s="1"/>
  <c r="E43" i="11"/>
  <c r="U43" i="11" s="1"/>
  <c r="C43" i="11"/>
  <c r="T43" i="11" s="1"/>
  <c r="M42" i="11"/>
  <c r="Y42" i="11" s="1"/>
  <c r="K42" i="11"/>
  <c r="X42" i="11" s="1"/>
  <c r="I42" i="11"/>
  <c r="W42" i="11" s="1"/>
  <c r="G42" i="11"/>
  <c r="V42" i="11" s="1"/>
  <c r="E42" i="11"/>
  <c r="U42" i="11" s="1"/>
  <c r="C42" i="11"/>
  <c r="T42" i="11" s="1"/>
  <c r="M41" i="11"/>
  <c r="Y41" i="11" s="1"/>
  <c r="K41" i="11"/>
  <c r="X41" i="11" s="1"/>
  <c r="I41" i="11"/>
  <c r="W41" i="11" s="1"/>
  <c r="G41" i="11"/>
  <c r="V41" i="11" s="1"/>
  <c r="E41" i="11"/>
  <c r="U41" i="11" s="1"/>
  <c r="C41" i="11"/>
  <c r="T41" i="11" s="1"/>
  <c r="M40" i="11"/>
  <c r="Y40" i="11" s="1"/>
  <c r="K40" i="11"/>
  <c r="X40" i="11" s="1"/>
  <c r="I40" i="11"/>
  <c r="W40" i="11" s="1"/>
  <c r="G40" i="11"/>
  <c r="V40" i="11" s="1"/>
  <c r="E40" i="11"/>
  <c r="U40" i="11" s="1"/>
  <c r="C40" i="11"/>
  <c r="M38" i="11"/>
  <c r="K38" i="11"/>
  <c r="I38" i="11"/>
  <c r="G38" i="11"/>
  <c r="E38" i="11"/>
  <c r="C38" i="11"/>
  <c r="B37" i="11"/>
  <c r="B36" i="11"/>
  <c r="N297" i="4"/>
  <c r="N298" i="4"/>
  <c r="N299" i="4"/>
  <c r="N300" i="4"/>
  <c r="N301" i="4"/>
  <c r="N302" i="4"/>
  <c r="N303" i="4"/>
  <c r="N304" i="4"/>
  <c r="N305" i="4"/>
  <c r="N306" i="4"/>
  <c r="N307" i="4"/>
  <c r="N308" i="4"/>
  <c r="N309" i="4"/>
  <c r="N310" i="4"/>
  <c r="N311" i="4"/>
  <c r="N312" i="4"/>
  <c r="N313" i="4"/>
  <c r="N314" i="4"/>
  <c r="N315" i="4"/>
  <c r="N296" i="4"/>
  <c r="B297" i="4"/>
  <c r="L297" i="4" s="1"/>
  <c r="B298" i="4"/>
  <c r="L298" i="4" s="1"/>
  <c r="B299" i="4"/>
  <c r="L299" i="4" s="1"/>
  <c r="B300" i="4"/>
  <c r="L300" i="4" s="1"/>
  <c r="B301" i="4"/>
  <c r="L301" i="4" s="1"/>
  <c r="B302" i="4"/>
  <c r="L302" i="4" s="1"/>
  <c r="B303" i="4"/>
  <c r="L303" i="4" s="1"/>
  <c r="B304" i="4"/>
  <c r="L304" i="4" s="1"/>
  <c r="B305" i="4"/>
  <c r="L305" i="4" s="1"/>
  <c r="B306" i="4"/>
  <c r="L306" i="4" s="1"/>
  <c r="B307" i="4"/>
  <c r="L307" i="4" s="1"/>
  <c r="B308" i="4"/>
  <c r="L308" i="4" s="1"/>
  <c r="B309" i="4"/>
  <c r="L309" i="4" s="1"/>
  <c r="B310" i="4"/>
  <c r="L310" i="4" s="1"/>
  <c r="B311" i="4"/>
  <c r="L311" i="4" s="1"/>
  <c r="B312" i="4"/>
  <c r="L312" i="4" s="1"/>
  <c r="B313" i="4"/>
  <c r="L313" i="4" s="1"/>
  <c r="B314" i="4"/>
  <c r="L314" i="4" s="1"/>
  <c r="B315" i="4"/>
  <c r="L315" i="4" s="1"/>
  <c r="B296" i="4"/>
  <c r="L296" i="4" s="1"/>
  <c r="N265" i="4"/>
  <c r="N266" i="4"/>
  <c r="N267" i="4"/>
  <c r="N268" i="4"/>
  <c r="N269" i="4"/>
  <c r="N270" i="4"/>
  <c r="N271" i="4"/>
  <c r="N272" i="4"/>
  <c r="N273" i="4"/>
  <c r="N274" i="4"/>
  <c r="N275" i="4"/>
  <c r="N276" i="4"/>
  <c r="N277" i="4"/>
  <c r="N278" i="4"/>
  <c r="N279" i="4"/>
  <c r="N280" i="4"/>
  <c r="N281" i="4"/>
  <c r="N282" i="4"/>
  <c r="N283" i="4"/>
  <c r="N264" i="4"/>
  <c r="B265" i="4"/>
  <c r="L265" i="4" s="1"/>
  <c r="B266" i="4"/>
  <c r="L266" i="4" s="1"/>
  <c r="B267" i="4"/>
  <c r="L267" i="4" s="1"/>
  <c r="B268" i="4"/>
  <c r="L268" i="4" s="1"/>
  <c r="B269" i="4"/>
  <c r="L269" i="4" s="1"/>
  <c r="B270" i="4"/>
  <c r="L270" i="4" s="1"/>
  <c r="B271" i="4"/>
  <c r="L271" i="4" s="1"/>
  <c r="B272" i="4"/>
  <c r="L272" i="4" s="1"/>
  <c r="B273" i="4"/>
  <c r="L273" i="4" s="1"/>
  <c r="B274" i="4"/>
  <c r="L274" i="4" s="1"/>
  <c r="B275" i="4"/>
  <c r="L275" i="4" s="1"/>
  <c r="B276" i="4"/>
  <c r="L276" i="4" s="1"/>
  <c r="B277" i="4"/>
  <c r="L277" i="4" s="1"/>
  <c r="B278" i="4"/>
  <c r="L278" i="4" s="1"/>
  <c r="B279" i="4"/>
  <c r="L279" i="4" s="1"/>
  <c r="B280" i="4"/>
  <c r="L280" i="4" s="1"/>
  <c r="B281" i="4"/>
  <c r="L281" i="4" s="1"/>
  <c r="B282" i="4"/>
  <c r="L282" i="4" s="1"/>
  <c r="B283" i="4"/>
  <c r="L283" i="4" s="1"/>
  <c r="B264" i="4"/>
  <c r="L264" i="4" s="1"/>
  <c r="N233" i="4"/>
  <c r="N234" i="4"/>
  <c r="N235" i="4"/>
  <c r="N236" i="4"/>
  <c r="N237" i="4"/>
  <c r="N238" i="4"/>
  <c r="N239" i="4"/>
  <c r="N240" i="4"/>
  <c r="N241" i="4"/>
  <c r="N242" i="4"/>
  <c r="N243" i="4"/>
  <c r="N244" i="4"/>
  <c r="N245" i="4"/>
  <c r="N246" i="4"/>
  <c r="N247" i="4"/>
  <c r="N248" i="4"/>
  <c r="N249" i="4"/>
  <c r="N250" i="4"/>
  <c r="N251" i="4"/>
  <c r="N232" i="4"/>
  <c r="B233" i="4"/>
  <c r="L233" i="4" s="1"/>
  <c r="B234" i="4"/>
  <c r="L234" i="4" s="1"/>
  <c r="B235" i="4"/>
  <c r="L235" i="4" s="1"/>
  <c r="B236" i="4"/>
  <c r="L236" i="4" s="1"/>
  <c r="B237" i="4"/>
  <c r="L237" i="4" s="1"/>
  <c r="B238" i="4"/>
  <c r="L238" i="4" s="1"/>
  <c r="B239" i="4"/>
  <c r="L239" i="4" s="1"/>
  <c r="B240" i="4"/>
  <c r="L240" i="4" s="1"/>
  <c r="B241" i="4"/>
  <c r="L241" i="4" s="1"/>
  <c r="B242" i="4"/>
  <c r="L242" i="4" s="1"/>
  <c r="B243" i="4"/>
  <c r="L243" i="4" s="1"/>
  <c r="B244" i="4"/>
  <c r="L244" i="4" s="1"/>
  <c r="B245" i="4"/>
  <c r="L245" i="4" s="1"/>
  <c r="B246" i="4"/>
  <c r="L246" i="4" s="1"/>
  <c r="B247" i="4"/>
  <c r="L247" i="4" s="1"/>
  <c r="B248" i="4"/>
  <c r="L248" i="4" s="1"/>
  <c r="B249" i="4"/>
  <c r="L249" i="4" s="1"/>
  <c r="B250" i="4"/>
  <c r="L250" i="4" s="1"/>
  <c r="B251" i="4"/>
  <c r="L251" i="4" s="1"/>
  <c r="B232" i="4"/>
  <c r="L232" i="4" s="1"/>
  <c r="R249" i="4"/>
  <c r="N201" i="4"/>
  <c r="N202" i="4"/>
  <c r="N203" i="4"/>
  <c r="N204" i="4"/>
  <c r="N205" i="4"/>
  <c r="N206" i="4"/>
  <c r="N207" i="4"/>
  <c r="N208" i="4"/>
  <c r="N209" i="4"/>
  <c r="N210" i="4"/>
  <c r="N211" i="4"/>
  <c r="N212" i="4"/>
  <c r="N213" i="4"/>
  <c r="N214" i="4"/>
  <c r="N215" i="4"/>
  <c r="N216" i="4"/>
  <c r="N217" i="4"/>
  <c r="N218" i="4"/>
  <c r="N219" i="4"/>
  <c r="N200" i="4"/>
  <c r="B201" i="4"/>
  <c r="L201" i="4" s="1"/>
  <c r="B202" i="4"/>
  <c r="L202" i="4" s="1"/>
  <c r="B203" i="4"/>
  <c r="L203" i="4" s="1"/>
  <c r="B204" i="4"/>
  <c r="L204" i="4" s="1"/>
  <c r="B205" i="4"/>
  <c r="L205" i="4" s="1"/>
  <c r="B206" i="4"/>
  <c r="L206" i="4" s="1"/>
  <c r="B207" i="4"/>
  <c r="L207" i="4" s="1"/>
  <c r="B208" i="4"/>
  <c r="L208" i="4" s="1"/>
  <c r="B209" i="4"/>
  <c r="L209" i="4" s="1"/>
  <c r="B210" i="4"/>
  <c r="L210" i="4" s="1"/>
  <c r="B211" i="4"/>
  <c r="L211" i="4" s="1"/>
  <c r="B212" i="4"/>
  <c r="L212" i="4" s="1"/>
  <c r="B213" i="4"/>
  <c r="L213" i="4" s="1"/>
  <c r="B214" i="4"/>
  <c r="L214" i="4" s="1"/>
  <c r="B215" i="4"/>
  <c r="L215" i="4" s="1"/>
  <c r="B216" i="4"/>
  <c r="L216" i="4" s="1"/>
  <c r="B217" i="4"/>
  <c r="L217" i="4" s="1"/>
  <c r="B218" i="4"/>
  <c r="L218" i="4" s="1"/>
  <c r="B219" i="4"/>
  <c r="L219" i="4" s="1"/>
  <c r="B200" i="4"/>
  <c r="L200" i="4" s="1"/>
  <c r="N169" i="4"/>
  <c r="N170" i="4"/>
  <c r="N171" i="4"/>
  <c r="N172" i="4"/>
  <c r="N173" i="4"/>
  <c r="N174" i="4"/>
  <c r="N175" i="4"/>
  <c r="N176" i="4"/>
  <c r="N177" i="4"/>
  <c r="N178" i="4"/>
  <c r="N179" i="4"/>
  <c r="N180" i="4"/>
  <c r="N181" i="4"/>
  <c r="N182" i="4"/>
  <c r="N183" i="4"/>
  <c r="N184" i="4"/>
  <c r="N185" i="4"/>
  <c r="N186" i="4"/>
  <c r="N187" i="4"/>
  <c r="N168" i="4"/>
  <c r="B169" i="4"/>
  <c r="L169" i="4" s="1"/>
  <c r="B170" i="4"/>
  <c r="L170" i="4" s="1"/>
  <c r="B171" i="4"/>
  <c r="L171" i="4" s="1"/>
  <c r="B172" i="4"/>
  <c r="L172" i="4" s="1"/>
  <c r="B173" i="4"/>
  <c r="L173" i="4" s="1"/>
  <c r="B174" i="4"/>
  <c r="L174" i="4" s="1"/>
  <c r="B175" i="4"/>
  <c r="L175" i="4" s="1"/>
  <c r="B176" i="4"/>
  <c r="L176" i="4" s="1"/>
  <c r="B177" i="4"/>
  <c r="L177" i="4" s="1"/>
  <c r="B178" i="4"/>
  <c r="L178" i="4" s="1"/>
  <c r="B179" i="4"/>
  <c r="L179" i="4" s="1"/>
  <c r="B180" i="4"/>
  <c r="L180" i="4" s="1"/>
  <c r="B181" i="4"/>
  <c r="L181" i="4" s="1"/>
  <c r="B182" i="4"/>
  <c r="L182" i="4" s="1"/>
  <c r="B183" i="4"/>
  <c r="L183" i="4" s="1"/>
  <c r="B184" i="4"/>
  <c r="L184" i="4" s="1"/>
  <c r="B185" i="4"/>
  <c r="L185" i="4" s="1"/>
  <c r="B186" i="4"/>
  <c r="L186" i="4" s="1"/>
  <c r="B187" i="4"/>
  <c r="L187" i="4" s="1"/>
  <c r="B168" i="4"/>
  <c r="L168" i="4" s="1"/>
  <c r="N137" i="4"/>
  <c r="N138" i="4"/>
  <c r="N139" i="4"/>
  <c r="N140" i="4"/>
  <c r="N141" i="4"/>
  <c r="N142" i="4"/>
  <c r="N143" i="4"/>
  <c r="N144" i="4"/>
  <c r="N145" i="4"/>
  <c r="R145" i="4" s="1"/>
  <c r="N146" i="4"/>
  <c r="N147" i="4"/>
  <c r="N148" i="4"/>
  <c r="N149" i="4"/>
  <c r="N150" i="4"/>
  <c r="N151" i="4"/>
  <c r="N152" i="4"/>
  <c r="N153" i="4"/>
  <c r="N154" i="4"/>
  <c r="N155" i="4"/>
  <c r="N136" i="4"/>
  <c r="B137" i="4"/>
  <c r="L137" i="4" s="1"/>
  <c r="B138" i="4"/>
  <c r="L138" i="4" s="1"/>
  <c r="B139" i="4"/>
  <c r="L139" i="4" s="1"/>
  <c r="B140" i="4"/>
  <c r="L140" i="4" s="1"/>
  <c r="B141" i="4"/>
  <c r="L141" i="4" s="1"/>
  <c r="B142" i="4"/>
  <c r="L142" i="4" s="1"/>
  <c r="B143" i="4"/>
  <c r="L143" i="4" s="1"/>
  <c r="B144" i="4"/>
  <c r="L144" i="4" s="1"/>
  <c r="B145" i="4"/>
  <c r="L145" i="4" s="1"/>
  <c r="B146" i="4"/>
  <c r="L146" i="4" s="1"/>
  <c r="B147" i="4"/>
  <c r="L147" i="4" s="1"/>
  <c r="B148" i="4"/>
  <c r="L148" i="4" s="1"/>
  <c r="B149" i="4"/>
  <c r="L149" i="4" s="1"/>
  <c r="B150" i="4"/>
  <c r="L150" i="4" s="1"/>
  <c r="B151" i="4"/>
  <c r="L151" i="4" s="1"/>
  <c r="B152" i="4"/>
  <c r="L152" i="4" s="1"/>
  <c r="B153" i="4"/>
  <c r="L153" i="4" s="1"/>
  <c r="B154" i="4"/>
  <c r="L154" i="4" s="1"/>
  <c r="B155" i="4"/>
  <c r="L155" i="4" s="1"/>
  <c r="B136" i="4"/>
  <c r="L136" i="4" s="1"/>
  <c r="N105" i="4"/>
  <c r="N106" i="4"/>
  <c r="N107" i="4"/>
  <c r="N108" i="4"/>
  <c r="N109" i="4"/>
  <c r="N110" i="4"/>
  <c r="N111" i="4"/>
  <c r="N112" i="4"/>
  <c r="N113" i="4"/>
  <c r="N114" i="4"/>
  <c r="N115" i="4"/>
  <c r="N116" i="4"/>
  <c r="N117" i="4"/>
  <c r="N118" i="4"/>
  <c r="N119" i="4"/>
  <c r="N120" i="4"/>
  <c r="N121" i="4"/>
  <c r="N122" i="4"/>
  <c r="N123" i="4"/>
  <c r="N104" i="4"/>
  <c r="B105" i="4"/>
  <c r="L105" i="4" s="1"/>
  <c r="B106" i="4"/>
  <c r="L106" i="4" s="1"/>
  <c r="B107" i="4"/>
  <c r="L107" i="4" s="1"/>
  <c r="B108" i="4"/>
  <c r="L108" i="4" s="1"/>
  <c r="B109" i="4"/>
  <c r="L109" i="4" s="1"/>
  <c r="B110" i="4"/>
  <c r="L110" i="4" s="1"/>
  <c r="B111" i="4"/>
  <c r="L111" i="4" s="1"/>
  <c r="B112" i="4"/>
  <c r="L112" i="4" s="1"/>
  <c r="B113" i="4"/>
  <c r="L113" i="4" s="1"/>
  <c r="B114" i="4"/>
  <c r="L114" i="4" s="1"/>
  <c r="B115" i="4"/>
  <c r="L115" i="4" s="1"/>
  <c r="B116" i="4"/>
  <c r="L116" i="4" s="1"/>
  <c r="B117" i="4"/>
  <c r="L117" i="4" s="1"/>
  <c r="B118" i="4"/>
  <c r="L118" i="4" s="1"/>
  <c r="B119" i="4"/>
  <c r="L119" i="4" s="1"/>
  <c r="B120" i="4"/>
  <c r="L120" i="4" s="1"/>
  <c r="B121" i="4"/>
  <c r="L121" i="4" s="1"/>
  <c r="B122" i="4"/>
  <c r="L122" i="4" s="1"/>
  <c r="B123" i="4"/>
  <c r="L123" i="4" s="1"/>
  <c r="B104" i="4"/>
  <c r="L104" i="4" s="1"/>
  <c r="N73" i="4"/>
  <c r="N74" i="4"/>
  <c r="N75" i="4"/>
  <c r="N76" i="4"/>
  <c r="N77" i="4"/>
  <c r="N78" i="4"/>
  <c r="N79" i="4"/>
  <c r="N80" i="4"/>
  <c r="N81" i="4"/>
  <c r="N82" i="4"/>
  <c r="N83" i="4"/>
  <c r="N84" i="4"/>
  <c r="N85" i="4"/>
  <c r="N86" i="4"/>
  <c r="N87" i="4"/>
  <c r="N88" i="4"/>
  <c r="N89" i="4"/>
  <c r="N90" i="4"/>
  <c r="N91" i="4"/>
  <c r="N72" i="4"/>
  <c r="B73" i="4"/>
  <c r="L73" i="4" s="1"/>
  <c r="B74" i="4"/>
  <c r="L74" i="4" s="1"/>
  <c r="B75" i="4"/>
  <c r="L75" i="4" s="1"/>
  <c r="B76" i="4"/>
  <c r="L76" i="4" s="1"/>
  <c r="B77" i="4"/>
  <c r="L77" i="4" s="1"/>
  <c r="B78" i="4"/>
  <c r="L78" i="4" s="1"/>
  <c r="B79" i="4"/>
  <c r="L79" i="4" s="1"/>
  <c r="B80" i="4"/>
  <c r="L80" i="4" s="1"/>
  <c r="B81" i="4"/>
  <c r="L81" i="4" s="1"/>
  <c r="B82" i="4"/>
  <c r="L82" i="4" s="1"/>
  <c r="B83" i="4"/>
  <c r="L83" i="4" s="1"/>
  <c r="B84" i="4"/>
  <c r="L84" i="4" s="1"/>
  <c r="B85" i="4"/>
  <c r="L85" i="4" s="1"/>
  <c r="B86" i="4"/>
  <c r="L86" i="4" s="1"/>
  <c r="B87" i="4"/>
  <c r="L87" i="4" s="1"/>
  <c r="B88" i="4"/>
  <c r="L88" i="4" s="1"/>
  <c r="B89" i="4"/>
  <c r="L89" i="4" s="1"/>
  <c r="B90" i="4"/>
  <c r="L90" i="4" s="1"/>
  <c r="B91" i="4"/>
  <c r="L91" i="4" s="1"/>
  <c r="B72" i="4"/>
  <c r="L72" i="4" s="1"/>
  <c r="N41" i="4"/>
  <c r="N42" i="4"/>
  <c r="N43" i="4"/>
  <c r="N44" i="4"/>
  <c r="N45" i="4"/>
  <c r="N46" i="4"/>
  <c r="N47" i="4"/>
  <c r="N48" i="4"/>
  <c r="N49" i="4"/>
  <c r="N50" i="4"/>
  <c r="N51" i="4"/>
  <c r="N52" i="4"/>
  <c r="N53" i="4"/>
  <c r="N54" i="4"/>
  <c r="N55" i="4"/>
  <c r="N56" i="4"/>
  <c r="N57" i="4"/>
  <c r="N58" i="4"/>
  <c r="N59" i="4"/>
  <c r="N40" i="4"/>
  <c r="B41" i="4"/>
  <c r="L41" i="4" s="1"/>
  <c r="B42" i="4"/>
  <c r="L42" i="4" s="1"/>
  <c r="B43" i="4"/>
  <c r="L43" i="4" s="1"/>
  <c r="B44" i="4"/>
  <c r="L44" i="4" s="1"/>
  <c r="B45" i="4"/>
  <c r="L45" i="4" s="1"/>
  <c r="B46" i="4"/>
  <c r="L46" i="4" s="1"/>
  <c r="B47" i="4"/>
  <c r="L47" i="4" s="1"/>
  <c r="B48" i="4"/>
  <c r="L48" i="4" s="1"/>
  <c r="B49" i="4"/>
  <c r="L49" i="4" s="1"/>
  <c r="B50" i="4"/>
  <c r="L50" i="4" s="1"/>
  <c r="B51" i="4"/>
  <c r="L51" i="4" s="1"/>
  <c r="B52" i="4"/>
  <c r="L52" i="4" s="1"/>
  <c r="B53" i="4"/>
  <c r="L53" i="4" s="1"/>
  <c r="B54" i="4"/>
  <c r="L54" i="4" s="1"/>
  <c r="B55" i="4"/>
  <c r="L55" i="4" s="1"/>
  <c r="B56" i="4"/>
  <c r="L56" i="4" s="1"/>
  <c r="B57" i="4"/>
  <c r="L57" i="4" s="1"/>
  <c r="B58" i="4"/>
  <c r="L58" i="4" s="1"/>
  <c r="B59" i="4"/>
  <c r="L59" i="4" s="1"/>
  <c r="B40" i="4"/>
  <c r="L40" i="4" s="1"/>
  <c r="R57" i="4"/>
  <c r="T136" i="11" l="1"/>
  <c r="Z136" i="11" s="1"/>
  <c r="T200" i="11"/>
  <c r="T264" i="11"/>
  <c r="T40" i="11"/>
  <c r="T104" i="11"/>
  <c r="T168" i="11"/>
  <c r="T232" i="11"/>
  <c r="Z232" i="11" s="1"/>
  <c r="T296" i="11"/>
  <c r="Z296" i="11" s="1"/>
  <c r="T72" i="11"/>
  <c r="R73" i="4"/>
  <c r="R143" i="4"/>
  <c r="R309" i="4"/>
  <c r="R58" i="4"/>
  <c r="R141" i="4"/>
  <c r="R247" i="4"/>
  <c r="R239" i="4"/>
  <c r="R307" i="4"/>
  <c r="R299" i="4"/>
  <c r="R245" i="4"/>
  <c r="R237" i="4"/>
  <c r="R137" i="4"/>
  <c r="R55" i="4"/>
  <c r="R77" i="4"/>
  <c r="R185" i="4"/>
  <c r="R177" i="4"/>
  <c r="R169" i="4"/>
  <c r="R83" i="4"/>
  <c r="R75" i="4"/>
  <c r="R109" i="4"/>
  <c r="R175" i="4"/>
  <c r="R297" i="4"/>
  <c r="R305" i="4"/>
  <c r="R51" i="4"/>
  <c r="R43" i="4"/>
  <c r="R81" i="4"/>
  <c r="R115" i="4"/>
  <c r="R107" i="4"/>
  <c r="R181" i="4"/>
  <c r="R173" i="4"/>
  <c r="R303" i="4"/>
  <c r="R87" i="4"/>
  <c r="R113" i="4"/>
  <c r="R105" i="4"/>
  <c r="R187" i="4"/>
  <c r="R171" i="4"/>
  <c r="R264" i="4"/>
  <c r="R47" i="4"/>
  <c r="R266" i="4"/>
  <c r="R274" i="4"/>
  <c r="R278" i="4"/>
  <c r="R41" i="4"/>
  <c r="R45" i="4"/>
  <c r="R233" i="4"/>
  <c r="R205" i="4"/>
  <c r="R53" i="4"/>
  <c r="R89" i="4"/>
  <c r="R85" i="4"/>
  <c r="R201" i="4"/>
  <c r="R49" i="4"/>
  <c r="R241" i="4"/>
  <c r="R301" i="4"/>
  <c r="Z155" i="11"/>
  <c r="Z203" i="11"/>
  <c r="Z211" i="11"/>
  <c r="Z115" i="11"/>
  <c r="Z186" i="11"/>
  <c r="Z89" i="11"/>
  <c r="Z217" i="11"/>
  <c r="Z279" i="11"/>
  <c r="Z151" i="11"/>
  <c r="Z246" i="11"/>
  <c r="Z274" i="11"/>
  <c r="Z75" i="11"/>
  <c r="R203" i="4"/>
  <c r="Z72" i="11"/>
  <c r="Z73" i="11"/>
  <c r="Z74" i="11"/>
  <c r="Z144" i="11"/>
  <c r="Z77" i="11"/>
  <c r="Z119" i="11"/>
  <c r="Z121" i="11"/>
  <c r="Z76" i="11"/>
  <c r="Z140" i="11"/>
  <c r="Z148" i="11"/>
  <c r="Z170" i="11"/>
  <c r="Z78" i="11"/>
  <c r="Z79" i="11"/>
  <c r="Z80" i="11"/>
  <c r="Z81" i="11"/>
  <c r="Z82" i="11"/>
  <c r="Z83" i="11"/>
  <c r="Z84" i="11"/>
  <c r="Z106" i="11"/>
  <c r="Z110" i="11"/>
  <c r="Z114" i="11"/>
  <c r="Z118" i="11"/>
  <c r="Z169" i="11"/>
  <c r="Z173" i="11"/>
  <c r="Z174" i="11"/>
  <c r="Z175" i="11"/>
  <c r="Z176" i="11"/>
  <c r="Z177" i="11"/>
  <c r="Z178" i="11"/>
  <c r="Z179" i="11"/>
  <c r="Z180" i="11"/>
  <c r="Z181" i="11"/>
  <c r="Z87" i="11"/>
  <c r="Z91" i="11"/>
  <c r="Z117" i="11"/>
  <c r="Z123" i="11"/>
  <c r="Z137" i="11"/>
  <c r="Z141" i="11"/>
  <c r="Z145" i="11"/>
  <c r="Z149" i="11"/>
  <c r="Z153" i="11"/>
  <c r="Z168" i="11"/>
  <c r="Z172" i="11"/>
  <c r="Z207" i="11"/>
  <c r="Z215" i="11"/>
  <c r="Z104" i="11"/>
  <c r="Z108" i="11"/>
  <c r="Z112" i="11"/>
  <c r="Z116" i="11"/>
  <c r="Z171" i="11"/>
  <c r="Z185" i="11"/>
  <c r="Z202" i="11"/>
  <c r="Z206" i="11"/>
  <c r="Z210" i="11"/>
  <c r="Z214" i="11"/>
  <c r="Z219" i="11"/>
  <c r="Z234" i="11"/>
  <c r="Z269" i="11"/>
  <c r="Z184" i="11"/>
  <c r="Z201" i="11"/>
  <c r="Z205" i="11"/>
  <c r="Z209" i="11"/>
  <c r="Z213" i="11"/>
  <c r="Z233" i="11"/>
  <c r="Z238" i="11"/>
  <c r="Z265" i="11"/>
  <c r="Z272" i="11"/>
  <c r="Z182" i="11"/>
  <c r="Z183" i="11"/>
  <c r="Z187" i="11"/>
  <c r="Z200" i="11"/>
  <c r="Z204" i="11"/>
  <c r="Z208" i="11"/>
  <c r="Z212" i="11"/>
  <c r="Z242" i="11"/>
  <c r="Z237" i="11"/>
  <c r="Z241" i="11"/>
  <c r="Z245" i="11"/>
  <c r="Z249" i="11"/>
  <c r="Z264" i="11"/>
  <c r="Z268" i="11"/>
  <c r="Z271" i="11"/>
  <c r="Z236" i="11"/>
  <c r="Z240" i="11"/>
  <c r="Z244" i="11"/>
  <c r="Z267" i="11"/>
  <c r="Z270" i="11"/>
  <c r="Z273" i="11"/>
  <c r="Z235" i="11"/>
  <c r="Z239" i="11"/>
  <c r="Z243" i="11"/>
  <c r="Z247" i="11"/>
  <c r="Z251" i="11"/>
  <c r="Z266" i="11"/>
  <c r="Z281" i="11"/>
  <c r="Z297" i="11"/>
  <c r="Z298" i="11"/>
  <c r="Z299" i="11"/>
  <c r="Z300" i="11"/>
  <c r="Z301" i="11"/>
  <c r="Z302" i="11"/>
  <c r="Z303" i="11"/>
  <c r="Z304" i="11"/>
  <c r="Z308" i="11"/>
  <c r="Z310" i="11"/>
  <c r="Z312" i="11"/>
  <c r="Z314" i="11"/>
  <c r="Z275" i="11"/>
  <c r="Z277" i="11"/>
  <c r="Z283" i="11"/>
  <c r="Z309" i="11"/>
  <c r="Z313" i="11"/>
  <c r="Z305" i="11"/>
  <c r="Z306" i="11"/>
  <c r="Z307" i="11"/>
  <c r="Z311" i="11"/>
  <c r="Z315" i="11"/>
  <c r="O296" i="11"/>
  <c r="Q296" i="11" s="1"/>
  <c r="O297" i="11"/>
  <c r="Q297" i="11" s="1"/>
  <c r="O298" i="11"/>
  <c r="Q298" i="11" s="1"/>
  <c r="O299" i="11"/>
  <c r="Q299" i="11" s="1"/>
  <c r="O300" i="11"/>
  <c r="Q300" i="11" s="1"/>
  <c r="O301" i="11"/>
  <c r="Q301" i="11" s="1"/>
  <c r="O302" i="11"/>
  <c r="Q302" i="11" s="1"/>
  <c r="O303" i="11"/>
  <c r="Q303" i="11" s="1"/>
  <c r="O304" i="11"/>
  <c r="Q304" i="11" s="1"/>
  <c r="O305" i="11"/>
  <c r="Q305" i="11" s="1"/>
  <c r="O306" i="11"/>
  <c r="Q306" i="11" s="1"/>
  <c r="O307" i="11"/>
  <c r="Q307" i="11" s="1"/>
  <c r="O308" i="11"/>
  <c r="Q308" i="11" s="1"/>
  <c r="O309" i="11"/>
  <c r="Q309" i="11" s="1"/>
  <c r="O310" i="11"/>
  <c r="Q310" i="11" s="1"/>
  <c r="O311" i="11"/>
  <c r="Q311" i="11" s="1"/>
  <c r="O312" i="11"/>
  <c r="Q312" i="11" s="1"/>
  <c r="O313" i="11"/>
  <c r="Q313" i="11" s="1"/>
  <c r="O314" i="11"/>
  <c r="Q314" i="11" s="1"/>
  <c r="O315" i="11"/>
  <c r="Q315" i="11" s="1"/>
  <c r="Z278" i="11"/>
  <c r="Z280" i="11"/>
  <c r="Z282" i="11"/>
  <c r="Z276" i="11"/>
  <c r="O264" i="11"/>
  <c r="Q264" i="11" s="1"/>
  <c r="O265" i="11"/>
  <c r="Q265" i="11" s="1"/>
  <c r="O266" i="11"/>
  <c r="Q266" i="11" s="1"/>
  <c r="O267" i="11"/>
  <c r="Q267" i="11" s="1"/>
  <c r="O268" i="11"/>
  <c r="Q268" i="11" s="1"/>
  <c r="O269" i="11"/>
  <c r="Q269" i="11" s="1"/>
  <c r="O270" i="11"/>
  <c r="Q270" i="11" s="1"/>
  <c r="O271" i="11"/>
  <c r="Q271" i="11" s="1"/>
  <c r="O272" i="11"/>
  <c r="Q272" i="11" s="1"/>
  <c r="O273" i="11"/>
  <c r="Q273" i="11" s="1"/>
  <c r="O274" i="11"/>
  <c r="Q274" i="11" s="1"/>
  <c r="O275" i="11"/>
  <c r="Q275" i="11" s="1"/>
  <c r="O276" i="11"/>
  <c r="Q276" i="11" s="1"/>
  <c r="O277" i="11"/>
  <c r="Q277" i="11" s="1"/>
  <c r="O278" i="11"/>
  <c r="Q278" i="11" s="1"/>
  <c r="O279" i="11"/>
  <c r="Q279" i="11" s="1"/>
  <c r="O280" i="11"/>
  <c r="Q280" i="11" s="1"/>
  <c r="O281" i="11"/>
  <c r="Q281" i="11" s="1"/>
  <c r="O282" i="11"/>
  <c r="Q282" i="11" s="1"/>
  <c r="O283" i="11"/>
  <c r="Q283" i="11" s="1"/>
  <c r="Z248" i="11"/>
  <c r="Z250" i="11"/>
  <c r="O232" i="11"/>
  <c r="Q232" i="11" s="1"/>
  <c r="O233" i="11"/>
  <c r="Q233" i="11" s="1"/>
  <c r="O234" i="11"/>
  <c r="Q234" i="11" s="1"/>
  <c r="O235" i="11"/>
  <c r="Q235" i="11" s="1"/>
  <c r="O236" i="11"/>
  <c r="Q236" i="11" s="1"/>
  <c r="O237" i="11"/>
  <c r="Q237" i="11" s="1"/>
  <c r="O238" i="11"/>
  <c r="Q238" i="11" s="1"/>
  <c r="O239" i="11"/>
  <c r="Q239" i="11" s="1"/>
  <c r="O240" i="11"/>
  <c r="Q240" i="11" s="1"/>
  <c r="O241" i="11"/>
  <c r="Q241" i="11" s="1"/>
  <c r="O242" i="11"/>
  <c r="Q242" i="11" s="1"/>
  <c r="O243" i="11"/>
  <c r="Q243" i="11" s="1"/>
  <c r="O244" i="11"/>
  <c r="Q244" i="11" s="1"/>
  <c r="O245" i="11"/>
  <c r="Q245" i="11" s="1"/>
  <c r="O246" i="11"/>
  <c r="Q246" i="11" s="1"/>
  <c r="O247" i="11"/>
  <c r="Q247" i="11" s="1"/>
  <c r="O248" i="11"/>
  <c r="Q248" i="11" s="1"/>
  <c r="O249" i="11"/>
  <c r="Q249" i="11" s="1"/>
  <c r="O250" i="11"/>
  <c r="Q250" i="11" s="1"/>
  <c r="O251" i="11"/>
  <c r="Q251" i="11" s="1"/>
  <c r="Z216" i="11"/>
  <c r="Z218" i="11"/>
  <c r="O200" i="11"/>
  <c r="Q200" i="11" s="1"/>
  <c r="O201" i="11"/>
  <c r="Q201" i="11" s="1"/>
  <c r="O202" i="11"/>
  <c r="Q202" i="11" s="1"/>
  <c r="O203" i="11"/>
  <c r="Q203" i="11" s="1"/>
  <c r="O204" i="11"/>
  <c r="Q204" i="11" s="1"/>
  <c r="O205" i="11"/>
  <c r="Q205" i="11" s="1"/>
  <c r="O206" i="11"/>
  <c r="Q206" i="11" s="1"/>
  <c r="O207" i="11"/>
  <c r="Q207" i="11" s="1"/>
  <c r="O208" i="11"/>
  <c r="Q208" i="11" s="1"/>
  <c r="O209" i="11"/>
  <c r="Q209" i="11" s="1"/>
  <c r="O210" i="11"/>
  <c r="Q210" i="11" s="1"/>
  <c r="O211" i="11"/>
  <c r="Q211" i="11" s="1"/>
  <c r="O212" i="11"/>
  <c r="Q212" i="11" s="1"/>
  <c r="O213" i="11"/>
  <c r="Q213" i="11" s="1"/>
  <c r="O214" i="11"/>
  <c r="Q214" i="11" s="1"/>
  <c r="O215" i="11"/>
  <c r="Q215" i="11" s="1"/>
  <c r="O216" i="11"/>
  <c r="Q216" i="11" s="1"/>
  <c r="O217" i="11"/>
  <c r="Q217" i="11" s="1"/>
  <c r="O218" i="11"/>
  <c r="Q218" i="11" s="1"/>
  <c r="O219" i="11"/>
  <c r="Q219" i="11" s="1"/>
  <c r="O168" i="11"/>
  <c r="Q168" i="11" s="1"/>
  <c r="O169" i="11"/>
  <c r="Q169" i="11" s="1"/>
  <c r="O170" i="11"/>
  <c r="Q170" i="11" s="1"/>
  <c r="O171" i="11"/>
  <c r="Q171" i="11" s="1"/>
  <c r="O172" i="11"/>
  <c r="Q172" i="11" s="1"/>
  <c r="O173" i="11"/>
  <c r="Q173" i="11" s="1"/>
  <c r="O174" i="11"/>
  <c r="Q174" i="11" s="1"/>
  <c r="O175" i="11"/>
  <c r="Q175" i="11" s="1"/>
  <c r="O176" i="11"/>
  <c r="Q176" i="11" s="1"/>
  <c r="O177" i="11"/>
  <c r="Q177" i="11" s="1"/>
  <c r="O178" i="11"/>
  <c r="Q178" i="11" s="1"/>
  <c r="O179" i="11"/>
  <c r="Q179" i="11" s="1"/>
  <c r="O180" i="11"/>
  <c r="Q180" i="11" s="1"/>
  <c r="O181" i="11"/>
  <c r="Q181" i="11" s="1"/>
  <c r="O182" i="11"/>
  <c r="Q182" i="11" s="1"/>
  <c r="O183" i="11"/>
  <c r="Q183" i="11" s="1"/>
  <c r="O184" i="11"/>
  <c r="Q184" i="11" s="1"/>
  <c r="O185" i="11"/>
  <c r="Q185" i="11" s="1"/>
  <c r="O186" i="11"/>
  <c r="Q186" i="11" s="1"/>
  <c r="O187" i="11"/>
  <c r="Q187" i="11" s="1"/>
  <c r="Z139" i="11"/>
  <c r="Z143" i="11"/>
  <c r="Z147" i="11"/>
  <c r="Z150" i="11"/>
  <c r="Z152" i="11"/>
  <c r="Z154" i="11"/>
  <c r="Z138" i="11"/>
  <c r="Z142" i="11"/>
  <c r="Z146" i="11"/>
  <c r="O136" i="11"/>
  <c r="Q136" i="11" s="1"/>
  <c r="O137" i="11"/>
  <c r="Q137" i="11" s="1"/>
  <c r="O138" i="11"/>
  <c r="Q138" i="11" s="1"/>
  <c r="O139" i="11"/>
  <c r="Q139" i="11" s="1"/>
  <c r="O140" i="11"/>
  <c r="Q140" i="11" s="1"/>
  <c r="O141" i="11"/>
  <c r="Q141" i="11" s="1"/>
  <c r="O142" i="11"/>
  <c r="Q142" i="11" s="1"/>
  <c r="O143" i="11"/>
  <c r="Q143" i="11" s="1"/>
  <c r="O144" i="11"/>
  <c r="Q144" i="11" s="1"/>
  <c r="O145" i="11"/>
  <c r="Q145" i="11" s="1"/>
  <c r="O146" i="11"/>
  <c r="Q146" i="11" s="1"/>
  <c r="O147" i="11"/>
  <c r="Q147" i="11" s="1"/>
  <c r="O148" i="11"/>
  <c r="Q148" i="11" s="1"/>
  <c r="O149" i="11"/>
  <c r="Q149" i="11" s="1"/>
  <c r="O150" i="11"/>
  <c r="Q150" i="11" s="1"/>
  <c r="O151" i="11"/>
  <c r="Q151" i="11" s="1"/>
  <c r="O152" i="11"/>
  <c r="Q152" i="11" s="1"/>
  <c r="O153" i="11"/>
  <c r="Q153" i="11" s="1"/>
  <c r="O154" i="11"/>
  <c r="Q154" i="11" s="1"/>
  <c r="O155" i="11"/>
  <c r="Q155" i="11" s="1"/>
  <c r="Z120" i="11"/>
  <c r="Z122" i="11"/>
  <c r="Z105" i="11"/>
  <c r="Z107" i="11"/>
  <c r="Z109" i="11"/>
  <c r="Z111" i="11"/>
  <c r="Z113" i="11"/>
  <c r="O104" i="11"/>
  <c r="Q104" i="11" s="1"/>
  <c r="O105" i="11"/>
  <c r="Q105" i="11" s="1"/>
  <c r="O106" i="11"/>
  <c r="Q106" i="11" s="1"/>
  <c r="O107" i="11"/>
  <c r="Q107" i="11" s="1"/>
  <c r="O108" i="11"/>
  <c r="Q108" i="11" s="1"/>
  <c r="O109" i="11"/>
  <c r="Q109" i="11" s="1"/>
  <c r="O110" i="11"/>
  <c r="Q110" i="11" s="1"/>
  <c r="O111" i="11"/>
  <c r="Q111" i="11" s="1"/>
  <c r="O112" i="11"/>
  <c r="Q112" i="11" s="1"/>
  <c r="O113" i="11"/>
  <c r="Q113" i="11" s="1"/>
  <c r="O114" i="11"/>
  <c r="Q114" i="11" s="1"/>
  <c r="O115" i="11"/>
  <c r="Q115" i="11" s="1"/>
  <c r="O116" i="11"/>
  <c r="Q116" i="11" s="1"/>
  <c r="O117" i="11"/>
  <c r="Q117" i="11" s="1"/>
  <c r="O118" i="11"/>
  <c r="Q118" i="11" s="1"/>
  <c r="O119" i="11"/>
  <c r="Q119" i="11" s="1"/>
  <c r="O120" i="11"/>
  <c r="Q120" i="11" s="1"/>
  <c r="O121" i="11"/>
  <c r="Q121" i="11" s="1"/>
  <c r="O122" i="11"/>
  <c r="Q122" i="11" s="1"/>
  <c r="O123" i="11"/>
  <c r="Q123" i="11" s="1"/>
  <c r="Z86" i="11"/>
  <c r="Z88" i="11"/>
  <c r="Z90" i="11"/>
  <c r="Z85" i="11"/>
  <c r="O72" i="11"/>
  <c r="Q72" i="11" s="1"/>
  <c r="O73" i="11"/>
  <c r="Q73" i="11" s="1"/>
  <c r="O74" i="11"/>
  <c r="Q74" i="11" s="1"/>
  <c r="O75" i="11"/>
  <c r="Q75" i="11" s="1"/>
  <c r="O76" i="11"/>
  <c r="Q76" i="11" s="1"/>
  <c r="O77" i="11"/>
  <c r="Q77" i="11" s="1"/>
  <c r="O78" i="11"/>
  <c r="Q78" i="11" s="1"/>
  <c r="O79" i="11"/>
  <c r="Q79" i="11" s="1"/>
  <c r="O80" i="11"/>
  <c r="Q80" i="11" s="1"/>
  <c r="O81" i="11"/>
  <c r="Q81" i="11" s="1"/>
  <c r="O82" i="11"/>
  <c r="Q82" i="11" s="1"/>
  <c r="O83" i="11"/>
  <c r="Q83" i="11" s="1"/>
  <c r="O84" i="11"/>
  <c r="Q84" i="11" s="1"/>
  <c r="O85" i="11"/>
  <c r="Q85" i="11" s="1"/>
  <c r="O86" i="11"/>
  <c r="Q86" i="11" s="1"/>
  <c r="O87" i="11"/>
  <c r="Q87" i="11" s="1"/>
  <c r="O88" i="11"/>
  <c r="Q88" i="11" s="1"/>
  <c r="O89" i="11"/>
  <c r="Q89" i="11" s="1"/>
  <c r="O90" i="11"/>
  <c r="Q90" i="11" s="1"/>
  <c r="O91" i="11"/>
  <c r="Q91" i="11" s="1"/>
  <c r="Z58" i="11"/>
  <c r="Z56" i="11"/>
  <c r="Z49" i="11"/>
  <c r="Z41" i="11"/>
  <c r="Z42" i="11"/>
  <c r="Z43" i="11"/>
  <c r="Z44" i="11"/>
  <c r="Z45" i="11"/>
  <c r="Z46" i="11"/>
  <c r="Z47" i="11"/>
  <c r="Z40" i="11"/>
  <c r="Z51" i="11"/>
  <c r="Z53" i="11"/>
  <c r="Z55" i="11"/>
  <c r="Z57" i="11"/>
  <c r="Z59" i="11"/>
  <c r="Z50" i="11"/>
  <c r="Z52" i="11"/>
  <c r="Z54" i="11"/>
  <c r="Z48" i="11"/>
  <c r="O40" i="11"/>
  <c r="Q40" i="11" s="1"/>
  <c r="O41" i="11"/>
  <c r="Q41" i="11" s="1"/>
  <c r="O42" i="11"/>
  <c r="Q42" i="11" s="1"/>
  <c r="O43" i="11"/>
  <c r="Q43" i="11" s="1"/>
  <c r="O44" i="11"/>
  <c r="Q44" i="11" s="1"/>
  <c r="O45" i="11"/>
  <c r="Q45" i="11" s="1"/>
  <c r="O46" i="11"/>
  <c r="Q46" i="11" s="1"/>
  <c r="O47" i="11"/>
  <c r="Q47" i="11" s="1"/>
  <c r="O48" i="11"/>
  <c r="Q48" i="11" s="1"/>
  <c r="O49" i="11"/>
  <c r="Q49" i="11" s="1"/>
  <c r="O50" i="11"/>
  <c r="Q50" i="11" s="1"/>
  <c r="O51" i="11"/>
  <c r="Q51" i="11" s="1"/>
  <c r="O52" i="11"/>
  <c r="Q52" i="11" s="1"/>
  <c r="O53" i="11"/>
  <c r="Q53" i="11" s="1"/>
  <c r="O54" i="11"/>
  <c r="Q54" i="11" s="1"/>
  <c r="O55" i="11"/>
  <c r="Q55" i="11" s="1"/>
  <c r="O56" i="11"/>
  <c r="Q56" i="11" s="1"/>
  <c r="O57" i="11"/>
  <c r="Q57" i="11" s="1"/>
  <c r="O58" i="11"/>
  <c r="Q58" i="11" s="1"/>
  <c r="O59" i="11"/>
  <c r="Q59" i="11" s="1"/>
  <c r="R296" i="4"/>
  <c r="R312" i="4"/>
  <c r="R314" i="4"/>
  <c r="R298" i="4"/>
  <c r="R300" i="4"/>
  <c r="R302" i="4"/>
  <c r="R311" i="4"/>
  <c r="R313" i="4"/>
  <c r="R315" i="4"/>
  <c r="R304" i="4"/>
  <c r="R306" i="4"/>
  <c r="R308" i="4"/>
  <c r="R310" i="4"/>
  <c r="R280" i="4"/>
  <c r="R272" i="4"/>
  <c r="R268" i="4"/>
  <c r="R270" i="4"/>
  <c r="R276" i="4"/>
  <c r="R282" i="4"/>
  <c r="R265" i="4"/>
  <c r="R267" i="4"/>
  <c r="R269" i="4"/>
  <c r="R271" i="4"/>
  <c r="R273" i="4"/>
  <c r="R275" i="4"/>
  <c r="R277" i="4"/>
  <c r="R279" i="4"/>
  <c r="R281" i="4"/>
  <c r="R283" i="4"/>
  <c r="R243" i="4"/>
  <c r="R235" i="4"/>
  <c r="R232" i="4"/>
  <c r="R248" i="4"/>
  <c r="R250" i="4"/>
  <c r="R236" i="4"/>
  <c r="R238" i="4"/>
  <c r="R240" i="4"/>
  <c r="R244" i="4"/>
  <c r="R246" i="4"/>
  <c r="R251" i="4"/>
  <c r="R234" i="4"/>
  <c r="R242" i="4"/>
  <c r="R200" i="4"/>
  <c r="R210" i="4"/>
  <c r="R212" i="4"/>
  <c r="R204" i="4"/>
  <c r="R206" i="4"/>
  <c r="R216" i="4"/>
  <c r="R218" i="4"/>
  <c r="R207" i="4"/>
  <c r="R209" i="4"/>
  <c r="R211" i="4"/>
  <c r="R213" i="4"/>
  <c r="R215" i="4"/>
  <c r="R217" i="4"/>
  <c r="R219" i="4"/>
  <c r="R202" i="4"/>
  <c r="R208" i="4"/>
  <c r="R214" i="4"/>
  <c r="R183" i="4"/>
  <c r="R179" i="4"/>
  <c r="R170" i="4"/>
  <c r="R172" i="4"/>
  <c r="R176" i="4"/>
  <c r="R180" i="4"/>
  <c r="R186" i="4"/>
  <c r="R168" i="4"/>
  <c r="R174" i="4"/>
  <c r="R178" i="4"/>
  <c r="R182" i="4"/>
  <c r="R184" i="4"/>
  <c r="R147" i="4"/>
  <c r="R139" i="4"/>
  <c r="R140" i="4"/>
  <c r="R142" i="4"/>
  <c r="R148" i="4"/>
  <c r="R150" i="4"/>
  <c r="R154" i="4"/>
  <c r="R149" i="4"/>
  <c r="R151" i="4"/>
  <c r="R153" i="4"/>
  <c r="R155" i="4"/>
  <c r="R136" i="4"/>
  <c r="R138" i="4"/>
  <c r="R144" i="4"/>
  <c r="R146" i="4"/>
  <c r="R152" i="4"/>
  <c r="R111" i="4"/>
  <c r="R112" i="4"/>
  <c r="R122" i="4"/>
  <c r="R104" i="4"/>
  <c r="R114" i="4"/>
  <c r="R118" i="4"/>
  <c r="R120" i="4"/>
  <c r="R117" i="4"/>
  <c r="R119" i="4"/>
  <c r="R121" i="4"/>
  <c r="R123" i="4"/>
  <c r="R106" i="4"/>
  <c r="R108" i="4"/>
  <c r="R110" i="4"/>
  <c r="R116" i="4"/>
  <c r="R79" i="4"/>
  <c r="R82" i="4"/>
  <c r="R90" i="4"/>
  <c r="R91" i="4"/>
  <c r="R72" i="4"/>
  <c r="R74" i="4"/>
  <c r="R76" i="4"/>
  <c r="R78" i="4"/>
  <c r="R80" i="4"/>
  <c r="R84" i="4"/>
  <c r="R86" i="4"/>
  <c r="R88" i="4"/>
  <c r="R42" i="4"/>
  <c r="R48" i="4"/>
  <c r="R50" i="4"/>
  <c r="R40" i="4"/>
  <c r="R56" i="4"/>
  <c r="R59" i="4"/>
  <c r="R44" i="4"/>
  <c r="R46" i="4"/>
  <c r="R52" i="4"/>
  <c r="R54" i="4"/>
  <c r="B24" i="24"/>
  <c r="C5" i="24"/>
  <c r="C4" i="24"/>
  <c r="C1299" i="23" l="1"/>
  <c r="C1264" i="23"/>
  <c r="C1229" i="23"/>
  <c r="C1194" i="23"/>
  <c r="C1159" i="23"/>
  <c r="C1124" i="23"/>
  <c r="C1089" i="23"/>
  <c r="C1054" i="23"/>
  <c r="C1019" i="23"/>
  <c r="C984" i="23"/>
  <c r="C949" i="23"/>
  <c r="C914" i="23"/>
  <c r="C879" i="23"/>
  <c r="C844" i="23"/>
  <c r="C809" i="23"/>
  <c r="C774" i="23"/>
  <c r="C739" i="23"/>
  <c r="C704" i="23"/>
  <c r="C669" i="23"/>
  <c r="C634" i="23"/>
  <c r="C599" i="23"/>
  <c r="C564" i="23"/>
  <c r="C529" i="23"/>
  <c r="C494" i="23"/>
  <c r="C459" i="23"/>
  <c r="C424" i="23"/>
  <c r="C389" i="23"/>
  <c r="C354" i="23"/>
  <c r="C319" i="23"/>
  <c r="C284" i="23"/>
  <c r="C249" i="23"/>
  <c r="C214" i="23"/>
  <c r="C179" i="23"/>
  <c r="C144" i="23"/>
  <c r="C109" i="23"/>
  <c r="C74" i="23"/>
  <c r="C39" i="23"/>
  <c r="C5" i="23"/>
  <c r="C4" i="23"/>
  <c r="C5" i="22"/>
  <c r="C4" i="22"/>
  <c r="J64" i="23" l="1"/>
  <c r="K132" i="19"/>
  <c r="K105" i="19"/>
  <c r="K78" i="19"/>
  <c r="K51" i="19"/>
  <c r="J99" i="23" l="1"/>
  <c r="K24" i="19"/>
  <c r="I23" i="19"/>
  <c r="C5" i="19"/>
  <c r="C4" i="19"/>
  <c r="K169" i="16"/>
  <c r="K140" i="16"/>
  <c r="K111" i="16"/>
  <c r="K82" i="16"/>
  <c r="K53" i="16"/>
  <c r="K24" i="16"/>
  <c r="I23" i="16"/>
  <c r="C5" i="16"/>
  <c r="C4" i="16"/>
  <c r="J134" i="23" l="1"/>
  <c r="I52" i="16"/>
  <c r="I50" i="19"/>
  <c r="G23" i="15"/>
  <c r="C5" i="15"/>
  <c r="C4" i="15"/>
  <c r="J20" i="14"/>
  <c r="C5" i="14"/>
  <c r="C4" i="14"/>
  <c r="I81" i="16" l="1"/>
  <c r="I110" i="16" s="1"/>
  <c r="I139" i="16" s="1"/>
  <c r="I168" i="16" s="1"/>
  <c r="G53" i="15"/>
  <c r="I77" i="19"/>
  <c r="J46" i="14"/>
  <c r="C17" i="2"/>
  <c r="J169" i="23" l="1"/>
  <c r="G12" i="24"/>
  <c r="G83" i="15"/>
  <c r="J72" i="14"/>
  <c r="J98" i="14" s="1"/>
  <c r="I104" i="19"/>
  <c r="J204" i="23"/>
  <c r="J124" i="14" l="1"/>
  <c r="G113" i="15"/>
  <c r="J239" i="23"/>
  <c r="I131" i="19"/>
  <c r="I158" i="19" s="1"/>
  <c r="G14" i="24" l="1"/>
  <c r="L158" i="19"/>
  <c r="J150" i="14"/>
  <c r="G143" i="15"/>
  <c r="J274" i="23"/>
  <c r="C5" i="13"/>
  <c r="C4" i="13"/>
  <c r="U9" i="11"/>
  <c r="V9" i="11"/>
  <c r="W9" i="11"/>
  <c r="X9" i="11"/>
  <c r="Y9" i="11"/>
  <c r="U10" i="11"/>
  <c r="V10" i="11"/>
  <c r="W10" i="11"/>
  <c r="X10" i="11"/>
  <c r="U11" i="11"/>
  <c r="V11" i="11"/>
  <c r="W11" i="11"/>
  <c r="X11" i="11"/>
  <c r="Y11" i="11"/>
  <c r="U12" i="11"/>
  <c r="V12" i="11"/>
  <c r="W12" i="11"/>
  <c r="X12" i="11"/>
  <c r="Y12" i="11"/>
  <c r="U13" i="11"/>
  <c r="V13" i="11"/>
  <c r="W13" i="11"/>
  <c r="X13" i="11"/>
  <c r="Y13" i="11"/>
  <c r="U14" i="11"/>
  <c r="V14" i="11"/>
  <c r="W14" i="11"/>
  <c r="X14" i="11"/>
  <c r="Y14" i="11"/>
  <c r="U15" i="11"/>
  <c r="V15" i="11"/>
  <c r="W15" i="11"/>
  <c r="X15" i="11"/>
  <c r="Y15" i="11"/>
  <c r="V16" i="11"/>
  <c r="W16" i="11"/>
  <c r="X16" i="11"/>
  <c r="Y16" i="11"/>
  <c r="U17" i="11"/>
  <c r="V17" i="11"/>
  <c r="W17" i="11"/>
  <c r="X17" i="11"/>
  <c r="Y17" i="11"/>
  <c r="V18" i="11"/>
  <c r="W18" i="11"/>
  <c r="X18" i="11"/>
  <c r="Y18" i="11"/>
  <c r="U19" i="11"/>
  <c r="V19" i="11"/>
  <c r="W19" i="11"/>
  <c r="X19" i="11"/>
  <c r="Y19" i="11"/>
  <c r="V20" i="11"/>
  <c r="W20" i="11"/>
  <c r="X20" i="11"/>
  <c r="Y20" i="11"/>
  <c r="U21" i="11"/>
  <c r="V21" i="11"/>
  <c r="W21" i="11"/>
  <c r="X21" i="11"/>
  <c r="Y21" i="11"/>
  <c r="V22" i="11"/>
  <c r="W22" i="11"/>
  <c r="X22" i="11"/>
  <c r="Y22" i="11"/>
  <c r="U23" i="11"/>
  <c r="V23" i="11"/>
  <c r="W23" i="11"/>
  <c r="X23" i="11"/>
  <c r="Y23" i="11"/>
  <c r="V24" i="11"/>
  <c r="W24" i="11"/>
  <c r="X24" i="11"/>
  <c r="Y24" i="11"/>
  <c r="U25" i="11"/>
  <c r="V25" i="11"/>
  <c r="W25" i="11"/>
  <c r="X25" i="11"/>
  <c r="Y25" i="11"/>
  <c r="V26" i="11"/>
  <c r="W26" i="11"/>
  <c r="X26" i="11"/>
  <c r="Y26" i="11"/>
  <c r="U27" i="11"/>
  <c r="V27" i="11"/>
  <c r="W27" i="11"/>
  <c r="X27" i="11"/>
  <c r="Y27" i="11"/>
  <c r="T9" i="11"/>
  <c r="T10" i="11"/>
  <c r="T11" i="11"/>
  <c r="T12" i="11"/>
  <c r="T13" i="11"/>
  <c r="T14" i="11"/>
  <c r="T15" i="11"/>
  <c r="T16" i="11"/>
  <c r="T17" i="11"/>
  <c r="T18" i="11"/>
  <c r="T19" i="11"/>
  <c r="T20" i="11"/>
  <c r="T21" i="11"/>
  <c r="T22" i="11"/>
  <c r="T23" i="11"/>
  <c r="T24" i="11"/>
  <c r="T25" i="11"/>
  <c r="T26" i="11"/>
  <c r="T27" i="11"/>
  <c r="J176" i="14" l="1"/>
  <c r="G173" i="15"/>
  <c r="Z14" i="11"/>
  <c r="Z27" i="11"/>
  <c r="Z23" i="11"/>
  <c r="Z19" i="11"/>
  <c r="Z15" i="11"/>
  <c r="Z11" i="11"/>
  <c r="U24" i="11"/>
  <c r="Z24" i="11" s="1"/>
  <c r="U16" i="11"/>
  <c r="Z16" i="11" s="1"/>
  <c r="U26" i="11"/>
  <c r="Z26" i="11" s="1"/>
  <c r="J309" i="23"/>
  <c r="Z21" i="11"/>
  <c r="Z13" i="11"/>
  <c r="U20" i="11"/>
  <c r="Z20" i="11" s="1"/>
  <c r="U18" i="11"/>
  <c r="Z18" i="11" s="1"/>
  <c r="Z25" i="11"/>
  <c r="Z17" i="11"/>
  <c r="Z9" i="11"/>
  <c r="Z12" i="11"/>
  <c r="U22" i="11"/>
  <c r="Z22" i="11" s="1"/>
  <c r="Y10" i="11"/>
  <c r="Z10" i="11" s="1"/>
  <c r="K11" i="12"/>
  <c r="K12" i="12"/>
  <c r="K13" i="12"/>
  <c r="K14" i="12"/>
  <c r="K15" i="12"/>
  <c r="K16" i="12"/>
  <c r="K17" i="12"/>
  <c r="K18" i="12"/>
  <c r="K19" i="12"/>
  <c r="K20" i="12"/>
  <c r="K21" i="12"/>
  <c r="K22" i="12"/>
  <c r="K23" i="12"/>
  <c r="K24" i="12"/>
  <c r="K25" i="12"/>
  <c r="K26" i="12"/>
  <c r="K27" i="12"/>
  <c r="K28" i="12"/>
  <c r="K10" i="12"/>
  <c r="K9" i="12"/>
  <c r="C10" i="12"/>
  <c r="C11" i="12"/>
  <c r="C12" i="12"/>
  <c r="C13" i="12"/>
  <c r="C14" i="12"/>
  <c r="C15" i="12"/>
  <c r="C16" i="12"/>
  <c r="C17" i="12"/>
  <c r="C18" i="12"/>
  <c r="C19" i="12"/>
  <c r="C20" i="12"/>
  <c r="C21" i="12"/>
  <c r="C22" i="12"/>
  <c r="C23" i="12"/>
  <c r="C24" i="12"/>
  <c r="C25" i="12"/>
  <c r="C26" i="12"/>
  <c r="C27" i="12"/>
  <c r="C28" i="12"/>
  <c r="C9" i="12"/>
  <c r="B28" i="12"/>
  <c r="M28" i="12" s="1"/>
  <c r="B27" i="12"/>
  <c r="M27" i="12" s="1"/>
  <c r="B26" i="12"/>
  <c r="M26" i="12" s="1"/>
  <c r="B25" i="12"/>
  <c r="M25" i="12" s="1"/>
  <c r="B24" i="12"/>
  <c r="M24" i="12" s="1"/>
  <c r="B23" i="12"/>
  <c r="M23" i="12" s="1"/>
  <c r="B22" i="12"/>
  <c r="M22" i="12" s="1"/>
  <c r="B21" i="12"/>
  <c r="M21" i="12" s="1"/>
  <c r="B20" i="12"/>
  <c r="M20" i="12" s="1"/>
  <c r="B19" i="12"/>
  <c r="M19" i="12" s="1"/>
  <c r="B18" i="12"/>
  <c r="M18" i="12" s="1"/>
  <c r="B17" i="12"/>
  <c r="M17" i="12" s="1"/>
  <c r="B16" i="12"/>
  <c r="M16" i="12" s="1"/>
  <c r="B15" i="12"/>
  <c r="M15" i="12" s="1"/>
  <c r="B14" i="12"/>
  <c r="M14" i="12" s="1"/>
  <c r="B13" i="12"/>
  <c r="M13" i="12" s="1"/>
  <c r="B12" i="12"/>
  <c r="M12" i="12" s="1"/>
  <c r="B11" i="12"/>
  <c r="M11" i="12" s="1"/>
  <c r="B10" i="12"/>
  <c r="M10" i="12" s="1"/>
  <c r="B9" i="12"/>
  <c r="M9" i="12" s="1"/>
  <c r="C5" i="12"/>
  <c r="C4" i="12"/>
  <c r="J202" i="14" l="1"/>
  <c r="G203" i="15"/>
  <c r="J344" i="23"/>
  <c r="Y8" i="11"/>
  <c r="X8" i="11"/>
  <c r="W8" i="11"/>
  <c r="V8" i="11"/>
  <c r="U8" i="11"/>
  <c r="T8" i="11"/>
  <c r="B9" i="11"/>
  <c r="B10" i="11"/>
  <c r="B11" i="11"/>
  <c r="B12" i="11"/>
  <c r="B13" i="11"/>
  <c r="B14" i="11"/>
  <c r="B15" i="11"/>
  <c r="B16" i="11"/>
  <c r="B17" i="11"/>
  <c r="B18" i="11"/>
  <c r="B19" i="11"/>
  <c r="B20" i="11"/>
  <c r="B21" i="11"/>
  <c r="B22" i="11"/>
  <c r="B23" i="11"/>
  <c r="B24" i="11"/>
  <c r="B25" i="11"/>
  <c r="B26" i="11"/>
  <c r="B27" i="11"/>
  <c r="B8" i="11"/>
  <c r="M6" i="11"/>
  <c r="K6" i="11"/>
  <c r="I6" i="11"/>
  <c r="G6" i="11"/>
  <c r="E6" i="11"/>
  <c r="C6" i="11"/>
  <c r="B5" i="11"/>
  <c r="B4" i="11"/>
  <c r="L819" i="13" l="1"/>
  <c r="G819" i="13" s="1"/>
  <c r="L815" i="13"/>
  <c r="G815" i="13" s="1"/>
  <c r="L811" i="13"/>
  <c r="G811" i="13" s="1"/>
  <c r="L807" i="13"/>
  <c r="G807" i="13" s="1"/>
  <c r="L803" i="13"/>
  <c r="G803" i="13" s="1"/>
  <c r="L784" i="13"/>
  <c r="G784" i="13" s="1"/>
  <c r="L780" i="13"/>
  <c r="G780" i="13" s="1"/>
  <c r="L776" i="13"/>
  <c r="G776" i="13" s="1"/>
  <c r="L772" i="13"/>
  <c r="G772" i="13" s="1"/>
  <c r="L768" i="13"/>
  <c r="G768" i="13" s="1"/>
  <c r="L753" i="13"/>
  <c r="G753" i="13" s="1"/>
  <c r="L749" i="13"/>
  <c r="G749" i="13" s="1"/>
  <c r="L745" i="13"/>
  <c r="G745" i="13" s="1"/>
  <c r="L741" i="13"/>
  <c r="G741" i="13" s="1"/>
  <c r="L737" i="13"/>
  <c r="G737" i="13" s="1"/>
  <c r="L718" i="13"/>
  <c r="G718" i="13" s="1"/>
  <c r="L714" i="13"/>
  <c r="G714" i="13" s="1"/>
  <c r="L710" i="13"/>
  <c r="G710" i="13" s="1"/>
  <c r="L706" i="13"/>
  <c r="G706" i="13" s="1"/>
  <c r="L702" i="13"/>
  <c r="G702" i="13" s="1"/>
  <c r="L687" i="13"/>
  <c r="G687" i="13" s="1"/>
  <c r="L683" i="13"/>
  <c r="G683" i="13" s="1"/>
  <c r="L679" i="13"/>
  <c r="G679" i="13" s="1"/>
  <c r="L675" i="13"/>
  <c r="G675" i="13" s="1"/>
  <c r="L671" i="13"/>
  <c r="G671" i="13" s="1"/>
  <c r="L652" i="13"/>
  <c r="G652" i="13" s="1"/>
  <c r="L816" i="13"/>
  <c r="G816" i="13" s="1"/>
  <c r="L812" i="13"/>
  <c r="G812" i="13" s="1"/>
  <c r="L808" i="13"/>
  <c r="G808" i="13" s="1"/>
  <c r="L804" i="13"/>
  <c r="G804" i="13" s="1"/>
  <c r="L800" i="13"/>
  <c r="G800" i="13" s="1"/>
  <c r="L785" i="13"/>
  <c r="G785" i="13" s="1"/>
  <c r="L781" i="13"/>
  <c r="G781" i="13" s="1"/>
  <c r="L777" i="13"/>
  <c r="G777" i="13" s="1"/>
  <c r="L773" i="13"/>
  <c r="G773" i="13" s="1"/>
  <c r="L769" i="13"/>
  <c r="G769" i="13" s="1"/>
  <c r="L750" i="13"/>
  <c r="G750" i="13" s="1"/>
  <c r="L746" i="13"/>
  <c r="G746" i="13" s="1"/>
  <c r="L742" i="13"/>
  <c r="G742" i="13" s="1"/>
  <c r="L738" i="13"/>
  <c r="G738" i="13" s="1"/>
  <c r="L734" i="13"/>
  <c r="G734" i="13" s="1"/>
  <c r="L719" i="13"/>
  <c r="G719" i="13" s="1"/>
  <c r="L715" i="13"/>
  <c r="G715" i="13" s="1"/>
  <c r="L711" i="13"/>
  <c r="G711" i="13" s="1"/>
  <c r="L707" i="13"/>
  <c r="G707" i="13" s="1"/>
  <c r="L703" i="13"/>
  <c r="G703" i="13" s="1"/>
  <c r="L684" i="13"/>
  <c r="G684" i="13" s="1"/>
  <c r="L680" i="13"/>
  <c r="G680" i="13" s="1"/>
  <c r="L676" i="13"/>
  <c r="G676" i="13" s="1"/>
  <c r="L672" i="13"/>
  <c r="G672" i="13" s="1"/>
  <c r="L653" i="13"/>
  <c r="G653" i="13" s="1"/>
  <c r="L649" i="13"/>
  <c r="G649" i="13" s="1"/>
  <c r="L645" i="13"/>
  <c r="G645" i="13" s="1"/>
  <c r="L817" i="13"/>
  <c r="G817" i="13" s="1"/>
  <c r="L809" i="13"/>
  <c r="G809" i="13" s="1"/>
  <c r="L801" i="13"/>
  <c r="G801" i="13" s="1"/>
  <c r="L782" i="13"/>
  <c r="G782" i="13" s="1"/>
  <c r="L774" i="13"/>
  <c r="G774" i="13" s="1"/>
  <c r="L751" i="13"/>
  <c r="G751" i="13" s="1"/>
  <c r="L743" i="13"/>
  <c r="G743" i="13" s="1"/>
  <c r="L735" i="13"/>
  <c r="G735" i="13" s="1"/>
  <c r="L716" i="13"/>
  <c r="G716" i="13" s="1"/>
  <c r="L708" i="13"/>
  <c r="G708" i="13" s="1"/>
  <c r="L685" i="13"/>
  <c r="G685" i="13" s="1"/>
  <c r="L677" i="13"/>
  <c r="G677" i="13" s="1"/>
  <c r="L669" i="13"/>
  <c r="G669" i="13" s="1"/>
  <c r="L650" i="13"/>
  <c r="G650" i="13" s="1"/>
  <c r="L648" i="13"/>
  <c r="G648" i="13" s="1"/>
  <c r="L646" i="13"/>
  <c r="G646" i="13" s="1"/>
  <c r="L643" i="13"/>
  <c r="G643" i="13" s="1"/>
  <c r="L639" i="13"/>
  <c r="G639" i="13" s="1"/>
  <c r="L635" i="13"/>
  <c r="G635" i="13" s="1"/>
  <c r="L620" i="13"/>
  <c r="G620" i="13" s="1"/>
  <c r="L616" i="13"/>
  <c r="G616" i="13" s="1"/>
  <c r="L612" i="13"/>
  <c r="G612" i="13" s="1"/>
  <c r="L608" i="13"/>
  <c r="G608" i="13" s="1"/>
  <c r="L604" i="13"/>
  <c r="G604" i="13" s="1"/>
  <c r="L585" i="13"/>
  <c r="G585" i="13" s="1"/>
  <c r="L581" i="13"/>
  <c r="G581" i="13" s="1"/>
  <c r="L577" i="13"/>
  <c r="G577" i="13" s="1"/>
  <c r="L573" i="13"/>
  <c r="G573" i="13" s="1"/>
  <c r="L569" i="13"/>
  <c r="G569" i="13" s="1"/>
  <c r="L554" i="13"/>
  <c r="G554" i="13" s="1"/>
  <c r="L814" i="13"/>
  <c r="G814" i="13" s="1"/>
  <c r="L806" i="13"/>
  <c r="G806" i="13" s="1"/>
  <c r="L779" i="13"/>
  <c r="G779" i="13" s="1"/>
  <c r="L771" i="13"/>
  <c r="G771" i="13" s="1"/>
  <c r="L748" i="13"/>
  <c r="G748" i="13" s="1"/>
  <c r="L740" i="13"/>
  <c r="G740" i="13" s="1"/>
  <c r="L713" i="13"/>
  <c r="G713" i="13" s="1"/>
  <c r="L705" i="13"/>
  <c r="G705" i="13" s="1"/>
  <c r="L682" i="13"/>
  <c r="G682" i="13" s="1"/>
  <c r="L674" i="13"/>
  <c r="G674" i="13" s="1"/>
  <c r="L644" i="13"/>
  <c r="G644" i="13" s="1"/>
  <c r="L818" i="13"/>
  <c r="G818" i="13" s="1"/>
  <c r="L810" i="13"/>
  <c r="G810" i="13" s="1"/>
  <c r="L802" i="13"/>
  <c r="G802" i="13" s="1"/>
  <c r="L783" i="13"/>
  <c r="G783" i="13" s="1"/>
  <c r="L775" i="13"/>
  <c r="G775" i="13" s="1"/>
  <c r="L767" i="13"/>
  <c r="G767" i="13" s="1"/>
  <c r="L752" i="13"/>
  <c r="G752" i="13" s="1"/>
  <c r="L744" i="13"/>
  <c r="G744" i="13" s="1"/>
  <c r="L736" i="13"/>
  <c r="G736" i="13" s="1"/>
  <c r="L717" i="13"/>
  <c r="G717" i="13" s="1"/>
  <c r="L709" i="13"/>
  <c r="G709" i="13" s="1"/>
  <c r="L701" i="13"/>
  <c r="G701" i="13" s="1"/>
  <c r="L686" i="13"/>
  <c r="G686" i="13" s="1"/>
  <c r="L678" i="13"/>
  <c r="G678" i="13" s="1"/>
  <c r="L670" i="13"/>
  <c r="G670" i="13" s="1"/>
  <c r="L651" i="13"/>
  <c r="G651" i="13" s="1"/>
  <c r="L642" i="13"/>
  <c r="G642" i="13" s="1"/>
  <c r="L638" i="13"/>
  <c r="G638" i="13" s="1"/>
  <c r="L619" i="13"/>
  <c r="G619" i="13" s="1"/>
  <c r="L615" i="13"/>
  <c r="G615" i="13" s="1"/>
  <c r="L611" i="13"/>
  <c r="G611" i="13" s="1"/>
  <c r="L607" i="13"/>
  <c r="G607" i="13" s="1"/>
  <c r="L603" i="13"/>
  <c r="G603" i="13" s="1"/>
  <c r="L588" i="13"/>
  <c r="G588" i="13" s="1"/>
  <c r="L584" i="13"/>
  <c r="G584" i="13" s="1"/>
  <c r="L580" i="13"/>
  <c r="G580" i="13" s="1"/>
  <c r="L576" i="13"/>
  <c r="G576" i="13" s="1"/>
  <c r="L572" i="13"/>
  <c r="G572" i="13" s="1"/>
  <c r="L553" i="13"/>
  <c r="G553" i="13" s="1"/>
  <c r="L640" i="13"/>
  <c r="G640" i="13" s="1"/>
  <c r="L621" i="13"/>
  <c r="G621" i="13" s="1"/>
  <c r="L613" i="13"/>
  <c r="G613" i="13" s="1"/>
  <c r="L605" i="13"/>
  <c r="G605" i="13" s="1"/>
  <c r="L582" i="13"/>
  <c r="G582" i="13" s="1"/>
  <c r="L574" i="13"/>
  <c r="G574" i="13" s="1"/>
  <c r="L555" i="13"/>
  <c r="G555" i="13" s="1"/>
  <c r="L548" i="13"/>
  <c r="G548" i="13" s="1"/>
  <c r="L544" i="13"/>
  <c r="G544" i="13" s="1"/>
  <c r="L540" i="13"/>
  <c r="G540" i="13" s="1"/>
  <c r="L536" i="13"/>
  <c r="G536" i="13" s="1"/>
  <c r="L521" i="13"/>
  <c r="G521" i="13" s="1"/>
  <c r="L517" i="13"/>
  <c r="G517" i="13" s="1"/>
  <c r="L513" i="13"/>
  <c r="G513" i="13" s="1"/>
  <c r="L509" i="13"/>
  <c r="G509" i="13" s="1"/>
  <c r="L505" i="13"/>
  <c r="G505" i="13" s="1"/>
  <c r="L486" i="13"/>
  <c r="G486" i="13" s="1"/>
  <c r="L482" i="13"/>
  <c r="G482" i="13" s="1"/>
  <c r="L478" i="13"/>
  <c r="G478" i="13" s="1"/>
  <c r="L474" i="13"/>
  <c r="G474" i="13" s="1"/>
  <c r="L470" i="13"/>
  <c r="G470" i="13" s="1"/>
  <c r="L770" i="13"/>
  <c r="G770" i="13" s="1"/>
  <c r="L704" i="13"/>
  <c r="G704" i="13" s="1"/>
  <c r="L637" i="13"/>
  <c r="G637" i="13" s="1"/>
  <c r="L618" i="13"/>
  <c r="G618" i="13" s="1"/>
  <c r="L610" i="13"/>
  <c r="G610" i="13" s="1"/>
  <c r="L602" i="13"/>
  <c r="G602" i="13" s="1"/>
  <c r="L587" i="13"/>
  <c r="G587" i="13" s="1"/>
  <c r="L579" i="13"/>
  <c r="G579" i="13" s="1"/>
  <c r="L571" i="13"/>
  <c r="G571" i="13" s="1"/>
  <c r="L552" i="13"/>
  <c r="G552" i="13" s="1"/>
  <c r="L549" i="13"/>
  <c r="G549" i="13" s="1"/>
  <c r="L545" i="13"/>
  <c r="G545" i="13" s="1"/>
  <c r="L541" i="13"/>
  <c r="G541" i="13" s="1"/>
  <c r="L537" i="13"/>
  <c r="G537" i="13" s="1"/>
  <c r="L522" i="13"/>
  <c r="G522" i="13" s="1"/>
  <c r="L518" i="13"/>
  <c r="G518" i="13" s="1"/>
  <c r="L514" i="13"/>
  <c r="G514" i="13" s="1"/>
  <c r="L510" i="13"/>
  <c r="G510" i="13" s="1"/>
  <c r="L506" i="13"/>
  <c r="G506" i="13" s="1"/>
  <c r="L487" i="13"/>
  <c r="G487" i="13" s="1"/>
  <c r="L483" i="13"/>
  <c r="G483" i="13" s="1"/>
  <c r="L479" i="13"/>
  <c r="G479" i="13" s="1"/>
  <c r="L805" i="13"/>
  <c r="G805" i="13" s="1"/>
  <c r="L778" i="13"/>
  <c r="G778" i="13" s="1"/>
  <c r="L739" i="13"/>
  <c r="G739" i="13" s="1"/>
  <c r="L712" i="13"/>
  <c r="G712" i="13" s="1"/>
  <c r="L673" i="13"/>
  <c r="G673" i="13" s="1"/>
  <c r="L647" i="13"/>
  <c r="G647" i="13" s="1"/>
  <c r="L636" i="13"/>
  <c r="G636" i="13" s="1"/>
  <c r="L617" i="13"/>
  <c r="G617" i="13" s="1"/>
  <c r="L609" i="13"/>
  <c r="G609" i="13" s="1"/>
  <c r="L586" i="13"/>
  <c r="G586" i="13" s="1"/>
  <c r="L578" i="13"/>
  <c r="G578" i="13" s="1"/>
  <c r="L570" i="13"/>
  <c r="G570" i="13" s="1"/>
  <c r="L550" i="13"/>
  <c r="G550" i="13" s="1"/>
  <c r="L546" i="13"/>
  <c r="G546" i="13" s="1"/>
  <c r="L542" i="13"/>
  <c r="G542" i="13" s="1"/>
  <c r="L538" i="13"/>
  <c r="G538" i="13" s="1"/>
  <c r="L519" i="13"/>
  <c r="G519" i="13" s="1"/>
  <c r="L515" i="13"/>
  <c r="G515" i="13" s="1"/>
  <c r="L511" i="13"/>
  <c r="G511" i="13" s="1"/>
  <c r="L507" i="13"/>
  <c r="G507" i="13" s="1"/>
  <c r="L488" i="13"/>
  <c r="G488" i="13" s="1"/>
  <c r="L484" i="13"/>
  <c r="G484" i="13" s="1"/>
  <c r="L480" i="13"/>
  <c r="G480" i="13" s="1"/>
  <c r="L476" i="13"/>
  <c r="G476" i="13" s="1"/>
  <c r="L472" i="13"/>
  <c r="G472" i="13" s="1"/>
  <c r="L453" i="13"/>
  <c r="G453" i="13" s="1"/>
  <c r="L449" i="13"/>
  <c r="G449" i="13" s="1"/>
  <c r="L445" i="13"/>
  <c r="G445" i="13" s="1"/>
  <c r="L441" i="13"/>
  <c r="G441" i="13" s="1"/>
  <c r="L813" i="13"/>
  <c r="G813" i="13" s="1"/>
  <c r="L786" i="13"/>
  <c r="G786" i="13" s="1"/>
  <c r="L747" i="13"/>
  <c r="G747" i="13" s="1"/>
  <c r="L720" i="13"/>
  <c r="G720" i="13" s="1"/>
  <c r="L681" i="13"/>
  <c r="G681" i="13" s="1"/>
  <c r="L654" i="13"/>
  <c r="G654" i="13" s="1"/>
  <c r="L606" i="13"/>
  <c r="G606" i="13" s="1"/>
  <c r="L575" i="13"/>
  <c r="G575" i="13" s="1"/>
  <c r="L543" i="13"/>
  <c r="G543" i="13" s="1"/>
  <c r="L516" i="13"/>
  <c r="G516" i="13" s="1"/>
  <c r="L485" i="13"/>
  <c r="G485" i="13" s="1"/>
  <c r="L471" i="13"/>
  <c r="G471" i="13" s="1"/>
  <c r="L451" i="13"/>
  <c r="G451" i="13" s="1"/>
  <c r="L444" i="13"/>
  <c r="G444" i="13" s="1"/>
  <c r="L442" i="13"/>
  <c r="G442" i="13" s="1"/>
  <c r="L421" i="13"/>
  <c r="G421" i="13" s="1"/>
  <c r="L417" i="13"/>
  <c r="G417" i="13" s="1"/>
  <c r="L413" i="13"/>
  <c r="G413" i="13" s="1"/>
  <c r="L409" i="13"/>
  <c r="G409" i="13" s="1"/>
  <c r="L405" i="13"/>
  <c r="G405" i="13" s="1"/>
  <c r="L390" i="13"/>
  <c r="G390" i="13" s="1"/>
  <c r="L386" i="13"/>
  <c r="G386" i="13" s="1"/>
  <c r="L382" i="13"/>
  <c r="G382" i="13" s="1"/>
  <c r="L378" i="13"/>
  <c r="G378" i="13" s="1"/>
  <c r="L374" i="13"/>
  <c r="G374" i="13" s="1"/>
  <c r="L355" i="13"/>
  <c r="G355" i="13" s="1"/>
  <c r="L351" i="13"/>
  <c r="G351" i="13" s="1"/>
  <c r="L347" i="13"/>
  <c r="G347" i="13" s="1"/>
  <c r="L343" i="13"/>
  <c r="G343" i="13" s="1"/>
  <c r="L339" i="13"/>
  <c r="G339" i="13" s="1"/>
  <c r="L324" i="13"/>
  <c r="G324" i="13" s="1"/>
  <c r="L320" i="13"/>
  <c r="G320" i="13" s="1"/>
  <c r="L614" i="13"/>
  <c r="G614" i="13" s="1"/>
  <c r="L583" i="13"/>
  <c r="G583" i="13" s="1"/>
  <c r="L547" i="13"/>
  <c r="G547" i="13" s="1"/>
  <c r="L520" i="13"/>
  <c r="G520" i="13" s="1"/>
  <c r="L504" i="13"/>
  <c r="G504" i="13" s="1"/>
  <c r="L489" i="13"/>
  <c r="G489" i="13" s="1"/>
  <c r="L473" i="13"/>
  <c r="G473" i="13" s="1"/>
  <c r="L456" i="13"/>
  <c r="G456" i="13" s="1"/>
  <c r="L454" i="13"/>
  <c r="G454" i="13" s="1"/>
  <c r="L447" i="13"/>
  <c r="G447" i="13" s="1"/>
  <c r="L440" i="13"/>
  <c r="G440" i="13" s="1"/>
  <c r="L437" i="13"/>
  <c r="G437" i="13" s="1"/>
  <c r="L422" i="13"/>
  <c r="G422" i="13" s="1"/>
  <c r="L418" i="13"/>
  <c r="G418" i="13" s="1"/>
  <c r="L414" i="13"/>
  <c r="G414" i="13" s="1"/>
  <c r="L410" i="13"/>
  <c r="G410" i="13" s="1"/>
  <c r="L406" i="13"/>
  <c r="G406" i="13" s="1"/>
  <c r="L387" i="13"/>
  <c r="G387" i="13" s="1"/>
  <c r="L383" i="13"/>
  <c r="G383" i="13" s="1"/>
  <c r="L379" i="13"/>
  <c r="G379" i="13" s="1"/>
  <c r="L375" i="13"/>
  <c r="G375" i="13" s="1"/>
  <c r="L371" i="13"/>
  <c r="G371" i="13" s="1"/>
  <c r="L356" i="13"/>
  <c r="G356" i="13" s="1"/>
  <c r="L352" i="13"/>
  <c r="G352" i="13" s="1"/>
  <c r="L348" i="13"/>
  <c r="G348" i="13" s="1"/>
  <c r="L344" i="13"/>
  <c r="G344" i="13" s="1"/>
  <c r="L340" i="13"/>
  <c r="G340" i="13" s="1"/>
  <c r="L321" i="13"/>
  <c r="G321" i="13" s="1"/>
  <c r="L317" i="13"/>
  <c r="G317" i="13" s="1"/>
  <c r="L641" i="13"/>
  <c r="G641" i="13" s="1"/>
  <c r="L551" i="13"/>
  <c r="G551" i="13" s="1"/>
  <c r="L508" i="13"/>
  <c r="G508" i="13" s="1"/>
  <c r="L475" i="13"/>
  <c r="G475" i="13" s="1"/>
  <c r="L452" i="13"/>
  <c r="G452" i="13" s="1"/>
  <c r="L450" i="13"/>
  <c r="G450" i="13" s="1"/>
  <c r="L443" i="13"/>
  <c r="G443" i="13" s="1"/>
  <c r="L438" i="13"/>
  <c r="G438" i="13" s="1"/>
  <c r="L423" i="13"/>
  <c r="G423" i="13" s="1"/>
  <c r="L419" i="13"/>
  <c r="G419" i="13" s="1"/>
  <c r="L415" i="13"/>
  <c r="G415" i="13" s="1"/>
  <c r="L411" i="13"/>
  <c r="G411" i="13" s="1"/>
  <c r="L407" i="13"/>
  <c r="G407" i="13" s="1"/>
  <c r="L388" i="13"/>
  <c r="G388" i="13" s="1"/>
  <c r="L384" i="13"/>
  <c r="G384" i="13" s="1"/>
  <c r="L380" i="13"/>
  <c r="G380" i="13" s="1"/>
  <c r="L376" i="13"/>
  <c r="G376" i="13" s="1"/>
  <c r="L477" i="13"/>
  <c r="G477" i="13" s="1"/>
  <c r="L416" i="13"/>
  <c r="G416" i="13" s="1"/>
  <c r="L389" i="13"/>
  <c r="G389" i="13" s="1"/>
  <c r="L350" i="13"/>
  <c r="G350" i="13" s="1"/>
  <c r="L342" i="13"/>
  <c r="G342" i="13" s="1"/>
  <c r="L319" i="13"/>
  <c r="G319" i="13" s="1"/>
  <c r="K319" i="13" s="1"/>
  <c r="L315" i="13"/>
  <c r="G315" i="13" s="1"/>
  <c r="L311" i="13"/>
  <c r="G311" i="13" s="1"/>
  <c r="L307" i="13"/>
  <c r="G307" i="13" s="1"/>
  <c r="L288" i="13"/>
  <c r="G288" i="13" s="1"/>
  <c r="L284" i="13"/>
  <c r="G284" i="13" s="1"/>
  <c r="L280" i="13"/>
  <c r="G280" i="13" s="1"/>
  <c r="L276" i="13"/>
  <c r="G276" i="13" s="1"/>
  <c r="K276" i="13" s="1"/>
  <c r="L272" i="13"/>
  <c r="G272" i="13" s="1"/>
  <c r="L257" i="13"/>
  <c r="G257" i="13" s="1"/>
  <c r="L253" i="13"/>
  <c r="G253" i="13" s="1"/>
  <c r="L249" i="13"/>
  <c r="G249" i="13" s="1"/>
  <c r="L245" i="13"/>
  <c r="G245" i="13" s="1"/>
  <c r="L241" i="13"/>
  <c r="G241" i="13" s="1"/>
  <c r="L222" i="13"/>
  <c r="G222" i="13" s="1"/>
  <c r="L218" i="13"/>
  <c r="G218" i="13" s="1"/>
  <c r="L214" i="13"/>
  <c r="G214" i="13" s="1"/>
  <c r="L210" i="13"/>
  <c r="G210" i="13" s="1"/>
  <c r="L206" i="13"/>
  <c r="G206" i="13" s="1"/>
  <c r="L191" i="13"/>
  <c r="G191" i="13" s="1"/>
  <c r="L187" i="13"/>
  <c r="G187" i="13" s="1"/>
  <c r="L183" i="13"/>
  <c r="G183" i="13" s="1"/>
  <c r="L179" i="13"/>
  <c r="G179" i="13" s="1"/>
  <c r="L175" i="13"/>
  <c r="G175" i="13" s="1"/>
  <c r="L156" i="13"/>
  <c r="G156" i="13" s="1"/>
  <c r="L152" i="13"/>
  <c r="G152" i="13" s="1"/>
  <c r="L148" i="13"/>
  <c r="G148" i="13" s="1"/>
  <c r="L144" i="13"/>
  <c r="G144" i="13" s="1"/>
  <c r="L140" i="13"/>
  <c r="G140" i="13" s="1"/>
  <c r="L125" i="13"/>
  <c r="G125" i="13" s="1"/>
  <c r="L121" i="13"/>
  <c r="G121" i="13" s="1"/>
  <c r="L117" i="13"/>
  <c r="G117" i="13" s="1"/>
  <c r="L113" i="13"/>
  <c r="G113" i="13" s="1"/>
  <c r="L109" i="13"/>
  <c r="G109" i="13" s="1"/>
  <c r="L90" i="13"/>
  <c r="G90" i="13" s="1"/>
  <c r="L86" i="13"/>
  <c r="G86" i="13" s="1"/>
  <c r="L82" i="13"/>
  <c r="G82" i="13" s="1"/>
  <c r="L78" i="13"/>
  <c r="G78" i="13" s="1"/>
  <c r="L74" i="13"/>
  <c r="G74" i="13" s="1"/>
  <c r="L59" i="13"/>
  <c r="G59" i="13" s="1"/>
  <c r="L55" i="13"/>
  <c r="G55" i="13" s="1"/>
  <c r="L51" i="13"/>
  <c r="G51" i="13" s="1"/>
  <c r="L47" i="13"/>
  <c r="G47" i="13" s="1"/>
  <c r="L43" i="13"/>
  <c r="G43" i="13" s="1"/>
  <c r="L79" i="13"/>
  <c r="G79" i="13" s="1"/>
  <c r="L56" i="13"/>
  <c r="G56" i="13" s="1"/>
  <c r="L44" i="13"/>
  <c r="G44" i="13" s="1"/>
  <c r="L274" i="13"/>
  <c r="G274" i="13" s="1"/>
  <c r="L255" i="13"/>
  <c r="G255" i="13" s="1"/>
  <c r="L455" i="13"/>
  <c r="G455" i="13" s="1"/>
  <c r="L448" i="13"/>
  <c r="G448" i="13" s="1"/>
  <c r="L420" i="13"/>
  <c r="G420" i="13" s="1"/>
  <c r="L404" i="13"/>
  <c r="G404" i="13" s="1"/>
  <c r="L377" i="13"/>
  <c r="G377" i="13" s="1"/>
  <c r="L357" i="13"/>
  <c r="G357" i="13" s="1"/>
  <c r="L349" i="13"/>
  <c r="G349" i="13" s="1"/>
  <c r="L341" i="13"/>
  <c r="G341" i="13" s="1"/>
  <c r="L318" i="13"/>
  <c r="G318" i="13" s="1"/>
  <c r="K318" i="13" s="1"/>
  <c r="L316" i="13"/>
  <c r="G316" i="13" s="1"/>
  <c r="K316" i="13" s="1"/>
  <c r="L312" i="13"/>
  <c r="G312" i="13" s="1"/>
  <c r="K312" i="13" s="1"/>
  <c r="L308" i="13"/>
  <c r="G308" i="13" s="1"/>
  <c r="K308" i="13" s="1"/>
  <c r="L289" i="13"/>
  <c r="G289" i="13" s="1"/>
  <c r="L285" i="13"/>
  <c r="G285" i="13" s="1"/>
  <c r="K285" i="13" s="1"/>
  <c r="L281" i="13"/>
  <c r="G281" i="13" s="1"/>
  <c r="K281" i="13" s="1"/>
  <c r="L277" i="13"/>
  <c r="G277" i="13" s="1"/>
  <c r="K277" i="13" s="1"/>
  <c r="L273" i="13"/>
  <c r="G273" i="13" s="1"/>
  <c r="K273" i="13" s="1"/>
  <c r="L258" i="13"/>
  <c r="G258" i="13" s="1"/>
  <c r="K258" i="13" s="1"/>
  <c r="L254" i="13"/>
  <c r="G254" i="13" s="1"/>
  <c r="L250" i="13"/>
  <c r="G250" i="13" s="1"/>
  <c r="K250" i="13" s="1"/>
  <c r="L246" i="13"/>
  <c r="G246" i="13" s="1"/>
  <c r="K246" i="13" s="1"/>
  <c r="L242" i="13"/>
  <c r="G242" i="13" s="1"/>
  <c r="K242" i="13" s="1"/>
  <c r="L223" i="13"/>
  <c r="G223" i="13" s="1"/>
  <c r="K223" i="13" s="1"/>
  <c r="L219" i="13"/>
  <c r="G219" i="13" s="1"/>
  <c r="K219" i="13" s="1"/>
  <c r="L215" i="13"/>
  <c r="G215" i="13" s="1"/>
  <c r="K215" i="13" s="1"/>
  <c r="L211" i="13"/>
  <c r="G211" i="13" s="1"/>
  <c r="K211" i="13" s="1"/>
  <c r="L207" i="13"/>
  <c r="G207" i="13" s="1"/>
  <c r="L192" i="13"/>
  <c r="G192" i="13" s="1"/>
  <c r="K192" i="13" s="1"/>
  <c r="L188" i="13"/>
  <c r="G188" i="13" s="1"/>
  <c r="K188" i="13" s="1"/>
  <c r="L184" i="13"/>
  <c r="G184" i="13" s="1"/>
  <c r="K184" i="13" s="1"/>
  <c r="L180" i="13"/>
  <c r="G180" i="13" s="1"/>
  <c r="K180" i="13" s="1"/>
  <c r="L176" i="13"/>
  <c r="G176" i="13" s="1"/>
  <c r="K176" i="13" s="1"/>
  <c r="L157" i="13"/>
  <c r="G157" i="13" s="1"/>
  <c r="L153" i="13"/>
  <c r="G153" i="13" s="1"/>
  <c r="L149" i="13"/>
  <c r="G149" i="13" s="1"/>
  <c r="L145" i="13"/>
  <c r="G145" i="13" s="1"/>
  <c r="K145" i="13" s="1"/>
  <c r="L141" i="13"/>
  <c r="G141" i="13" s="1"/>
  <c r="L126" i="13"/>
  <c r="G126" i="13" s="1"/>
  <c r="L122" i="13"/>
  <c r="G122" i="13" s="1"/>
  <c r="L118" i="13"/>
  <c r="G118" i="13" s="1"/>
  <c r="L114" i="13"/>
  <c r="G114" i="13" s="1"/>
  <c r="L110" i="13"/>
  <c r="G110" i="13" s="1"/>
  <c r="L91" i="13"/>
  <c r="G91" i="13" s="1"/>
  <c r="L87" i="13"/>
  <c r="G87" i="13" s="1"/>
  <c r="L83" i="13"/>
  <c r="G83" i="13" s="1"/>
  <c r="L75" i="13"/>
  <c r="G75" i="13" s="1"/>
  <c r="L60" i="13"/>
  <c r="G60" i="13" s="1"/>
  <c r="L52" i="13"/>
  <c r="G52" i="13" s="1"/>
  <c r="L48" i="13"/>
  <c r="G48" i="13" s="1"/>
  <c r="L286" i="13"/>
  <c r="G286" i="13" s="1"/>
  <c r="K286" i="13" s="1"/>
  <c r="L278" i="13"/>
  <c r="G278" i="13" s="1"/>
  <c r="L251" i="13"/>
  <c r="G251" i="13" s="1"/>
  <c r="K251" i="13" s="1"/>
  <c r="L539" i="13"/>
  <c r="G539" i="13" s="1"/>
  <c r="L512" i="13"/>
  <c r="G512" i="13" s="1"/>
  <c r="L446" i="13"/>
  <c r="G446" i="13" s="1"/>
  <c r="L439" i="13"/>
  <c r="G439" i="13" s="1"/>
  <c r="L408" i="13"/>
  <c r="G408" i="13" s="1"/>
  <c r="L381" i="13"/>
  <c r="G381" i="13" s="1"/>
  <c r="L373" i="13"/>
  <c r="G373" i="13" s="1"/>
  <c r="L354" i="13"/>
  <c r="G354" i="13" s="1"/>
  <c r="L346" i="13"/>
  <c r="G346" i="13" s="1"/>
  <c r="L323" i="13"/>
  <c r="G323" i="13" s="1"/>
  <c r="L313" i="13"/>
  <c r="G313" i="13" s="1"/>
  <c r="L309" i="13"/>
  <c r="G309" i="13" s="1"/>
  <c r="L305" i="13"/>
  <c r="G305" i="13" s="1"/>
  <c r="L290" i="13"/>
  <c r="G290" i="13" s="1"/>
  <c r="L282" i="13"/>
  <c r="G282" i="13" s="1"/>
  <c r="L306" i="13"/>
  <c r="G306" i="13" s="1"/>
  <c r="L291" i="13"/>
  <c r="G291" i="13" s="1"/>
  <c r="L275" i="13"/>
  <c r="G275" i="13" s="1"/>
  <c r="L248" i="13"/>
  <c r="G248" i="13" s="1"/>
  <c r="L240" i="13"/>
  <c r="G240" i="13" s="1"/>
  <c r="L220" i="13"/>
  <c r="G220" i="13" s="1"/>
  <c r="L212" i="13"/>
  <c r="G212" i="13" s="1"/>
  <c r="L190" i="13"/>
  <c r="G190" i="13" s="1"/>
  <c r="L182" i="13"/>
  <c r="G182" i="13" s="1"/>
  <c r="L174" i="13"/>
  <c r="G174" i="13" s="1"/>
  <c r="L154" i="13"/>
  <c r="G154" i="13" s="1"/>
  <c r="L146" i="13"/>
  <c r="G146" i="13" s="1"/>
  <c r="L124" i="13"/>
  <c r="G124" i="13" s="1"/>
  <c r="L116" i="13"/>
  <c r="G116" i="13" s="1"/>
  <c r="L108" i="13"/>
  <c r="G108" i="13" s="1"/>
  <c r="L88" i="13"/>
  <c r="G88" i="13" s="1"/>
  <c r="L80" i="13"/>
  <c r="G80" i="13" s="1"/>
  <c r="L58" i="13"/>
  <c r="G58" i="13" s="1"/>
  <c r="L50" i="13"/>
  <c r="G50" i="13" s="1"/>
  <c r="L42" i="13"/>
  <c r="G42" i="13" s="1"/>
  <c r="L481" i="13"/>
  <c r="G481" i="13" s="1"/>
  <c r="L345" i="13"/>
  <c r="G345" i="13" s="1"/>
  <c r="L310" i="13"/>
  <c r="G310" i="13" s="1"/>
  <c r="K310" i="13" s="1"/>
  <c r="L279" i="13"/>
  <c r="G279" i="13" s="1"/>
  <c r="L252" i="13"/>
  <c r="G252" i="13" s="1"/>
  <c r="L247" i="13"/>
  <c r="G247" i="13" s="1"/>
  <c r="L239" i="13"/>
  <c r="G239" i="13" s="1"/>
  <c r="L225" i="13"/>
  <c r="G225" i="13" s="1"/>
  <c r="L217" i="13"/>
  <c r="G217" i="13" s="1"/>
  <c r="L209" i="13"/>
  <c r="G209" i="13" s="1"/>
  <c r="K209" i="13" s="1"/>
  <c r="L189" i="13"/>
  <c r="G189" i="13" s="1"/>
  <c r="K189" i="13" s="1"/>
  <c r="L181" i="13"/>
  <c r="G181" i="13" s="1"/>
  <c r="L173" i="13"/>
  <c r="G173" i="13" s="1"/>
  <c r="L159" i="13"/>
  <c r="G159" i="13" s="1"/>
  <c r="L151" i="13"/>
  <c r="G151" i="13" s="1"/>
  <c r="L143" i="13"/>
  <c r="G143" i="13" s="1"/>
  <c r="L123" i="13"/>
  <c r="G123" i="13" s="1"/>
  <c r="L115" i="13"/>
  <c r="G115" i="13" s="1"/>
  <c r="L107" i="13"/>
  <c r="G107" i="13" s="1"/>
  <c r="L93" i="13"/>
  <c r="G93" i="13" s="1"/>
  <c r="L85" i="13"/>
  <c r="G85" i="13" s="1"/>
  <c r="L77" i="13"/>
  <c r="G77" i="13" s="1"/>
  <c r="L57" i="13"/>
  <c r="G57" i="13" s="1"/>
  <c r="L49" i="13"/>
  <c r="G49" i="13" s="1"/>
  <c r="L41" i="13"/>
  <c r="G41" i="13" s="1"/>
  <c r="L412" i="13"/>
  <c r="G412" i="13" s="1"/>
  <c r="L221" i="13"/>
  <c r="G221" i="13" s="1"/>
  <c r="L185" i="13"/>
  <c r="G185" i="13" s="1"/>
  <c r="K185" i="13" s="1"/>
  <c r="L155" i="13"/>
  <c r="G155" i="13" s="1"/>
  <c r="L119" i="13"/>
  <c r="G119" i="13" s="1"/>
  <c r="L89" i="13"/>
  <c r="G89" i="13" s="1"/>
  <c r="L53" i="13"/>
  <c r="G53" i="13" s="1"/>
  <c r="L372" i="13"/>
  <c r="G372" i="13" s="1"/>
  <c r="L353" i="13"/>
  <c r="G353" i="13" s="1"/>
  <c r="L322" i="13"/>
  <c r="G322" i="13" s="1"/>
  <c r="K322" i="13" s="1"/>
  <c r="L314" i="13"/>
  <c r="G314" i="13" s="1"/>
  <c r="K314" i="13" s="1"/>
  <c r="L283" i="13"/>
  <c r="G283" i="13" s="1"/>
  <c r="L256" i="13"/>
  <c r="G256" i="13" s="1"/>
  <c r="L244" i="13"/>
  <c r="G244" i="13" s="1"/>
  <c r="L224" i="13"/>
  <c r="G224" i="13" s="1"/>
  <c r="K224" i="13" s="1"/>
  <c r="L216" i="13"/>
  <c r="G216" i="13" s="1"/>
  <c r="K216" i="13" s="1"/>
  <c r="L208" i="13"/>
  <c r="G208" i="13" s="1"/>
  <c r="L186" i="13"/>
  <c r="G186" i="13" s="1"/>
  <c r="K186" i="13" s="1"/>
  <c r="L178" i="13"/>
  <c r="G178" i="13" s="1"/>
  <c r="L158" i="13"/>
  <c r="G158" i="13" s="1"/>
  <c r="L150" i="13"/>
  <c r="G150" i="13" s="1"/>
  <c r="L142" i="13"/>
  <c r="G142" i="13" s="1"/>
  <c r="K142" i="13" s="1"/>
  <c r="L120" i="13"/>
  <c r="G120" i="13" s="1"/>
  <c r="L112" i="13"/>
  <c r="G112" i="13" s="1"/>
  <c r="L92" i="13"/>
  <c r="G92" i="13" s="1"/>
  <c r="L84" i="13"/>
  <c r="G84" i="13" s="1"/>
  <c r="L76" i="13"/>
  <c r="G76" i="13" s="1"/>
  <c r="L54" i="13"/>
  <c r="G54" i="13" s="1"/>
  <c r="L46" i="13"/>
  <c r="G46" i="13" s="1"/>
  <c r="L385" i="13"/>
  <c r="G385" i="13" s="1"/>
  <c r="L287" i="13"/>
  <c r="G287" i="13" s="1"/>
  <c r="L243" i="13"/>
  <c r="G243" i="13" s="1"/>
  <c r="K243" i="13" s="1"/>
  <c r="L213" i="13"/>
  <c r="G213" i="13" s="1"/>
  <c r="L177" i="13"/>
  <c r="G177" i="13" s="1"/>
  <c r="L147" i="13"/>
  <c r="G147" i="13" s="1"/>
  <c r="L111" i="13"/>
  <c r="G111" i="13" s="1"/>
  <c r="L81" i="13"/>
  <c r="G81" i="13" s="1"/>
  <c r="L45" i="13"/>
  <c r="G45" i="13" s="1"/>
  <c r="L10" i="13"/>
  <c r="G10" i="13" s="1"/>
  <c r="L14" i="13"/>
  <c r="G14" i="13" s="1"/>
  <c r="L18" i="13"/>
  <c r="G18" i="13" s="1"/>
  <c r="L22" i="13"/>
  <c r="G22" i="13" s="1"/>
  <c r="L26" i="13"/>
  <c r="G26" i="13" s="1"/>
  <c r="L11" i="13"/>
  <c r="G11" i="13" s="1"/>
  <c r="L23" i="13"/>
  <c r="G23" i="13" s="1"/>
  <c r="L16" i="13"/>
  <c r="G16" i="13" s="1"/>
  <c r="L15" i="13"/>
  <c r="G15" i="13" s="1"/>
  <c r="L19" i="13"/>
  <c r="G19" i="13" s="1"/>
  <c r="L27" i="13"/>
  <c r="G27" i="13" s="1"/>
  <c r="L24" i="13"/>
  <c r="G24" i="13" s="1"/>
  <c r="L12" i="13"/>
  <c r="G12" i="13" s="1"/>
  <c r="L20" i="13"/>
  <c r="G20" i="13" s="1"/>
  <c r="L21" i="13"/>
  <c r="G21" i="13" s="1"/>
  <c r="L25" i="13"/>
  <c r="G25" i="13" s="1"/>
  <c r="L13" i="13"/>
  <c r="G13" i="13" s="1"/>
  <c r="L17" i="13"/>
  <c r="G17" i="13" s="1"/>
  <c r="J228" i="14"/>
  <c r="G10" i="24" s="1"/>
  <c r="G11" i="24"/>
  <c r="J379" i="23"/>
  <c r="L9" i="13"/>
  <c r="G9" i="13" s="1"/>
  <c r="Z8" i="11"/>
  <c r="L8" i="13" s="1"/>
  <c r="G8" i="13" s="1"/>
  <c r="G61" i="13" l="1"/>
  <c r="L503" i="13"/>
  <c r="G503" i="13" s="1"/>
  <c r="G523" i="13" s="1"/>
  <c r="K89" i="13"/>
  <c r="M89" i="13" s="1"/>
  <c r="K143" i="13"/>
  <c r="M143" i="13" s="1"/>
  <c r="K385" i="13"/>
  <c r="M385" i="13" s="1"/>
  <c r="K50" i="13"/>
  <c r="M50" i="13" s="1"/>
  <c r="K46" i="13"/>
  <c r="M46" i="13" s="1"/>
  <c r="K149" i="13"/>
  <c r="M149" i="13" s="1"/>
  <c r="K20" i="13"/>
  <c r="M20" i="13" s="1"/>
  <c r="K21" i="13"/>
  <c r="M21" i="13" s="1"/>
  <c r="K225" i="13"/>
  <c r="M225" i="13" s="1"/>
  <c r="K252" i="13"/>
  <c r="M252" i="13" s="1"/>
  <c r="K278" i="13"/>
  <c r="M278" i="13" s="1"/>
  <c r="K81" i="13"/>
  <c r="M81" i="13" s="1"/>
  <c r="K120" i="13"/>
  <c r="M120" i="13" s="1"/>
  <c r="K178" i="13"/>
  <c r="M178" i="13" s="1"/>
  <c r="K208" i="13"/>
  <c r="M208" i="13" s="1"/>
  <c r="K373" i="13"/>
  <c r="M373" i="13" s="1"/>
  <c r="K282" i="13"/>
  <c r="M282" i="13" s="1"/>
  <c r="K214" i="13"/>
  <c r="M214" i="13" s="1"/>
  <c r="K190" i="13"/>
  <c r="M190" i="13" s="1"/>
  <c r="K15" i="13"/>
  <c r="M15" i="13" s="1"/>
  <c r="K114" i="13"/>
  <c r="M114" i="13" s="1"/>
  <c r="K157" i="13"/>
  <c r="M157" i="13" s="1"/>
  <c r="K290" i="13"/>
  <c r="M290" i="13" s="1"/>
  <c r="K220" i="13"/>
  <c r="M220" i="13" s="1"/>
  <c r="K58" i="13"/>
  <c r="M58" i="13" s="1"/>
  <c r="K174" i="13"/>
  <c r="M174" i="13" s="1"/>
  <c r="K289" i="13"/>
  <c r="M289" i="13" s="1"/>
  <c r="K372" i="13"/>
  <c r="M372" i="13" s="1"/>
  <c r="K244" i="13"/>
  <c r="M244" i="13" s="1"/>
  <c r="M316" i="13"/>
  <c r="K207" i="13"/>
  <c r="M207" i="13" s="1"/>
  <c r="K283" i="13"/>
  <c r="M283" i="13" s="1"/>
  <c r="K217" i="13"/>
  <c r="M217" i="13" s="1"/>
  <c r="K27" i="13"/>
  <c r="M27" i="13" s="1"/>
  <c r="K75" i="13"/>
  <c r="M75" i="13" s="1"/>
  <c r="K121" i="13"/>
  <c r="M121" i="13" s="1"/>
  <c r="K320" i="13"/>
  <c r="M320" i="13" s="1"/>
  <c r="K49" i="13"/>
  <c r="M49" i="13" s="1"/>
  <c r="K274" i="13"/>
  <c r="M274" i="13" s="1"/>
  <c r="K112" i="13"/>
  <c r="M112" i="13" s="1"/>
  <c r="K158" i="13"/>
  <c r="M158" i="13" s="1"/>
  <c r="K307" i="13"/>
  <c r="M307" i="13" s="1"/>
  <c r="K254" i="13"/>
  <c r="M254" i="13" s="1"/>
  <c r="K54" i="13"/>
  <c r="M54" i="13" s="1"/>
  <c r="K17" i="13"/>
  <c r="M17" i="13" s="1"/>
  <c r="K53" i="13"/>
  <c r="M53" i="13" s="1"/>
  <c r="K309" i="13"/>
  <c r="M309" i="13" s="1"/>
  <c r="K156" i="13"/>
  <c r="M156" i="13" s="1"/>
  <c r="K323" i="13"/>
  <c r="M323" i="13" s="1"/>
  <c r="K146" i="13"/>
  <c r="M146" i="13" s="1"/>
  <c r="K287" i="13"/>
  <c r="M287" i="13" s="1"/>
  <c r="K88" i="13"/>
  <c r="M88" i="13" s="1"/>
  <c r="K60" i="13"/>
  <c r="M60" i="13" s="1"/>
  <c r="K22" i="13"/>
  <c r="M22" i="13" s="1"/>
  <c r="K256" i="13"/>
  <c r="M256" i="13" s="1"/>
  <c r="K181" i="13"/>
  <c r="M181" i="13" s="1"/>
  <c r="K115" i="13"/>
  <c r="M115" i="13" s="1"/>
  <c r="K80" i="13"/>
  <c r="M80" i="13" s="1"/>
  <c r="K240" i="13"/>
  <c r="M240" i="13" s="1"/>
  <c r="K52" i="13"/>
  <c r="M52" i="13" s="1"/>
  <c r="K110" i="13"/>
  <c r="M110" i="13" s="1"/>
  <c r="K153" i="13"/>
  <c r="M153" i="13" s="1"/>
  <c r="K122" i="13"/>
  <c r="M122" i="13" s="1"/>
  <c r="K13" i="13"/>
  <c r="M13" i="13" s="1"/>
  <c r="K213" i="13"/>
  <c r="M213" i="13" s="1"/>
  <c r="K275" i="13"/>
  <c r="M275" i="13" s="1"/>
  <c r="K280" i="13"/>
  <c r="M280" i="13" s="1"/>
  <c r="K124" i="13"/>
  <c r="M124" i="13" s="1"/>
  <c r="K212" i="13"/>
  <c r="M212" i="13" s="1"/>
  <c r="K155" i="13"/>
  <c r="M155" i="13" s="1"/>
  <c r="K291" i="13"/>
  <c r="M291" i="13" s="1"/>
  <c r="K210" i="13"/>
  <c r="M210" i="13" s="1"/>
  <c r="K218" i="13"/>
  <c r="M218" i="13" s="1"/>
  <c r="K284" i="13"/>
  <c r="M284" i="13" s="1"/>
  <c r="K44" i="13"/>
  <c r="M44" i="13" s="1"/>
  <c r="K222" i="13"/>
  <c r="M222" i="13" s="1"/>
  <c r="K45" i="13"/>
  <c r="M45" i="13" s="1"/>
  <c r="K85" i="13"/>
  <c r="M85" i="13" s="1"/>
  <c r="K381" i="13"/>
  <c r="M381" i="13" s="1"/>
  <c r="K77" i="13"/>
  <c r="M77" i="13" s="1"/>
  <c r="K93" i="13"/>
  <c r="M93" i="13" s="1"/>
  <c r="K377" i="13"/>
  <c r="M377" i="13" s="1"/>
  <c r="K26" i="13"/>
  <c r="M26" i="13" s="1"/>
  <c r="K10" i="13"/>
  <c r="M10" i="13" s="1"/>
  <c r="K76" i="13"/>
  <c r="M76" i="13" s="1"/>
  <c r="K92" i="13"/>
  <c r="K150" i="13"/>
  <c r="M150" i="13" s="1"/>
  <c r="K412" i="13"/>
  <c r="M412" i="13" s="1"/>
  <c r="K123" i="13"/>
  <c r="M123" i="13" s="1"/>
  <c r="K25" i="13"/>
  <c r="M25" i="13" s="1"/>
  <c r="K18" i="13"/>
  <c r="M18" i="13" s="1"/>
  <c r="K177" i="13"/>
  <c r="M177" i="13" s="1"/>
  <c r="K84" i="13"/>
  <c r="M84" i="13" s="1"/>
  <c r="K159" i="13"/>
  <c r="M159" i="13" s="1"/>
  <c r="K154" i="13"/>
  <c r="M154" i="13" s="1"/>
  <c r="K87" i="13"/>
  <c r="M87" i="13" s="1"/>
  <c r="K255" i="13"/>
  <c r="M255" i="13" s="1"/>
  <c r="K79" i="13"/>
  <c r="M79" i="13" s="1"/>
  <c r="K179" i="13"/>
  <c r="M179" i="13" s="1"/>
  <c r="K187" i="13"/>
  <c r="K245" i="13"/>
  <c r="M245" i="13" s="1"/>
  <c r="K321" i="13"/>
  <c r="M321" i="13" s="1"/>
  <c r="K12" i="13"/>
  <c r="M12" i="13" s="1"/>
  <c r="K111" i="13"/>
  <c r="M111" i="13" s="1"/>
  <c r="K14" i="13"/>
  <c r="M14" i="13" s="1"/>
  <c r="K221" i="13"/>
  <c r="M221" i="13" s="1"/>
  <c r="K279" i="13"/>
  <c r="K313" i="13"/>
  <c r="M313" i="13" s="1"/>
  <c r="K408" i="13"/>
  <c r="M408" i="13" s="1"/>
  <c r="K420" i="13"/>
  <c r="M420" i="13" s="1"/>
  <c r="K56" i="13"/>
  <c r="M56" i="13" s="1"/>
  <c r="K86" i="13"/>
  <c r="M86" i="13" s="1"/>
  <c r="K144" i="13"/>
  <c r="M144" i="13" s="1"/>
  <c r="K248" i="13"/>
  <c r="M248" i="13" s="1"/>
  <c r="K306" i="13"/>
  <c r="M306" i="13" s="1"/>
  <c r="K48" i="13"/>
  <c r="M48" i="13" s="1"/>
  <c r="K83" i="13"/>
  <c r="M83" i="13" s="1"/>
  <c r="K91" i="13"/>
  <c r="M91" i="13" s="1"/>
  <c r="K141" i="13"/>
  <c r="M141" i="13" s="1"/>
  <c r="K59" i="13"/>
  <c r="M59" i="13" s="1"/>
  <c r="K117" i="13"/>
  <c r="M117" i="13" s="1"/>
  <c r="K175" i="13"/>
  <c r="M175" i="13" s="1"/>
  <c r="K183" i="13"/>
  <c r="M183" i="13" s="1"/>
  <c r="K191" i="13"/>
  <c r="M191" i="13" s="1"/>
  <c r="K241" i="13"/>
  <c r="M241" i="13" s="1"/>
  <c r="K249" i="13"/>
  <c r="K257" i="13"/>
  <c r="M257" i="13" s="1"/>
  <c r="K315" i="13"/>
  <c r="K317" i="13"/>
  <c r="M317" i="13" s="1"/>
  <c r="K16" i="13"/>
  <c r="M16" i="13" s="1"/>
  <c r="K512" i="13"/>
  <c r="M512" i="13" s="1"/>
  <c r="M312" i="13"/>
  <c r="K455" i="13"/>
  <c r="M455" i="13" s="1"/>
  <c r="L668" i="13"/>
  <c r="G668" i="13" s="1"/>
  <c r="G688" i="13" s="1"/>
  <c r="L338" i="13"/>
  <c r="G338" i="13" s="1"/>
  <c r="G358" i="13" s="1"/>
  <c r="K24" i="13"/>
  <c r="M24" i="13" s="1"/>
  <c r="K151" i="13"/>
  <c r="M151" i="13" s="1"/>
  <c r="K116" i="13"/>
  <c r="M116" i="13" s="1"/>
  <c r="K443" i="13"/>
  <c r="M443" i="13" s="1"/>
  <c r="K641" i="13"/>
  <c r="M641" i="13" s="1"/>
  <c r="K583" i="13"/>
  <c r="K654" i="13"/>
  <c r="M654" i="13" s="1"/>
  <c r="G622" i="13"/>
  <c r="K439" i="13"/>
  <c r="M439" i="13" s="1"/>
  <c r="K349" i="13"/>
  <c r="M349" i="13" s="1"/>
  <c r="M188" i="13"/>
  <c r="M176" i="13"/>
  <c r="K107" i="13"/>
  <c r="M107" i="13" s="1"/>
  <c r="G127" i="13"/>
  <c r="M211" i="13"/>
  <c r="K41" i="13"/>
  <c r="M41" i="13" s="1"/>
  <c r="K57" i="13"/>
  <c r="M57" i="13" s="1"/>
  <c r="K717" i="13"/>
  <c r="M717" i="13" s="1"/>
  <c r="K387" i="13"/>
  <c r="M387" i="13" s="1"/>
  <c r="M223" i="13"/>
  <c r="M258" i="13"/>
  <c r="M318" i="13"/>
  <c r="K346" i="13"/>
  <c r="M346" i="13" s="1"/>
  <c r="M273" i="13"/>
  <c r="M180" i="13"/>
  <c r="M250" i="13"/>
  <c r="M285" i="13"/>
  <c r="K43" i="13"/>
  <c r="M43" i="13" s="1"/>
  <c r="K51" i="13"/>
  <c r="M51" i="13" s="1"/>
  <c r="K109" i="13"/>
  <c r="M109" i="13" s="1"/>
  <c r="K125" i="13"/>
  <c r="M125" i="13" s="1"/>
  <c r="K376" i="13"/>
  <c r="M376" i="13" s="1"/>
  <c r="K384" i="13"/>
  <c r="M384" i="13" s="1"/>
  <c r="K407" i="13"/>
  <c r="K415" i="13"/>
  <c r="M415" i="13" s="1"/>
  <c r="K423" i="13"/>
  <c r="K375" i="13"/>
  <c r="M375" i="13" s="1"/>
  <c r="K383" i="13"/>
  <c r="M383" i="13" s="1"/>
  <c r="K454" i="13"/>
  <c r="K520" i="13"/>
  <c r="M520" i="13" s="1"/>
  <c r="K614" i="13"/>
  <c r="M614" i="13" s="1"/>
  <c r="K324" i="13"/>
  <c r="K343" i="13"/>
  <c r="M343" i="13" s="1"/>
  <c r="K351" i="13"/>
  <c r="M351" i="13" s="1"/>
  <c r="K374" i="13"/>
  <c r="M374" i="13" s="1"/>
  <c r="K382" i="13"/>
  <c r="M382" i="13" s="1"/>
  <c r="K390" i="13"/>
  <c r="M390" i="13" s="1"/>
  <c r="K409" i="13"/>
  <c r="M409" i="13" s="1"/>
  <c r="K417" i="13"/>
  <c r="M417" i="13" s="1"/>
  <c r="K442" i="13"/>
  <c r="M442" i="13" s="1"/>
  <c r="K606" i="13"/>
  <c r="M606" i="13" s="1"/>
  <c r="K681" i="13"/>
  <c r="M681" i="13" s="1"/>
  <c r="K813" i="13"/>
  <c r="K445" i="13"/>
  <c r="M445" i="13" s="1"/>
  <c r="K453" i="13"/>
  <c r="K511" i="13"/>
  <c r="M511" i="13" s="1"/>
  <c r="K519" i="13"/>
  <c r="M519" i="13" s="1"/>
  <c r="K570" i="13"/>
  <c r="M570" i="13" s="1"/>
  <c r="K586" i="13"/>
  <c r="K617" i="13"/>
  <c r="M617" i="13" s="1"/>
  <c r="K647" i="13"/>
  <c r="K739" i="13"/>
  <c r="M739" i="13" s="1"/>
  <c r="K552" i="13"/>
  <c r="M552" i="13" s="1"/>
  <c r="K579" i="13"/>
  <c r="M579" i="13" s="1"/>
  <c r="K770" i="13"/>
  <c r="K509" i="13"/>
  <c r="M509" i="13" s="1"/>
  <c r="K517" i="13"/>
  <c r="M517" i="13" s="1"/>
  <c r="K572" i="13"/>
  <c r="M572" i="13" s="1"/>
  <c r="K580" i="13"/>
  <c r="K588" i="13"/>
  <c r="M588" i="13" s="1"/>
  <c r="K607" i="13"/>
  <c r="M607" i="13" s="1"/>
  <c r="K615" i="13"/>
  <c r="M615" i="13" s="1"/>
  <c r="K638" i="13"/>
  <c r="K701" i="13"/>
  <c r="M701" i="13" s="1"/>
  <c r="G721" i="13"/>
  <c r="K744" i="13"/>
  <c r="M744" i="13" s="1"/>
  <c r="K740" i="13"/>
  <c r="M740" i="13" s="1"/>
  <c r="K771" i="13"/>
  <c r="M771" i="13" s="1"/>
  <c r="K608" i="13"/>
  <c r="M608" i="13" s="1"/>
  <c r="K616" i="13"/>
  <c r="K646" i="13"/>
  <c r="M646" i="13" s="1"/>
  <c r="K669" i="13"/>
  <c r="M669" i="13" s="1"/>
  <c r="K685" i="13"/>
  <c r="K716" i="13"/>
  <c r="M716" i="13" s="1"/>
  <c r="K743" i="13"/>
  <c r="M743" i="13" s="1"/>
  <c r="K774" i="13"/>
  <c r="M774" i="13" s="1"/>
  <c r="K801" i="13"/>
  <c r="M801" i="13" s="1"/>
  <c r="K817" i="13"/>
  <c r="M817" i="13" s="1"/>
  <c r="K672" i="13"/>
  <c r="M672" i="13" s="1"/>
  <c r="K680" i="13"/>
  <c r="M680" i="13" s="1"/>
  <c r="K738" i="13"/>
  <c r="M738" i="13" s="1"/>
  <c r="K746" i="13"/>
  <c r="M746" i="13" s="1"/>
  <c r="K804" i="13"/>
  <c r="M804" i="13" s="1"/>
  <c r="K23" i="13"/>
  <c r="K353" i="13"/>
  <c r="M353" i="13" s="1"/>
  <c r="K147" i="13"/>
  <c r="M147" i="13" s="1"/>
  <c r="K477" i="13"/>
  <c r="M251" i="13"/>
  <c r="K119" i="13"/>
  <c r="M119" i="13" s="1"/>
  <c r="K779" i="13"/>
  <c r="M779" i="13" s="1"/>
  <c r="M246" i="13"/>
  <c r="K247" i="13"/>
  <c r="M247" i="13" s="1"/>
  <c r="K577" i="13"/>
  <c r="M577" i="13" s="1"/>
  <c r="K42" i="13"/>
  <c r="M42" i="13" s="1"/>
  <c r="K11" i="13"/>
  <c r="K341" i="13"/>
  <c r="M341" i="13" s="1"/>
  <c r="K19" i="13"/>
  <c r="M19" i="13" s="1"/>
  <c r="M224" i="13"/>
  <c r="M216" i="13"/>
  <c r="M184" i="13"/>
  <c r="K239" i="13"/>
  <c r="G259" i="13"/>
  <c r="K108" i="13"/>
  <c r="M108" i="13" s="1"/>
  <c r="K438" i="13"/>
  <c r="M438" i="13" s="1"/>
  <c r="K182" i="13"/>
  <c r="M182" i="13" s="1"/>
  <c r="M286" i="13"/>
  <c r="M277" i="13"/>
  <c r="K539" i="13"/>
  <c r="M539" i="13" s="1"/>
  <c r="M276" i="13"/>
  <c r="K357" i="13"/>
  <c r="K404" i="13"/>
  <c r="M404" i="13" s="1"/>
  <c r="G424" i="13"/>
  <c r="K74" i="13"/>
  <c r="G94" i="13"/>
  <c r="K82" i="13"/>
  <c r="M82" i="13" s="1"/>
  <c r="K90" i="13"/>
  <c r="K140" i="13"/>
  <c r="M140" i="13" s="1"/>
  <c r="G160" i="13"/>
  <c r="K148" i="13"/>
  <c r="K808" i="13"/>
  <c r="M808" i="13" s="1"/>
  <c r="M186" i="13"/>
  <c r="K206" i="13"/>
  <c r="M206" i="13" s="1"/>
  <c r="K536" i="13"/>
  <c r="G226" i="13"/>
  <c r="K272" i="13"/>
  <c r="K602" i="13"/>
  <c r="M602" i="13" s="1"/>
  <c r="G292" i="13"/>
  <c r="K288" i="13"/>
  <c r="M288" i="13" s="1"/>
  <c r="K618" i="13"/>
  <c r="M618" i="13" s="1"/>
  <c r="M310" i="13"/>
  <c r="K350" i="13"/>
  <c r="K389" i="13"/>
  <c r="M389" i="13" s="1"/>
  <c r="K551" i="13"/>
  <c r="K340" i="13"/>
  <c r="K348" i="13"/>
  <c r="K356" i="13"/>
  <c r="M356" i="13" s="1"/>
  <c r="K406" i="13"/>
  <c r="M406" i="13" s="1"/>
  <c r="K414" i="13"/>
  <c r="K422" i="13"/>
  <c r="M422" i="13" s="1"/>
  <c r="K447" i="13"/>
  <c r="M447" i="13" s="1"/>
  <c r="K489" i="13"/>
  <c r="M489" i="13" s="1"/>
  <c r="M319" i="13"/>
  <c r="K444" i="13"/>
  <c r="M444" i="13" s="1"/>
  <c r="K485" i="13"/>
  <c r="K543" i="13"/>
  <c r="K720" i="13"/>
  <c r="M720" i="13" s="1"/>
  <c r="K476" i="13"/>
  <c r="M476" i="13" s="1"/>
  <c r="K484" i="13"/>
  <c r="K542" i="13"/>
  <c r="K550" i="13"/>
  <c r="M550" i="13" s="1"/>
  <c r="K673" i="13"/>
  <c r="M673" i="13" s="1"/>
  <c r="K479" i="13"/>
  <c r="M479" i="13" s="1"/>
  <c r="K487" i="13"/>
  <c r="M487" i="13" s="1"/>
  <c r="K510" i="13"/>
  <c r="M510" i="13" s="1"/>
  <c r="K518" i="13"/>
  <c r="M518" i="13" s="1"/>
  <c r="K537" i="13"/>
  <c r="M537" i="13" s="1"/>
  <c r="K545" i="13"/>
  <c r="K610" i="13"/>
  <c r="M610" i="13" s="1"/>
  <c r="K637" i="13"/>
  <c r="M637" i="13" s="1"/>
  <c r="K704" i="13"/>
  <c r="M704" i="13" s="1"/>
  <c r="K474" i="13"/>
  <c r="M474" i="13" s="1"/>
  <c r="K540" i="13"/>
  <c r="M540" i="13" s="1"/>
  <c r="K548" i="13"/>
  <c r="K574" i="13"/>
  <c r="M574" i="13" s="1"/>
  <c r="K605" i="13"/>
  <c r="M605" i="13" s="1"/>
  <c r="K621" i="13"/>
  <c r="K651" i="13"/>
  <c r="M651" i="13" s="1"/>
  <c r="K678" i="13"/>
  <c r="K775" i="13"/>
  <c r="M775" i="13" s="1"/>
  <c r="K802" i="13"/>
  <c r="M802" i="13" s="1"/>
  <c r="K818" i="13"/>
  <c r="M818" i="13" s="1"/>
  <c r="K682" i="13"/>
  <c r="M682" i="13" s="1"/>
  <c r="K713" i="13"/>
  <c r="M713" i="13" s="1"/>
  <c r="K806" i="13"/>
  <c r="K573" i="13"/>
  <c r="K581" i="13"/>
  <c r="K639" i="13"/>
  <c r="M639" i="13" s="1"/>
  <c r="K648" i="13"/>
  <c r="M648" i="13" s="1"/>
  <c r="K645" i="13"/>
  <c r="M645" i="13" s="1"/>
  <c r="K653" i="13"/>
  <c r="M653" i="13" s="1"/>
  <c r="K703" i="13"/>
  <c r="K711" i="13"/>
  <c r="K719" i="13"/>
  <c r="M719" i="13" s="1"/>
  <c r="K769" i="13"/>
  <c r="M769" i="13" s="1"/>
  <c r="K777" i="13"/>
  <c r="K785" i="13"/>
  <c r="K652" i="13"/>
  <c r="M652" i="13" s="1"/>
  <c r="K675" i="13"/>
  <c r="K683" i="13"/>
  <c r="K702" i="13"/>
  <c r="K710" i="13"/>
  <c r="M710" i="13" s="1"/>
  <c r="K718" i="13"/>
  <c r="M718" i="13" s="1"/>
  <c r="K741" i="13"/>
  <c r="K749" i="13"/>
  <c r="K768" i="13"/>
  <c r="K776" i="13"/>
  <c r="K784" i="13"/>
  <c r="K807" i="13"/>
  <c r="M807" i="13" s="1"/>
  <c r="K815" i="13"/>
  <c r="M815" i="13" s="1"/>
  <c r="M142" i="13"/>
  <c r="M145" i="13"/>
  <c r="M189" i="13"/>
  <c r="M219" i="13"/>
  <c r="K173" i="13"/>
  <c r="M173" i="13" s="1"/>
  <c r="G193" i="13"/>
  <c r="M242" i="13"/>
  <c r="K345" i="13"/>
  <c r="M345" i="13" s="1"/>
  <c r="K481" i="13"/>
  <c r="M481" i="13" s="1"/>
  <c r="M185" i="13"/>
  <c r="M215" i="13"/>
  <c r="M243" i="13"/>
  <c r="M281" i="13"/>
  <c r="K635" i="13"/>
  <c r="M635" i="13" s="1"/>
  <c r="K305" i="13"/>
  <c r="M305" i="13" s="1"/>
  <c r="G325" i="13"/>
  <c r="K354" i="13"/>
  <c r="M354" i="13" s="1"/>
  <c r="K446" i="13"/>
  <c r="M446" i="13" s="1"/>
  <c r="K118" i="13"/>
  <c r="M118" i="13" s="1"/>
  <c r="K448" i="13"/>
  <c r="M448" i="13" s="1"/>
  <c r="K456" i="13"/>
  <c r="K126" i="13"/>
  <c r="M192" i="13"/>
  <c r="M308" i="13"/>
  <c r="K47" i="13"/>
  <c r="K55" i="13"/>
  <c r="K113" i="13"/>
  <c r="M113" i="13" s="1"/>
  <c r="M209" i="13"/>
  <c r="K253" i="13"/>
  <c r="M253" i="13" s="1"/>
  <c r="K311" i="13"/>
  <c r="M311" i="13" s="1"/>
  <c r="M322" i="13"/>
  <c r="K380" i="13"/>
  <c r="M380" i="13" s="1"/>
  <c r="K388" i="13"/>
  <c r="M388" i="13" s="1"/>
  <c r="K411" i="13"/>
  <c r="M411" i="13" s="1"/>
  <c r="K419" i="13"/>
  <c r="K450" i="13"/>
  <c r="K475" i="13"/>
  <c r="K508" i="13"/>
  <c r="M508" i="13" s="1"/>
  <c r="K371" i="13"/>
  <c r="M371" i="13" s="1"/>
  <c r="G391" i="13"/>
  <c r="K379" i="13"/>
  <c r="M379" i="13" s="1"/>
  <c r="K437" i="13"/>
  <c r="G457" i="13"/>
  <c r="K473" i="13"/>
  <c r="K504" i="13"/>
  <c r="K547" i="13"/>
  <c r="K339" i="13"/>
  <c r="M339" i="13" s="1"/>
  <c r="K347" i="13"/>
  <c r="M347" i="13" s="1"/>
  <c r="K355" i="13"/>
  <c r="K378" i="13"/>
  <c r="K386" i="13"/>
  <c r="M386" i="13" s="1"/>
  <c r="K405" i="13"/>
  <c r="M405" i="13" s="1"/>
  <c r="K413" i="13"/>
  <c r="M413" i="13" s="1"/>
  <c r="K421" i="13"/>
  <c r="M421" i="13" s="1"/>
  <c r="K471" i="13"/>
  <c r="M471" i="13" s="1"/>
  <c r="K575" i="13"/>
  <c r="M575" i="13" s="1"/>
  <c r="K747" i="13"/>
  <c r="K441" i="13"/>
  <c r="M441" i="13" s="1"/>
  <c r="K449" i="13"/>
  <c r="M449" i="13" s="1"/>
  <c r="K507" i="13"/>
  <c r="K515" i="13"/>
  <c r="M515" i="13" s="1"/>
  <c r="K578" i="13"/>
  <c r="K609" i="13"/>
  <c r="M609" i="13" s="1"/>
  <c r="K636" i="13"/>
  <c r="K778" i="13"/>
  <c r="K571" i="13"/>
  <c r="K587" i="13"/>
  <c r="M587" i="13" s="1"/>
  <c r="K505" i="13"/>
  <c r="M505" i="13" s="1"/>
  <c r="K513" i="13"/>
  <c r="K521" i="13"/>
  <c r="M521" i="13" s="1"/>
  <c r="K553" i="13"/>
  <c r="M553" i="13" s="1"/>
  <c r="K576" i="13"/>
  <c r="M576" i="13" s="1"/>
  <c r="K584" i="13"/>
  <c r="M584" i="13" s="1"/>
  <c r="K603" i="13"/>
  <c r="M603" i="13" s="1"/>
  <c r="K611" i="13"/>
  <c r="K619" i="13"/>
  <c r="K642" i="13"/>
  <c r="K709" i="13"/>
  <c r="M709" i="13" s="1"/>
  <c r="K736" i="13"/>
  <c r="M736" i="13" s="1"/>
  <c r="K752" i="13"/>
  <c r="M752" i="13" s="1"/>
  <c r="K748" i="13"/>
  <c r="K554" i="13"/>
  <c r="K604" i="13"/>
  <c r="M604" i="13" s="1"/>
  <c r="K612" i="13"/>
  <c r="M612" i="13" s="1"/>
  <c r="K620" i="13"/>
  <c r="K650" i="13"/>
  <c r="M650" i="13" s="1"/>
  <c r="K677" i="13"/>
  <c r="K708" i="13"/>
  <c r="M708" i="13" s="1"/>
  <c r="K735" i="13"/>
  <c r="M735" i="13" s="1"/>
  <c r="K751" i="13"/>
  <c r="K782" i="13"/>
  <c r="M782" i="13" s="1"/>
  <c r="K809" i="13"/>
  <c r="K676" i="13"/>
  <c r="M676" i="13" s="1"/>
  <c r="K684" i="13"/>
  <c r="M684" i="13" s="1"/>
  <c r="K734" i="13"/>
  <c r="M734" i="13" s="1"/>
  <c r="G754" i="13"/>
  <c r="K742" i="13"/>
  <c r="K750" i="13"/>
  <c r="M750" i="13" s="1"/>
  <c r="K800" i="13"/>
  <c r="G820" i="13"/>
  <c r="K478" i="13"/>
  <c r="K816" i="13"/>
  <c r="K78" i="13"/>
  <c r="M78" i="13" s="1"/>
  <c r="K152" i="13"/>
  <c r="M152" i="13" s="1"/>
  <c r="K812" i="13"/>
  <c r="K482" i="13"/>
  <c r="M482" i="13" s="1"/>
  <c r="M314" i="13"/>
  <c r="K342" i="13"/>
  <c r="M342" i="13" s="1"/>
  <c r="K416" i="13"/>
  <c r="K452" i="13"/>
  <c r="M452" i="13" s="1"/>
  <c r="K344" i="13"/>
  <c r="M344" i="13" s="1"/>
  <c r="K352" i="13"/>
  <c r="M352" i="13" s="1"/>
  <c r="K410" i="13"/>
  <c r="M410" i="13" s="1"/>
  <c r="K418" i="13"/>
  <c r="K440" i="13"/>
  <c r="M440" i="13" s="1"/>
  <c r="K451" i="13"/>
  <c r="M451" i="13" s="1"/>
  <c r="K516" i="13"/>
  <c r="K786" i="13"/>
  <c r="M786" i="13" s="1"/>
  <c r="K472" i="13"/>
  <c r="K480" i="13"/>
  <c r="K488" i="13"/>
  <c r="M488" i="13" s="1"/>
  <c r="K538" i="13"/>
  <c r="M538" i="13" s="1"/>
  <c r="K546" i="13"/>
  <c r="K712" i="13"/>
  <c r="M712" i="13" s="1"/>
  <c r="K805" i="13"/>
  <c r="K483" i="13"/>
  <c r="K506" i="13"/>
  <c r="K514" i="13"/>
  <c r="K522" i="13"/>
  <c r="M522" i="13" s="1"/>
  <c r="K541" i="13"/>
  <c r="M541" i="13" s="1"/>
  <c r="K549" i="13"/>
  <c r="K470" i="13"/>
  <c r="M470" i="13" s="1"/>
  <c r="G490" i="13"/>
  <c r="K486" i="13"/>
  <c r="M486" i="13" s="1"/>
  <c r="G556" i="13"/>
  <c r="K544" i="13"/>
  <c r="K555" i="13"/>
  <c r="M555" i="13" s="1"/>
  <c r="K582" i="13"/>
  <c r="K613" i="13"/>
  <c r="M613" i="13" s="1"/>
  <c r="K640" i="13"/>
  <c r="M640" i="13" s="1"/>
  <c r="K670" i="13"/>
  <c r="M670" i="13" s="1"/>
  <c r="K686" i="13"/>
  <c r="M686" i="13" s="1"/>
  <c r="K767" i="13"/>
  <c r="G787" i="13"/>
  <c r="K783" i="13"/>
  <c r="K810" i="13"/>
  <c r="K644" i="13"/>
  <c r="K674" i="13"/>
  <c r="M674" i="13" s="1"/>
  <c r="K705" i="13"/>
  <c r="K814" i="13"/>
  <c r="M814" i="13" s="1"/>
  <c r="K569" i="13"/>
  <c r="M569" i="13" s="1"/>
  <c r="G589" i="13"/>
  <c r="K585" i="13"/>
  <c r="G655" i="13"/>
  <c r="K643" i="13"/>
  <c r="K649" i="13"/>
  <c r="M649" i="13" s="1"/>
  <c r="K707" i="13"/>
  <c r="K715" i="13"/>
  <c r="K773" i="13"/>
  <c r="M773" i="13" s="1"/>
  <c r="K781" i="13"/>
  <c r="K671" i="13"/>
  <c r="M671" i="13" s="1"/>
  <c r="K679" i="13"/>
  <c r="K687" i="13"/>
  <c r="K706" i="13"/>
  <c r="K714" i="13"/>
  <c r="K737" i="13"/>
  <c r="K745" i="13"/>
  <c r="M745" i="13" s="1"/>
  <c r="K753" i="13"/>
  <c r="M753" i="13" s="1"/>
  <c r="K772" i="13"/>
  <c r="K780" i="13"/>
  <c r="K803" i="13"/>
  <c r="M803" i="13" s="1"/>
  <c r="K811" i="13"/>
  <c r="M811" i="13" s="1"/>
  <c r="K819" i="13"/>
  <c r="M819" i="13" s="1"/>
  <c r="K9" i="13"/>
  <c r="J414" i="23"/>
  <c r="B9" i="4"/>
  <c r="L9" i="4" s="1"/>
  <c r="B10" i="4"/>
  <c r="L10" i="4" s="1"/>
  <c r="B11" i="4"/>
  <c r="L11" i="4" s="1"/>
  <c r="B12" i="4"/>
  <c r="L12" i="4" s="1"/>
  <c r="B13" i="4"/>
  <c r="L13" i="4" s="1"/>
  <c r="B14" i="4"/>
  <c r="L14" i="4" s="1"/>
  <c r="B15" i="4"/>
  <c r="L15" i="4" s="1"/>
  <c r="B16" i="4"/>
  <c r="L16" i="4" s="1"/>
  <c r="B17" i="4"/>
  <c r="L17" i="4" s="1"/>
  <c r="B18" i="4"/>
  <c r="L18" i="4" s="1"/>
  <c r="B19" i="4"/>
  <c r="L19" i="4" s="1"/>
  <c r="B20" i="4"/>
  <c r="L20" i="4" s="1"/>
  <c r="B21" i="4"/>
  <c r="L21" i="4" s="1"/>
  <c r="B22" i="4"/>
  <c r="L22" i="4" s="1"/>
  <c r="B23" i="4"/>
  <c r="L23" i="4" s="1"/>
  <c r="B24" i="4"/>
  <c r="L24" i="4" s="1"/>
  <c r="B25" i="4"/>
  <c r="L25" i="4" s="1"/>
  <c r="B26" i="4"/>
  <c r="L26" i="4" s="1"/>
  <c r="B27" i="4"/>
  <c r="L27" i="4" s="1"/>
  <c r="B5" i="4"/>
  <c r="B4" i="4"/>
  <c r="K503" i="13" l="1"/>
  <c r="M503" i="13" s="1"/>
  <c r="K668" i="13"/>
  <c r="M668" i="13" s="1"/>
  <c r="K338" i="13"/>
  <c r="M338" i="13" s="1"/>
  <c r="M279" i="13"/>
  <c r="M187" i="13"/>
  <c r="M249" i="13"/>
  <c r="M581" i="13"/>
  <c r="M583" i="13"/>
  <c r="M586" i="13"/>
  <c r="K8" i="13"/>
  <c r="M8" i="13" s="1"/>
  <c r="M315" i="13"/>
  <c r="M92" i="13"/>
  <c r="M554" i="13"/>
  <c r="M416" i="13"/>
  <c r="M414" i="13"/>
  <c r="M778" i="13"/>
  <c r="M742" i="13"/>
  <c r="M578" i="13"/>
  <c r="M423" i="13"/>
  <c r="M638" i="13"/>
  <c r="M580" i="13"/>
  <c r="M812" i="13"/>
  <c r="M571" i="13"/>
  <c r="M340" i="13"/>
  <c r="M647" i="13"/>
  <c r="M478" i="13"/>
  <c r="M573" i="13"/>
  <c r="M777" i="13"/>
  <c r="M711" i="13"/>
  <c r="M516" i="13"/>
  <c r="M642" i="13"/>
  <c r="M543" i="13"/>
  <c r="M47" i="13"/>
  <c r="M348" i="13"/>
  <c r="M407" i="13"/>
  <c r="M770" i="13"/>
  <c r="M751" i="13"/>
  <c r="M685" i="13"/>
  <c r="M477" i="13"/>
  <c r="M706" i="13"/>
  <c r="M785" i="13"/>
  <c r="M350" i="13"/>
  <c r="M324" i="13"/>
  <c r="M551" i="13"/>
  <c r="M545" i="13"/>
  <c r="M636" i="13"/>
  <c r="M741" i="13"/>
  <c r="M683" i="13"/>
  <c r="M747" i="13"/>
  <c r="M582" i="13"/>
  <c r="M620" i="13"/>
  <c r="M506" i="13"/>
  <c r="M378" i="13"/>
  <c r="M813" i="13"/>
  <c r="M453" i="13"/>
  <c r="M454" i="13"/>
  <c r="M485" i="13"/>
  <c r="M74" i="13"/>
  <c r="M611" i="13"/>
  <c r="M687" i="13"/>
  <c r="M643" i="13"/>
  <c r="M548" i="13"/>
  <c r="M679" i="13"/>
  <c r="M810" i="13"/>
  <c r="M705" i="13"/>
  <c r="M504" i="13"/>
  <c r="M678" i="13"/>
  <c r="M780" i="13"/>
  <c r="M714" i="13"/>
  <c r="M707" i="13"/>
  <c r="M715" i="13"/>
  <c r="M675" i="13"/>
  <c r="M703" i="13"/>
  <c r="M800" i="13"/>
  <c r="M781" i="13"/>
  <c r="M514" i="13"/>
  <c r="M542" i="13"/>
  <c r="M418" i="13"/>
  <c r="M450" i="13"/>
  <c r="M783" i="13"/>
  <c r="M767" i="13"/>
  <c r="M784" i="13"/>
  <c r="M768" i="13"/>
  <c r="M702" i="13"/>
  <c r="M677" i="13"/>
  <c r="M644" i="13"/>
  <c r="M585" i="13"/>
  <c r="M547" i="13"/>
  <c r="M621" i="13"/>
  <c r="M536" i="13"/>
  <c r="M816" i="13"/>
  <c r="M475" i="13"/>
  <c r="M484" i="13"/>
  <c r="M546" i="13"/>
  <c r="M419" i="13"/>
  <c r="M148" i="13"/>
  <c r="M90" i="13"/>
  <c r="M55" i="13"/>
  <c r="M472" i="13"/>
  <c r="M11" i="13"/>
  <c r="M437" i="13"/>
  <c r="M507" i="13"/>
  <c r="M357" i="13"/>
  <c r="M776" i="13"/>
  <c r="M544" i="13"/>
  <c r="M480" i="13"/>
  <c r="M355" i="13"/>
  <c r="M272" i="13"/>
  <c r="M805" i="13"/>
  <c r="M772" i="13"/>
  <c r="M809" i="13"/>
  <c r="M513" i="13"/>
  <c r="M749" i="13"/>
  <c r="M619" i="13"/>
  <c r="M456" i="13"/>
  <c r="M239" i="13"/>
  <c r="M806" i="13"/>
  <c r="M748" i="13"/>
  <c r="M616" i="13"/>
  <c r="M473" i="13"/>
  <c r="M549" i="13"/>
  <c r="M483" i="13"/>
  <c r="M23" i="13"/>
  <c r="M737" i="13"/>
  <c r="M126" i="13"/>
  <c r="M9" i="13"/>
  <c r="J449" i="23"/>
  <c r="N9" i="4"/>
  <c r="N10" i="4"/>
  <c r="N11" i="4"/>
  <c r="N12" i="4"/>
  <c r="N13" i="4"/>
  <c r="N14" i="4"/>
  <c r="N15" i="4"/>
  <c r="N16" i="4"/>
  <c r="N17" i="4"/>
  <c r="N18" i="4"/>
  <c r="N19" i="4"/>
  <c r="N20" i="4"/>
  <c r="N21" i="4"/>
  <c r="N22" i="4"/>
  <c r="N23" i="4"/>
  <c r="N24" i="4"/>
  <c r="N25" i="4"/>
  <c r="N26" i="4"/>
  <c r="N27" i="4"/>
  <c r="J484" i="23" l="1"/>
  <c r="R21" i="4"/>
  <c r="R13" i="4"/>
  <c r="R20" i="4"/>
  <c r="R12" i="4"/>
  <c r="R27" i="4"/>
  <c r="R23" i="4"/>
  <c r="R19" i="4"/>
  <c r="R15" i="4"/>
  <c r="R11" i="4"/>
  <c r="R25" i="4"/>
  <c r="R17" i="4"/>
  <c r="R24" i="4"/>
  <c r="R16" i="4"/>
  <c r="R26" i="4"/>
  <c r="R22" i="4"/>
  <c r="R18" i="4"/>
  <c r="R14" i="4"/>
  <c r="R10" i="4"/>
  <c r="R9" i="4"/>
  <c r="N8" i="4"/>
  <c r="C24" i="2"/>
  <c r="C23" i="2"/>
  <c r="J519" i="23" l="1"/>
  <c r="R8" i="4"/>
  <c r="D6" i="1"/>
  <c r="P315" i="10" l="1"/>
  <c r="T315" i="10" s="1"/>
  <c r="P311" i="10"/>
  <c r="T311" i="10" s="1"/>
  <c r="P307" i="10"/>
  <c r="T307" i="10" s="1"/>
  <c r="P303" i="10"/>
  <c r="T303" i="10" s="1"/>
  <c r="P299" i="10"/>
  <c r="T299" i="10" s="1"/>
  <c r="P283" i="10"/>
  <c r="T283" i="10" s="1"/>
  <c r="P279" i="10"/>
  <c r="T279" i="10" s="1"/>
  <c r="P275" i="10"/>
  <c r="T275" i="10" s="1"/>
  <c r="P271" i="10"/>
  <c r="T271" i="10" s="1"/>
  <c r="P267" i="10"/>
  <c r="T267" i="10" s="1"/>
  <c r="P251" i="10"/>
  <c r="T251" i="10" s="1"/>
  <c r="P247" i="10"/>
  <c r="T247" i="10" s="1"/>
  <c r="P243" i="10"/>
  <c r="T243" i="10" s="1"/>
  <c r="P239" i="10"/>
  <c r="T239" i="10" s="1"/>
  <c r="P235" i="10"/>
  <c r="T235" i="10" s="1"/>
  <c r="P219" i="10"/>
  <c r="T219" i="10" s="1"/>
  <c r="P215" i="10"/>
  <c r="T215" i="10" s="1"/>
  <c r="P211" i="10"/>
  <c r="T211" i="10" s="1"/>
  <c r="P207" i="10"/>
  <c r="T207" i="10" s="1"/>
  <c r="P203" i="10"/>
  <c r="T203" i="10" s="1"/>
  <c r="P187" i="10"/>
  <c r="T187" i="10" s="1"/>
  <c r="P183" i="10"/>
  <c r="T183" i="10" s="1"/>
  <c r="P179" i="10"/>
  <c r="T179" i="10" s="1"/>
  <c r="P175" i="10"/>
  <c r="T175" i="10" s="1"/>
  <c r="P171" i="10"/>
  <c r="T171" i="10" s="1"/>
  <c r="P155" i="10"/>
  <c r="T155" i="10" s="1"/>
  <c r="P151" i="10"/>
  <c r="T151" i="10" s="1"/>
  <c r="P147" i="10"/>
  <c r="T147" i="10" s="1"/>
  <c r="P143" i="10"/>
  <c r="T143" i="10" s="1"/>
  <c r="P139" i="10"/>
  <c r="T139" i="10" s="1"/>
  <c r="P123" i="10"/>
  <c r="T123" i="10" s="1"/>
  <c r="P119" i="10"/>
  <c r="T119" i="10" s="1"/>
  <c r="P115" i="10"/>
  <c r="T115" i="10" s="1"/>
  <c r="P111" i="10"/>
  <c r="T111" i="10" s="1"/>
  <c r="P107" i="10"/>
  <c r="T107" i="10" s="1"/>
  <c r="P91" i="10"/>
  <c r="T91" i="10" s="1"/>
  <c r="P87" i="10"/>
  <c r="T87" i="10" s="1"/>
  <c r="P83" i="10"/>
  <c r="T83" i="10" s="1"/>
  <c r="P79" i="10"/>
  <c r="T79" i="10" s="1"/>
  <c r="P75" i="10"/>
  <c r="T75" i="10" s="1"/>
  <c r="P59" i="10"/>
  <c r="T59" i="10" s="1"/>
  <c r="P55" i="10"/>
  <c r="T55" i="10" s="1"/>
  <c r="P51" i="10"/>
  <c r="T51" i="10" s="1"/>
  <c r="P47" i="10"/>
  <c r="T47" i="10" s="1"/>
  <c r="P43" i="10"/>
  <c r="T43" i="10" s="1"/>
  <c r="P27" i="10"/>
  <c r="T27" i="10" s="1"/>
  <c r="P23" i="10"/>
  <c r="T23" i="10" s="1"/>
  <c r="P19" i="10"/>
  <c r="T19" i="10" s="1"/>
  <c r="P15" i="10"/>
  <c r="T15" i="10" s="1"/>
  <c r="P11" i="10"/>
  <c r="T11" i="10" s="1"/>
  <c r="P315" i="9"/>
  <c r="T315" i="9" s="1"/>
  <c r="P311" i="9"/>
  <c r="T311" i="9" s="1"/>
  <c r="P307" i="9"/>
  <c r="T307" i="9" s="1"/>
  <c r="P303" i="9"/>
  <c r="T303" i="9" s="1"/>
  <c r="P299" i="9"/>
  <c r="T299" i="9" s="1"/>
  <c r="P283" i="9"/>
  <c r="T283" i="9" s="1"/>
  <c r="P279" i="9"/>
  <c r="T279" i="9" s="1"/>
  <c r="P275" i="9"/>
  <c r="T275" i="9" s="1"/>
  <c r="S315" i="10"/>
  <c r="M315" i="10" s="1"/>
  <c r="S311" i="10"/>
  <c r="S307" i="10"/>
  <c r="S303" i="10"/>
  <c r="S299" i="10"/>
  <c r="S283" i="10"/>
  <c r="S279" i="10"/>
  <c r="S275" i="10"/>
  <c r="S271" i="10"/>
  <c r="M271" i="10" s="1"/>
  <c r="S267" i="10"/>
  <c r="S251" i="10"/>
  <c r="S247" i="10"/>
  <c r="S243" i="10"/>
  <c r="S239" i="10"/>
  <c r="S235" i="10"/>
  <c r="S219" i="10"/>
  <c r="S215" i="10"/>
  <c r="M215" i="10" s="1"/>
  <c r="S211" i="10"/>
  <c r="S207" i="10"/>
  <c r="S203" i="10"/>
  <c r="S187" i="10"/>
  <c r="S183" i="10"/>
  <c r="S179" i="10"/>
  <c r="S175" i="10"/>
  <c r="S171" i="10"/>
  <c r="S155" i="10"/>
  <c r="S151" i="10"/>
  <c r="S147" i="10"/>
  <c r="S143" i="10"/>
  <c r="S139" i="10"/>
  <c r="S123" i="10"/>
  <c r="M123" i="10" s="1"/>
  <c r="S119" i="10"/>
  <c r="S115" i="10"/>
  <c r="S111" i="10"/>
  <c r="S107" i="10"/>
  <c r="S91" i="10"/>
  <c r="S87" i="10"/>
  <c r="S83" i="10"/>
  <c r="S79" i="10"/>
  <c r="M79" i="10" s="1"/>
  <c r="S75" i="10"/>
  <c r="S59" i="10"/>
  <c r="S55" i="10"/>
  <c r="S51" i="10"/>
  <c r="S47" i="10"/>
  <c r="S43" i="10"/>
  <c r="S27" i="10"/>
  <c r="S23" i="10"/>
  <c r="M23" i="10" s="1"/>
  <c r="S19" i="10"/>
  <c r="S15" i="10"/>
  <c r="S11" i="10"/>
  <c r="S315" i="9"/>
  <c r="S311" i="9"/>
  <c r="S307" i="9"/>
  <c r="S303" i="9"/>
  <c r="S299" i="9"/>
  <c r="M299" i="9" s="1"/>
  <c r="S283" i="9"/>
  <c r="S279" i="9"/>
  <c r="S275" i="9"/>
  <c r="S271" i="9"/>
  <c r="S267" i="9"/>
  <c r="S251" i="9"/>
  <c r="S247" i="9"/>
  <c r="S243" i="9"/>
  <c r="S239" i="9"/>
  <c r="S235" i="9"/>
  <c r="S219" i="9"/>
  <c r="S215" i="9"/>
  <c r="P314" i="10"/>
  <c r="T314" i="10" s="1"/>
  <c r="P310" i="10"/>
  <c r="T310" i="10" s="1"/>
  <c r="P306" i="10"/>
  <c r="T306" i="10" s="1"/>
  <c r="P302" i="10"/>
  <c r="T302" i="10" s="1"/>
  <c r="P298" i="10"/>
  <c r="T298" i="10" s="1"/>
  <c r="P282" i="10"/>
  <c r="T282" i="10" s="1"/>
  <c r="P278" i="10"/>
  <c r="T278" i="10" s="1"/>
  <c r="P274" i="10"/>
  <c r="T274" i="10" s="1"/>
  <c r="P270" i="10"/>
  <c r="T270" i="10" s="1"/>
  <c r="P266" i="10"/>
  <c r="T266" i="10" s="1"/>
  <c r="P250" i="10"/>
  <c r="T250" i="10" s="1"/>
  <c r="P246" i="10"/>
  <c r="T246" i="10" s="1"/>
  <c r="P242" i="10"/>
  <c r="T242" i="10" s="1"/>
  <c r="P238" i="10"/>
  <c r="T238" i="10" s="1"/>
  <c r="P234" i="10"/>
  <c r="T234" i="10" s="1"/>
  <c r="P218" i="10"/>
  <c r="T218" i="10" s="1"/>
  <c r="P214" i="10"/>
  <c r="T214" i="10" s="1"/>
  <c r="P210" i="10"/>
  <c r="T210" i="10" s="1"/>
  <c r="P206" i="10"/>
  <c r="T206" i="10" s="1"/>
  <c r="P202" i="10"/>
  <c r="T202" i="10" s="1"/>
  <c r="P186" i="10"/>
  <c r="T186" i="10" s="1"/>
  <c r="P182" i="10"/>
  <c r="T182" i="10" s="1"/>
  <c r="P178" i="10"/>
  <c r="T178" i="10" s="1"/>
  <c r="P174" i="10"/>
  <c r="T174" i="10" s="1"/>
  <c r="P170" i="10"/>
  <c r="T170" i="10" s="1"/>
  <c r="P154" i="10"/>
  <c r="T154" i="10" s="1"/>
  <c r="P150" i="10"/>
  <c r="T150" i="10" s="1"/>
  <c r="P146" i="10"/>
  <c r="T146" i="10" s="1"/>
  <c r="P142" i="10"/>
  <c r="T142" i="10" s="1"/>
  <c r="P138" i="10"/>
  <c r="T138" i="10" s="1"/>
  <c r="P122" i="10"/>
  <c r="T122" i="10" s="1"/>
  <c r="P118" i="10"/>
  <c r="T118" i="10" s="1"/>
  <c r="P114" i="10"/>
  <c r="T114" i="10" s="1"/>
  <c r="P110" i="10"/>
  <c r="T110" i="10" s="1"/>
  <c r="P106" i="10"/>
  <c r="T106" i="10" s="1"/>
  <c r="P90" i="10"/>
  <c r="T90" i="10" s="1"/>
  <c r="P86" i="10"/>
  <c r="T86" i="10" s="1"/>
  <c r="P82" i="10"/>
  <c r="T82" i="10" s="1"/>
  <c r="P78" i="10"/>
  <c r="T78" i="10" s="1"/>
  <c r="P74" i="10"/>
  <c r="T74" i="10" s="1"/>
  <c r="P58" i="10"/>
  <c r="T58" i="10" s="1"/>
  <c r="P54" i="10"/>
  <c r="T54" i="10" s="1"/>
  <c r="P50" i="10"/>
  <c r="T50" i="10" s="1"/>
  <c r="P46" i="10"/>
  <c r="T46" i="10" s="1"/>
  <c r="P42" i="10"/>
  <c r="T42" i="10" s="1"/>
  <c r="P26" i="10"/>
  <c r="T26" i="10" s="1"/>
  <c r="P22" i="10"/>
  <c r="T22" i="10" s="1"/>
  <c r="P18" i="10"/>
  <c r="T18" i="10" s="1"/>
  <c r="P14" i="10"/>
  <c r="T14" i="10" s="1"/>
  <c r="P10" i="10"/>
  <c r="T10" i="10" s="1"/>
  <c r="P314" i="9"/>
  <c r="T314" i="9" s="1"/>
  <c r="P310" i="9"/>
  <c r="T310" i="9" s="1"/>
  <c r="P306" i="9"/>
  <c r="T306" i="9" s="1"/>
  <c r="P302" i="9"/>
  <c r="T302" i="9" s="1"/>
  <c r="P298" i="9"/>
  <c r="T298" i="9" s="1"/>
  <c r="P282" i="9"/>
  <c r="T282" i="9" s="1"/>
  <c r="P278" i="9"/>
  <c r="T278" i="9" s="1"/>
  <c r="P274" i="9"/>
  <c r="T274" i="9" s="1"/>
  <c r="P270" i="9"/>
  <c r="T270" i="9" s="1"/>
  <c r="P266" i="9"/>
  <c r="T266" i="9" s="1"/>
  <c r="P250" i="9"/>
  <c r="T250" i="9" s="1"/>
  <c r="P246" i="9"/>
  <c r="T246" i="9" s="1"/>
  <c r="P242" i="9"/>
  <c r="T242" i="9" s="1"/>
  <c r="P238" i="9"/>
  <c r="T238" i="9" s="1"/>
  <c r="P234" i="9"/>
  <c r="T234" i="9" s="1"/>
  <c r="P218" i="9"/>
  <c r="T218" i="9" s="1"/>
  <c r="P214" i="9"/>
  <c r="T214" i="9" s="1"/>
  <c r="P210" i="9"/>
  <c r="T210" i="9" s="1"/>
  <c r="P206" i="9"/>
  <c r="T206" i="9" s="1"/>
  <c r="P202" i="9"/>
  <c r="T202" i="9" s="1"/>
  <c r="P186" i="9"/>
  <c r="T186" i="9" s="1"/>
  <c r="P182" i="9"/>
  <c r="T182" i="9" s="1"/>
  <c r="P178" i="9"/>
  <c r="T178" i="9" s="1"/>
  <c r="P174" i="9"/>
  <c r="T174" i="9" s="1"/>
  <c r="P170" i="9"/>
  <c r="T170" i="9" s="1"/>
  <c r="P154" i="9"/>
  <c r="T154" i="9" s="1"/>
  <c r="P150" i="9"/>
  <c r="T150" i="9" s="1"/>
  <c r="P146" i="9"/>
  <c r="T146" i="9" s="1"/>
  <c r="P142" i="9"/>
  <c r="T142" i="9" s="1"/>
  <c r="P138" i="9"/>
  <c r="T138" i="9" s="1"/>
  <c r="P122" i="9"/>
  <c r="T122" i="9" s="1"/>
  <c r="P118" i="9"/>
  <c r="T118" i="9" s="1"/>
  <c r="P114" i="9"/>
  <c r="T114" i="9" s="1"/>
  <c r="P110" i="9"/>
  <c r="T110" i="9" s="1"/>
  <c r="P106" i="9"/>
  <c r="T106" i="9" s="1"/>
  <c r="S314" i="10"/>
  <c r="S310" i="10"/>
  <c r="S306" i="10"/>
  <c r="S302" i="10"/>
  <c r="S298" i="10"/>
  <c r="S282" i="10"/>
  <c r="S278" i="10"/>
  <c r="S274" i="10"/>
  <c r="S270" i="10"/>
  <c r="S266" i="10"/>
  <c r="S250" i="10"/>
  <c r="S246" i="10"/>
  <c r="S242" i="10"/>
  <c r="S238" i="10"/>
  <c r="S234" i="10"/>
  <c r="S218" i="10"/>
  <c r="S214" i="10"/>
  <c r="S210" i="10"/>
  <c r="S206" i="10"/>
  <c r="S202" i="10"/>
  <c r="S186" i="10"/>
  <c r="S182" i="10"/>
  <c r="S178" i="10"/>
  <c r="S174" i="10"/>
  <c r="S170" i="10"/>
  <c r="S154" i="10"/>
  <c r="S150" i="10"/>
  <c r="S146" i="10"/>
  <c r="S142" i="10"/>
  <c r="S138" i="10"/>
  <c r="S122" i="10"/>
  <c r="S118" i="10"/>
  <c r="S114" i="10"/>
  <c r="S110" i="10"/>
  <c r="S106" i="10"/>
  <c r="S90" i="10"/>
  <c r="S86" i="10"/>
  <c r="S82" i="10"/>
  <c r="S78" i="10"/>
  <c r="S74" i="10"/>
  <c r="S58" i="10"/>
  <c r="S54" i="10"/>
  <c r="S50" i="10"/>
  <c r="S46" i="10"/>
  <c r="S42" i="10"/>
  <c r="S26" i="10"/>
  <c r="S22" i="10"/>
  <c r="S18" i="10"/>
  <c r="S14" i="10"/>
  <c r="S10" i="10"/>
  <c r="S314" i="9"/>
  <c r="S310" i="9"/>
  <c r="S306" i="9"/>
  <c r="S302" i="9"/>
  <c r="S298" i="9"/>
  <c r="S282" i="9"/>
  <c r="S278" i="9"/>
  <c r="S274" i="9"/>
  <c r="S270" i="9"/>
  <c r="S266" i="9"/>
  <c r="S250" i="9"/>
  <c r="S246" i="9"/>
  <c r="S242" i="9"/>
  <c r="S238" i="9"/>
  <c r="S234" i="9"/>
  <c r="S218" i="9"/>
  <c r="S214" i="9"/>
  <c r="S210" i="9"/>
  <c r="S206" i="9"/>
  <c r="S202" i="9"/>
  <c r="S186" i="9"/>
  <c r="S182" i="9"/>
  <c r="S178" i="9"/>
  <c r="S174" i="9"/>
  <c r="S170" i="9"/>
  <c r="S154" i="9"/>
  <c r="S150" i="9"/>
  <c r="S146" i="9"/>
  <c r="S142" i="9"/>
  <c r="P313" i="10"/>
  <c r="T313" i="10" s="1"/>
  <c r="P309" i="10"/>
  <c r="T309" i="10" s="1"/>
  <c r="P305" i="10"/>
  <c r="T305" i="10" s="1"/>
  <c r="P301" i="10"/>
  <c r="T301" i="10" s="1"/>
  <c r="P297" i="10"/>
  <c r="T297" i="10" s="1"/>
  <c r="P281" i="10"/>
  <c r="T281" i="10" s="1"/>
  <c r="P277" i="10"/>
  <c r="T277" i="10" s="1"/>
  <c r="P273" i="10"/>
  <c r="T273" i="10" s="1"/>
  <c r="P269" i="10"/>
  <c r="T269" i="10" s="1"/>
  <c r="P265" i="10"/>
  <c r="T265" i="10" s="1"/>
  <c r="P249" i="10"/>
  <c r="T249" i="10" s="1"/>
  <c r="P245" i="10"/>
  <c r="T245" i="10" s="1"/>
  <c r="P241" i="10"/>
  <c r="T241" i="10" s="1"/>
  <c r="P237" i="10"/>
  <c r="T237" i="10" s="1"/>
  <c r="P233" i="10"/>
  <c r="T233" i="10" s="1"/>
  <c r="P217" i="10"/>
  <c r="T217" i="10" s="1"/>
  <c r="P213" i="10"/>
  <c r="T213" i="10" s="1"/>
  <c r="P209" i="10"/>
  <c r="T209" i="10" s="1"/>
  <c r="P205" i="10"/>
  <c r="T205" i="10" s="1"/>
  <c r="P201" i="10"/>
  <c r="T201" i="10" s="1"/>
  <c r="P185" i="10"/>
  <c r="T185" i="10" s="1"/>
  <c r="P181" i="10"/>
  <c r="T181" i="10" s="1"/>
  <c r="P177" i="10"/>
  <c r="T177" i="10" s="1"/>
  <c r="P173" i="10"/>
  <c r="T173" i="10" s="1"/>
  <c r="P169" i="10"/>
  <c r="T169" i="10" s="1"/>
  <c r="P153" i="10"/>
  <c r="T153" i="10" s="1"/>
  <c r="P149" i="10"/>
  <c r="T149" i="10" s="1"/>
  <c r="P145" i="10"/>
  <c r="T145" i="10" s="1"/>
  <c r="P141" i="10"/>
  <c r="T141" i="10" s="1"/>
  <c r="P137" i="10"/>
  <c r="T137" i="10" s="1"/>
  <c r="P121" i="10"/>
  <c r="T121" i="10" s="1"/>
  <c r="P117" i="10"/>
  <c r="T117" i="10" s="1"/>
  <c r="P113" i="10"/>
  <c r="T113" i="10" s="1"/>
  <c r="P109" i="10"/>
  <c r="T109" i="10" s="1"/>
  <c r="P105" i="10"/>
  <c r="T105" i="10" s="1"/>
  <c r="P89" i="10"/>
  <c r="T89" i="10" s="1"/>
  <c r="P85" i="10"/>
  <c r="T85" i="10" s="1"/>
  <c r="P81" i="10"/>
  <c r="T81" i="10" s="1"/>
  <c r="P77" i="10"/>
  <c r="T77" i="10" s="1"/>
  <c r="P73" i="10"/>
  <c r="T73" i="10" s="1"/>
  <c r="P57" i="10"/>
  <c r="T57" i="10" s="1"/>
  <c r="P53" i="10"/>
  <c r="T53" i="10" s="1"/>
  <c r="P49" i="10"/>
  <c r="T49" i="10" s="1"/>
  <c r="P45" i="10"/>
  <c r="T45" i="10" s="1"/>
  <c r="P41" i="10"/>
  <c r="T41" i="10" s="1"/>
  <c r="P25" i="10"/>
  <c r="T25" i="10" s="1"/>
  <c r="P21" i="10"/>
  <c r="T21" i="10" s="1"/>
  <c r="P17" i="10"/>
  <c r="T17" i="10" s="1"/>
  <c r="P13" i="10"/>
  <c r="T13" i="10" s="1"/>
  <c r="P9" i="10"/>
  <c r="T9" i="10" s="1"/>
  <c r="P313" i="9"/>
  <c r="T313" i="9" s="1"/>
  <c r="P309" i="9"/>
  <c r="T309" i="9" s="1"/>
  <c r="P305" i="9"/>
  <c r="T305" i="9" s="1"/>
  <c r="P301" i="9"/>
  <c r="T301" i="9" s="1"/>
  <c r="P297" i="9"/>
  <c r="T297" i="9" s="1"/>
  <c r="P281" i="9"/>
  <c r="T281" i="9" s="1"/>
  <c r="P277" i="9"/>
  <c r="T277" i="9" s="1"/>
  <c r="P273" i="9"/>
  <c r="T273" i="9" s="1"/>
  <c r="S313" i="10"/>
  <c r="S309" i="10"/>
  <c r="S305" i="10"/>
  <c r="S301" i="10"/>
  <c r="S297" i="10"/>
  <c r="S281" i="10"/>
  <c r="M281" i="10" s="1"/>
  <c r="S277" i="10"/>
  <c r="S273" i="10"/>
  <c r="S269" i="10"/>
  <c r="M269" i="10" s="1"/>
  <c r="S265" i="10"/>
  <c r="S249" i="10"/>
  <c r="S245" i="10"/>
  <c r="S241" i="10"/>
  <c r="S237" i="10"/>
  <c r="S233" i="10"/>
  <c r="S217" i="10"/>
  <c r="S213" i="10"/>
  <c r="M213" i="10" s="1"/>
  <c r="S209" i="10"/>
  <c r="S205" i="10"/>
  <c r="S201" i="10"/>
  <c r="S185" i="10"/>
  <c r="S181" i="10"/>
  <c r="S177" i="10"/>
  <c r="S173" i="10"/>
  <c r="S169" i="10"/>
  <c r="S153" i="10"/>
  <c r="S149" i="10"/>
  <c r="S145" i="10"/>
  <c r="S141" i="10"/>
  <c r="S137" i="10"/>
  <c r="S121" i="10"/>
  <c r="S117" i="10"/>
  <c r="S113" i="10"/>
  <c r="S109" i="10"/>
  <c r="S105" i="10"/>
  <c r="S89" i="10"/>
  <c r="S85" i="10"/>
  <c r="S81" i="10"/>
  <c r="S77" i="10"/>
  <c r="S73" i="10"/>
  <c r="S57" i="10"/>
  <c r="S53" i="10"/>
  <c r="S49" i="10"/>
  <c r="S45" i="10"/>
  <c r="S41" i="10"/>
  <c r="S25" i="10"/>
  <c r="S21" i="10"/>
  <c r="S17" i="10"/>
  <c r="S13" i="10"/>
  <c r="S9" i="10"/>
  <c r="S313" i="9"/>
  <c r="S309" i="9"/>
  <c r="S305" i="9"/>
  <c r="S301" i="9"/>
  <c r="S297" i="9"/>
  <c r="S281" i="9"/>
  <c r="S277" i="9"/>
  <c r="S273" i="9"/>
  <c r="S269" i="9"/>
  <c r="S265" i="9"/>
  <c r="S249" i="9"/>
  <c r="S245" i="9"/>
  <c r="P312" i="10"/>
  <c r="T312" i="10" s="1"/>
  <c r="P308" i="10"/>
  <c r="T308" i="10" s="1"/>
  <c r="P304" i="10"/>
  <c r="T304" i="10" s="1"/>
  <c r="P300" i="10"/>
  <c r="T300" i="10" s="1"/>
  <c r="P296" i="10"/>
  <c r="T296" i="10" s="1"/>
  <c r="P280" i="10"/>
  <c r="T280" i="10" s="1"/>
  <c r="P276" i="10"/>
  <c r="T276" i="10" s="1"/>
  <c r="P272" i="10"/>
  <c r="T272" i="10" s="1"/>
  <c r="P268" i="10"/>
  <c r="T268" i="10" s="1"/>
  <c r="P264" i="10"/>
  <c r="T264" i="10" s="1"/>
  <c r="P248" i="10"/>
  <c r="T248" i="10" s="1"/>
  <c r="P244" i="10"/>
  <c r="T244" i="10" s="1"/>
  <c r="P240" i="10"/>
  <c r="T240" i="10" s="1"/>
  <c r="P236" i="10"/>
  <c r="T236" i="10" s="1"/>
  <c r="P232" i="10"/>
  <c r="T232" i="10" s="1"/>
  <c r="P216" i="10"/>
  <c r="T216" i="10" s="1"/>
  <c r="P212" i="10"/>
  <c r="T212" i="10" s="1"/>
  <c r="P208" i="10"/>
  <c r="T208" i="10" s="1"/>
  <c r="P204" i="10"/>
  <c r="T204" i="10" s="1"/>
  <c r="P200" i="10"/>
  <c r="T200" i="10" s="1"/>
  <c r="P184" i="10"/>
  <c r="T184" i="10" s="1"/>
  <c r="P180" i="10"/>
  <c r="T180" i="10" s="1"/>
  <c r="P176" i="10"/>
  <c r="T176" i="10" s="1"/>
  <c r="P172" i="10"/>
  <c r="T172" i="10" s="1"/>
  <c r="P168" i="10"/>
  <c r="T168" i="10" s="1"/>
  <c r="P152" i="10"/>
  <c r="T152" i="10" s="1"/>
  <c r="P148" i="10"/>
  <c r="T148" i="10" s="1"/>
  <c r="P144" i="10"/>
  <c r="T144" i="10" s="1"/>
  <c r="P140" i="10"/>
  <c r="T140" i="10" s="1"/>
  <c r="P136" i="10"/>
  <c r="T136" i="10" s="1"/>
  <c r="P120" i="10"/>
  <c r="T120" i="10" s="1"/>
  <c r="P116" i="10"/>
  <c r="T116" i="10" s="1"/>
  <c r="P112" i="10"/>
  <c r="T112" i="10" s="1"/>
  <c r="P108" i="10"/>
  <c r="T108" i="10" s="1"/>
  <c r="P104" i="10"/>
  <c r="T104" i="10" s="1"/>
  <c r="P88" i="10"/>
  <c r="T88" i="10" s="1"/>
  <c r="P84" i="10"/>
  <c r="T84" i="10" s="1"/>
  <c r="P80" i="10"/>
  <c r="T80" i="10" s="1"/>
  <c r="P76" i="10"/>
  <c r="T76" i="10" s="1"/>
  <c r="P72" i="10"/>
  <c r="T72" i="10" s="1"/>
  <c r="P56" i="10"/>
  <c r="T56" i="10" s="1"/>
  <c r="P52" i="10"/>
  <c r="T52" i="10" s="1"/>
  <c r="P48" i="10"/>
  <c r="T48" i="10" s="1"/>
  <c r="P44" i="10"/>
  <c r="T44" i="10" s="1"/>
  <c r="P40" i="10"/>
  <c r="T40" i="10" s="1"/>
  <c r="P24" i="10"/>
  <c r="T24" i="10" s="1"/>
  <c r="P20" i="10"/>
  <c r="T20" i="10" s="1"/>
  <c r="P16" i="10"/>
  <c r="T16" i="10" s="1"/>
  <c r="P12" i="10"/>
  <c r="T12" i="10" s="1"/>
  <c r="P8" i="10"/>
  <c r="T8" i="10" s="1"/>
  <c r="P312" i="9"/>
  <c r="T312" i="9" s="1"/>
  <c r="P308" i="9"/>
  <c r="T308" i="9" s="1"/>
  <c r="P304" i="9"/>
  <c r="T304" i="9" s="1"/>
  <c r="P300" i="9"/>
  <c r="T300" i="9" s="1"/>
  <c r="P296" i="9"/>
  <c r="T296" i="9" s="1"/>
  <c r="P280" i="9"/>
  <c r="T280" i="9" s="1"/>
  <c r="P276" i="9"/>
  <c r="T276" i="9" s="1"/>
  <c r="P272" i="9"/>
  <c r="T272" i="9" s="1"/>
  <c r="P268" i="9"/>
  <c r="T268" i="9" s="1"/>
  <c r="P264" i="9"/>
  <c r="T264" i="9" s="1"/>
  <c r="P248" i="9"/>
  <c r="T248" i="9" s="1"/>
  <c r="P244" i="9"/>
  <c r="T244" i="9" s="1"/>
  <c r="P240" i="9"/>
  <c r="T240" i="9" s="1"/>
  <c r="P236" i="9"/>
  <c r="T236" i="9" s="1"/>
  <c r="P232" i="9"/>
  <c r="T232" i="9" s="1"/>
  <c r="P216" i="9"/>
  <c r="T216" i="9" s="1"/>
  <c r="P212" i="9"/>
  <c r="T212" i="9" s="1"/>
  <c r="P208" i="9"/>
  <c r="T208" i="9" s="1"/>
  <c r="P204" i="9"/>
  <c r="T204" i="9" s="1"/>
  <c r="P200" i="9"/>
  <c r="T200" i="9" s="1"/>
  <c r="P184" i="9"/>
  <c r="T184" i="9" s="1"/>
  <c r="P180" i="9"/>
  <c r="T180" i="9" s="1"/>
  <c r="P176" i="9"/>
  <c r="T176" i="9" s="1"/>
  <c r="P172" i="9"/>
  <c r="T172" i="9" s="1"/>
  <c r="P168" i="9"/>
  <c r="T168" i="9" s="1"/>
  <c r="P152" i="9"/>
  <c r="T152" i="9" s="1"/>
  <c r="P148" i="9"/>
  <c r="T148" i="9" s="1"/>
  <c r="P144" i="9"/>
  <c r="T144" i="9" s="1"/>
  <c r="P140" i="9"/>
  <c r="T140" i="9" s="1"/>
  <c r="P136" i="9"/>
  <c r="T136" i="9" s="1"/>
  <c r="P120" i="9"/>
  <c r="T120" i="9" s="1"/>
  <c r="P116" i="9"/>
  <c r="T116" i="9" s="1"/>
  <c r="P112" i="9"/>
  <c r="T112" i="9" s="1"/>
  <c r="P108" i="9"/>
  <c r="T108" i="9" s="1"/>
  <c r="P104" i="9"/>
  <c r="T104" i="9" s="1"/>
  <c r="S312" i="10"/>
  <c r="S268" i="10"/>
  <c r="M268" i="10" s="1"/>
  <c r="S212" i="10"/>
  <c r="S168" i="10"/>
  <c r="M168" i="10" s="1"/>
  <c r="S112" i="10"/>
  <c r="S56" i="10"/>
  <c r="S12" i="10"/>
  <c r="S276" i="9"/>
  <c r="P251" i="9"/>
  <c r="T251" i="9" s="1"/>
  <c r="S241" i="9"/>
  <c r="S233" i="9"/>
  <c r="S213" i="9"/>
  <c r="S207" i="9"/>
  <c r="S200" i="9"/>
  <c r="P181" i="9"/>
  <c r="T181" i="9" s="1"/>
  <c r="P175" i="9"/>
  <c r="T175" i="9" s="1"/>
  <c r="S169" i="9"/>
  <c r="S151" i="9"/>
  <c r="S144" i="9"/>
  <c r="S138" i="9"/>
  <c r="S121" i="9"/>
  <c r="P115" i="9"/>
  <c r="T115" i="9" s="1"/>
  <c r="S110" i="9"/>
  <c r="S105" i="9"/>
  <c r="P88" i="9"/>
  <c r="T88" i="9" s="1"/>
  <c r="P84" i="9"/>
  <c r="T84" i="9" s="1"/>
  <c r="P80" i="9"/>
  <c r="T80" i="9" s="1"/>
  <c r="P76" i="9"/>
  <c r="T76" i="9" s="1"/>
  <c r="P72" i="9"/>
  <c r="T72" i="9" s="1"/>
  <c r="P56" i="9"/>
  <c r="T56" i="9" s="1"/>
  <c r="P52" i="9"/>
  <c r="T52" i="9" s="1"/>
  <c r="P48" i="9"/>
  <c r="T48" i="9" s="1"/>
  <c r="P44" i="9"/>
  <c r="T44" i="9" s="1"/>
  <c r="P40" i="9"/>
  <c r="T40" i="9" s="1"/>
  <c r="P24" i="9"/>
  <c r="T24" i="9" s="1"/>
  <c r="P20" i="9"/>
  <c r="T20" i="9" s="1"/>
  <c r="P16" i="9"/>
  <c r="T16" i="9" s="1"/>
  <c r="P12" i="9"/>
  <c r="T12" i="9" s="1"/>
  <c r="P8" i="9"/>
  <c r="T8" i="9" s="1"/>
  <c r="L8" i="9" s="1"/>
  <c r="P312" i="8"/>
  <c r="T312" i="8" s="1"/>
  <c r="P308" i="8"/>
  <c r="T308" i="8" s="1"/>
  <c r="P304" i="8"/>
  <c r="T304" i="8" s="1"/>
  <c r="P300" i="8"/>
  <c r="T300" i="8" s="1"/>
  <c r="P296" i="8"/>
  <c r="T296" i="8" s="1"/>
  <c r="P280" i="8"/>
  <c r="T280" i="8" s="1"/>
  <c r="P276" i="8"/>
  <c r="T276" i="8" s="1"/>
  <c r="P272" i="8"/>
  <c r="T272" i="8" s="1"/>
  <c r="P268" i="8"/>
  <c r="T268" i="8" s="1"/>
  <c r="P264" i="8"/>
  <c r="T264" i="8" s="1"/>
  <c r="P248" i="8"/>
  <c r="T248" i="8" s="1"/>
  <c r="P244" i="8"/>
  <c r="T244" i="8" s="1"/>
  <c r="P240" i="8"/>
  <c r="T240" i="8" s="1"/>
  <c r="P236" i="8"/>
  <c r="T236" i="8" s="1"/>
  <c r="P232" i="8"/>
  <c r="T232" i="8" s="1"/>
  <c r="P216" i="8"/>
  <c r="T216" i="8" s="1"/>
  <c r="P212" i="8"/>
  <c r="T212" i="8" s="1"/>
  <c r="P208" i="8"/>
  <c r="T208" i="8" s="1"/>
  <c r="P204" i="8"/>
  <c r="T204" i="8" s="1"/>
  <c r="P200" i="8"/>
  <c r="T200" i="8" s="1"/>
  <c r="P184" i="8"/>
  <c r="T184" i="8" s="1"/>
  <c r="P180" i="8"/>
  <c r="T180" i="8" s="1"/>
  <c r="S308" i="10"/>
  <c r="S264" i="10"/>
  <c r="M264" i="10" s="1"/>
  <c r="S208" i="10"/>
  <c r="M208" i="10" s="1"/>
  <c r="S152" i="10"/>
  <c r="S108" i="10"/>
  <c r="M108" i="10" s="1"/>
  <c r="S52" i="10"/>
  <c r="M52" i="10" s="1"/>
  <c r="S8" i="10"/>
  <c r="S272" i="9"/>
  <c r="M272" i="9" s="1"/>
  <c r="P249" i="9"/>
  <c r="T249" i="9" s="1"/>
  <c r="S240" i="9"/>
  <c r="S232" i="9"/>
  <c r="S212" i="9"/>
  <c r="P205" i="9"/>
  <c r="T205" i="9" s="1"/>
  <c r="P187" i="9"/>
  <c r="T187" i="9" s="1"/>
  <c r="S181" i="9"/>
  <c r="S175" i="9"/>
  <c r="S168" i="9"/>
  <c r="M168" i="9" s="1"/>
  <c r="P149" i="9"/>
  <c r="T149" i="9" s="1"/>
  <c r="P143" i="9"/>
  <c r="T143" i="9" s="1"/>
  <c r="P137" i="9"/>
  <c r="T137" i="9" s="1"/>
  <c r="S120" i="9"/>
  <c r="M120" i="9" s="1"/>
  <c r="S115" i="9"/>
  <c r="P109" i="9"/>
  <c r="T109" i="9" s="1"/>
  <c r="S104" i="9"/>
  <c r="S88" i="9"/>
  <c r="S84" i="9"/>
  <c r="S80" i="9"/>
  <c r="S76" i="9"/>
  <c r="S72" i="9"/>
  <c r="S56" i="9"/>
  <c r="S52" i="9"/>
  <c r="S48" i="9"/>
  <c r="S44" i="9"/>
  <c r="S40" i="9"/>
  <c r="S24" i="9"/>
  <c r="S20" i="9"/>
  <c r="S16" i="9"/>
  <c r="S12" i="9"/>
  <c r="S8" i="9"/>
  <c r="S312" i="8"/>
  <c r="S308" i="8"/>
  <c r="S304" i="8"/>
  <c r="S300" i="8"/>
  <c r="S296" i="8"/>
  <c r="S280" i="8"/>
  <c r="S276" i="8"/>
  <c r="S272" i="8"/>
  <c r="S268" i="8"/>
  <c r="S264" i="8"/>
  <c r="S248" i="8"/>
  <c r="S244" i="8"/>
  <c r="S240" i="8"/>
  <c r="S236" i="8"/>
  <c r="S232" i="8"/>
  <c r="S216" i="8"/>
  <c r="S212" i="8"/>
  <c r="S208" i="8"/>
  <c r="S204" i="8"/>
  <c r="S200" i="8"/>
  <c r="S184" i="8"/>
  <c r="S180" i="8"/>
  <c r="S176" i="8"/>
  <c r="S172" i="8"/>
  <c r="S168" i="8"/>
  <c r="S152" i="8"/>
  <c r="S148" i="8"/>
  <c r="S144" i="8"/>
  <c r="S140" i="8"/>
  <c r="S136" i="8"/>
  <c r="S120" i="8"/>
  <c r="S116" i="8"/>
  <c r="S112" i="8"/>
  <c r="S108" i="8"/>
  <c r="S104" i="8"/>
  <c r="S88" i="8"/>
  <c r="S84" i="8"/>
  <c r="S80" i="8"/>
  <c r="S76" i="8"/>
  <c r="S304" i="10"/>
  <c r="M304" i="10" s="1"/>
  <c r="S248" i="10"/>
  <c r="M248" i="10" s="1"/>
  <c r="S204" i="10"/>
  <c r="S148" i="10"/>
  <c r="S104" i="10"/>
  <c r="M104" i="10" s="1"/>
  <c r="S48" i="10"/>
  <c r="S312" i="9"/>
  <c r="M312" i="9" s="1"/>
  <c r="P271" i="9"/>
  <c r="T271" i="9" s="1"/>
  <c r="S248" i="9"/>
  <c r="P239" i="9"/>
  <c r="T239" i="9" s="1"/>
  <c r="P219" i="9"/>
  <c r="T219" i="9" s="1"/>
  <c r="M219" i="9" s="1"/>
  <c r="P211" i="9"/>
  <c r="T211" i="9" s="1"/>
  <c r="S205" i="9"/>
  <c r="S187" i="9"/>
  <c r="S180" i="9"/>
  <c r="P173" i="9"/>
  <c r="T173" i="9" s="1"/>
  <c r="P155" i="9"/>
  <c r="T155" i="9" s="1"/>
  <c r="S149" i="9"/>
  <c r="S143" i="9"/>
  <c r="S137" i="9"/>
  <c r="P119" i="9"/>
  <c r="T119" i="9" s="1"/>
  <c r="S114" i="9"/>
  <c r="S109" i="9"/>
  <c r="P91" i="9"/>
  <c r="T91" i="9" s="1"/>
  <c r="P87" i="9"/>
  <c r="T87" i="9" s="1"/>
  <c r="P83" i="9"/>
  <c r="T83" i="9" s="1"/>
  <c r="P79" i="9"/>
  <c r="T79" i="9" s="1"/>
  <c r="P75" i="9"/>
  <c r="T75" i="9" s="1"/>
  <c r="P59" i="9"/>
  <c r="T59" i="9" s="1"/>
  <c r="P55" i="9"/>
  <c r="T55" i="9" s="1"/>
  <c r="P51" i="9"/>
  <c r="T51" i="9" s="1"/>
  <c r="P47" i="9"/>
  <c r="T47" i="9" s="1"/>
  <c r="P43" i="9"/>
  <c r="T43" i="9" s="1"/>
  <c r="P27" i="9"/>
  <c r="T27" i="9" s="1"/>
  <c r="P23" i="9"/>
  <c r="T23" i="9" s="1"/>
  <c r="P19" i="9"/>
  <c r="T19" i="9" s="1"/>
  <c r="P15" i="9"/>
  <c r="T15" i="9" s="1"/>
  <c r="P11" i="9"/>
  <c r="T11" i="9" s="1"/>
  <c r="P315" i="8"/>
  <c r="T315" i="8" s="1"/>
  <c r="P311" i="8"/>
  <c r="T311" i="8" s="1"/>
  <c r="P307" i="8"/>
  <c r="T307" i="8" s="1"/>
  <c r="P303" i="8"/>
  <c r="T303" i="8" s="1"/>
  <c r="P299" i="8"/>
  <c r="T299" i="8" s="1"/>
  <c r="P283" i="8"/>
  <c r="T283" i="8" s="1"/>
  <c r="P279" i="8"/>
  <c r="T279" i="8" s="1"/>
  <c r="P275" i="8"/>
  <c r="T275" i="8" s="1"/>
  <c r="P271" i="8"/>
  <c r="T271" i="8" s="1"/>
  <c r="P267" i="8"/>
  <c r="T267" i="8" s="1"/>
  <c r="P251" i="8"/>
  <c r="T251" i="8" s="1"/>
  <c r="P247" i="8"/>
  <c r="T247" i="8" s="1"/>
  <c r="P243" i="8"/>
  <c r="T243" i="8" s="1"/>
  <c r="P239" i="8"/>
  <c r="T239" i="8" s="1"/>
  <c r="P235" i="8"/>
  <c r="T235" i="8" s="1"/>
  <c r="P219" i="8"/>
  <c r="T219" i="8" s="1"/>
  <c r="P215" i="8"/>
  <c r="T215" i="8" s="1"/>
  <c r="P211" i="8"/>
  <c r="T211" i="8" s="1"/>
  <c r="P207" i="8"/>
  <c r="T207" i="8" s="1"/>
  <c r="P203" i="8"/>
  <c r="T203" i="8" s="1"/>
  <c r="P187" i="8"/>
  <c r="T187" i="8" s="1"/>
  <c r="P183" i="8"/>
  <c r="T183" i="8" s="1"/>
  <c r="P179" i="8"/>
  <c r="T179" i="8" s="1"/>
  <c r="P175" i="8"/>
  <c r="T175" i="8" s="1"/>
  <c r="P171" i="8"/>
  <c r="T171" i="8" s="1"/>
  <c r="P155" i="8"/>
  <c r="T155" i="8" s="1"/>
  <c r="P151" i="8"/>
  <c r="T151" i="8" s="1"/>
  <c r="P147" i="8"/>
  <c r="T147" i="8" s="1"/>
  <c r="P143" i="8"/>
  <c r="T143" i="8" s="1"/>
  <c r="P139" i="8"/>
  <c r="T139" i="8" s="1"/>
  <c r="P123" i="8"/>
  <c r="T123" i="8" s="1"/>
  <c r="P119" i="8"/>
  <c r="T119" i="8" s="1"/>
  <c r="P115" i="8"/>
  <c r="T115" i="8" s="1"/>
  <c r="P111" i="8"/>
  <c r="T111" i="8" s="1"/>
  <c r="P107" i="8"/>
  <c r="T107" i="8" s="1"/>
  <c r="P91" i="8"/>
  <c r="T91" i="8" s="1"/>
  <c r="P87" i="8"/>
  <c r="T87" i="8" s="1"/>
  <c r="P83" i="8"/>
  <c r="T83" i="8" s="1"/>
  <c r="P79" i="8"/>
  <c r="T79" i="8" s="1"/>
  <c r="P75" i="8"/>
  <c r="T75" i="8" s="1"/>
  <c r="S300" i="10"/>
  <c r="M300" i="10" s="1"/>
  <c r="S244" i="10"/>
  <c r="S200" i="10"/>
  <c r="S144" i="10"/>
  <c r="S88" i="10"/>
  <c r="S44" i="10"/>
  <c r="M44" i="10" s="1"/>
  <c r="S308" i="9"/>
  <c r="P269" i="9"/>
  <c r="T269" i="9" s="1"/>
  <c r="P247" i="9"/>
  <c r="T247" i="9" s="1"/>
  <c r="P237" i="9"/>
  <c r="T237" i="9" s="1"/>
  <c r="P217" i="9"/>
  <c r="T217" i="9" s="1"/>
  <c r="S211" i="9"/>
  <c r="S204" i="9"/>
  <c r="P185" i="9"/>
  <c r="T185" i="9" s="1"/>
  <c r="P179" i="9"/>
  <c r="T179" i="9" s="1"/>
  <c r="S173" i="9"/>
  <c r="S155" i="9"/>
  <c r="S148" i="9"/>
  <c r="P141" i="9"/>
  <c r="T141" i="9" s="1"/>
  <c r="S136" i="9"/>
  <c r="M136" i="9" s="1"/>
  <c r="S119" i="9"/>
  <c r="P113" i="9"/>
  <c r="T113" i="9" s="1"/>
  <c r="S108" i="9"/>
  <c r="S91" i="9"/>
  <c r="S87" i="9"/>
  <c r="M87" i="9" s="1"/>
  <c r="S83" i="9"/>
  <c r="S79" i="9"/>
  <c r="S75" i="9"/>
  <c r="S59" i="9"/>
  <c r="S55" i="9"/>
  <c r="S51" i="9"/>
  <c r="S47" i="9"/>
  <c r="S43" i="9"/>
  <c r="S27" i="9"/>
  <c r="S23" i="9"/>
  <c r="S19" i="9"/>
  <c r="S15" i="9"/>
  <c r="S11" i="9"/>
  <c r="S315" i="8"/>
  <c r="S311" i="8"/>
  <c r="S307" i="8"/>
  <c r="S303" i="8"/>
  <c r="S299" i="8"/>
  <c r="S283" i="8"/>
  <c r="S279" i="8"/>
  <c r="S275" i="8"/>
  <c r="S271" i="8"/>
  <c r="S267" i="8"/>
  <c r="S251" i="8"/>
  <c r="S247" i="8"/>
  <c r="S243" i="8"/>
  <c r="S239" i="8"/>
  <c r="S235" i="8"/>
  <c r="S219" i="8"/>
  <c r="S215" i="8"/>
  <c r="S211" i="8"/>
  <c r="S207" i="8"/>
  <c r="M207" i="8" s="1"/>
  <c r="S203" i="8"/>
  <c r="S187" i="8"/>
  <c r="S183" i="8"/>
  <c r="S179" i="8"/>
  <c r="S175" i="8"/>
  <c r="S171" i="8"/>
  <c r="S155" i="8"/>
  <c r="S151" i="8"/>
  <c r="M151" i="8" s="1"/>
  <c r="S147" i="8"/>
  <c r="S143" i="8"/>
  <c r="S139" i="8"/>
  <c r="S123" i="8"/>
  <c r="S119" i="8"/>
  <c r="S115" i="8"/>
  <c r="S111" i="8"/>
  <c r="S107" i="8"/>
  <c r="S91" i="8"/>
  <c r="S87" i="8"/>
  <c r="S83" i="8"/>
  <c r="S79" i="8"/>
  <c r="S75" i="8"/>
  <c r="S296" i="10"/>
  <c r="M296" i="10" s="1"/>
  <c r="S240" i="10"/>
  <c r="S184" i="10"/>
  <c r="S140" i="10"/>
  <c r="S84" i="10"/>
  <c r="S40" i="10"/>
  <c r="S304" i="9"/>
  <c r="S268" i="9"/>
  <c r="M268" i="9" s="1"/>
  <c r="P245" i="9"/>
  <c r="T245" i="9" s="1"/>
  <c r="S237" i="9"/>
  <c r="S217" i="9"/>
  <c r="P209" i="9"/>
  <c r="T209" i="9" s="1"/>
  <c r="P203" i="9"/>
  <c r="T203" i="9" s="1"/>
  <c r="S185" i="9"/>
  <c r="S179" i="9"/>
  <c r="S172" i="9"/>
  <c r="M172" i="9" s="1"/>
  <c r="P153" i="9"/>
  <c r="T153" i="9" s="1"/>
  <c r="P147" i="9"/>
  <c r="T147" i="9" s="1"/>
  <c r="S141" i="9"/>
  <c r="P123" i="9"/>
  <c r="T123" i="9" s="1"/>
  <c r="S118" i="9"/>
  <c r="S113" i="9"/>
  <c r="P107" i="9"/>
  <c r="T107" i="9" s="1"/>
  <c r="P90" i="9"/>
  <c r="T90" i="9" s="1"/>
  <c r="P86" i="9"/>
  <c r="T86" i="9" s="1"/>
  <c r="P82" i="9"/>
  <c r="T82" i="9" s="1"/>
  <c r="P78" i="9"/>
  <c r="T78" i="9" s="1"/>
  <c r="P74" i="9"/>
  <c r="T74" i="9" s="1"/>
  <c r="P58" i="9"/>
  <c r="T58" i="9" s="1"/>
  <c r="P54" i="9"/>
  <c r="T54" i="9" s="1"/>
  <c r="P50" i="9"/>
  <c r="T50" i="9" s="1"/>
  <c r="P46" i="9"/>
  <c r="T46" i="9" s="1"/>
  <c r="P42" i="9"/>
  <c r="T42" i="9" s="1"/>
  <c r="P26" i="9"/>
  <c r="T26" i="9" s="1"/>
  <c r="P22" i="9"/>
  <c r="T22" i="9" s="1"/>
  <c r="P18" i="9"/>
  <c r="T18" i="9" s="1"/>
  <c r="P14" i="9"/>
  <c r="T14" i="9" s="1"/>
  <c r="P10" i="9"/>
  <c r="T10" i="9" s="1"/>
  <c r="P314" i="8"/>
  <c r="T314" i="8" s="1"/>
  <c r="P310" i="8"/>
  <c r="T310" i="8" s="1"/>
  <c r="P306" i="8"/>
  <c r="T306" i="8" s="1"/>
  <c r="P302" i="8"/>
  <c r="T302" i="8" s="1"/>
  <c r="P298" i="8"/>
  <c r="T298" i="8" s="1"/>
  <c r="P282" i="8"/>
  <c r="T282" i="8" s="1"/>
  <c r="P278" i="8"/>
  <c r="T278" i="8" s="1"/>
  <c r="P274" i="8"/>
  <c r="T274" i="8" s="1"/>
  <c r="P270" i="8"/>
  <c r="T270" i="8" s="1"/>
  <c r="P266" i="8"/>
  <c r="T266" i="8" s="1"/>
  <c r="P250" i="8"/>
  <c r="T250" i="8" s="1"/>
  <c r="P246" i="8"/>
  <c r="T246" i="8" s="1"/>
  <c r="P242" i="8"/>
  <c r="T242" i="8" s="1"/>
  <c r="P238" i="8"/>
  <c r="T238" i="8" s="1"/>
  <c r="P234" i="8"/>
  <c r="T234" i="8" s="1"/>
  <c r="P218" i="8"/>
  <c r="T218" i="8" s="1"/>
  <c r="P214" i="8"/>
  <c r="T214" i="8" s="1"/>
  <c r="P210" i="8"/>
  <c r="T210" i="8" s="1"/>
  <c r="P206" i="8"/>
  <c r="T206" i="8" s="1"/>
  <c r="P202" i="8"/>
  <c r="T202" i="8" s="1"/>
  <c r="P186" i="8"/>
  <c r="T186" i="8" s="1"/>
  <c r="P182" i="8"/>
  <c r="T182" i="8" s="1"/>
  <c r="P178" i="8"/>
  <c r="T178" i="8" s="1"/>
  <c r="P174" i="8"/>
  <c r="T174" i="8" s="1"/>
  <c r="P170" i="8"/>
  <c r="T170" i="8" s="1"/>
  <c r="P154" i="8"/>
  <c r="T154" i="8" s="1"/>
  <c r="P150" i="8"/>
  <c r="T150" i="8" s="1"/>
  <c r="P146" i="8"/>
  <c r="T146" i="8" s="1"/>
  <c r="P142" i="8"/>
  <c r="T142" i="8" s="1"/>
  <c r="P138" i="8"/>
  <c r="T138" i="8" s="1"/>
  <c r="P122" i="8"/>
  <c r="T122" i="8" s="1"/>
  <c r="P118" i="8"/>
  <c r="T118" i="8" s="1"/>
  <c r="P114" i="8"/>
  <c r="T114" i="8" s="1"/>
  <c r="P110" i="8"/>
  <c r="T110" i="8" s="1"/>
  <c r="P106" i="8"/>
  <c r="T106" i="8" s="1"/>
  <c r="P90" i="8"/>
  <c r="T90" i="8" s="1"/>
  <c r="P86" i="8"/>
  <c r="T86" i="8" s="1"/>
  <c r="P82" i="8"/>
  <c r="T82" i="8" s="1"/>
  <c r="P78" i="8"/>
  <c r="T78" i="8" s="1"/>
  <c r="P74" i="8"/>
  <c r="T74" i="8" s="1"/>
  <c r="P58" i="8"/>
  <c r="T58" i="8" s="1"/>
  <c r="P54" i="8"/>
  <c r="T54" i="8" s="1"/>
  <c r="P50" i="8"/>
  <c r="T50" i="8" s="1"/>
  <c r="P46" i="8"/>
  <c r="T46" i="8" s="1"/>
  <c r="P42" i="8"/>
  <c r="T42" i="8" s="1"/>
  <c r="P26" i="8"/>
  <c r="T26" i="8" s="1"/>
  <c r="P22" i="8"/>
  <c r="T22" i="8" s="1"/>
  <c r="S280" i="10"/>
  <c r="M280" i="10" s="1"/>
  <c r="S236" i="10"/>
  <c r="M236" i="10" s="1"/>
  <c r="S180" i="10"/>
  <c r="M180" i="10" s="1"/>
  <c r="S136" i="10"/>
  <c r="M136" i="10" s="1"/>
  <c r="S80" i="10"/>
  <c r="M80" i="10" s="1"/>
  <c r="S24" i="10"/>
  <c r="M24" i="10" s="1"/>
  <c r="S300" i="9"/>
  <c r="M300" i="9" s="1"/>
  <c r="P267" i="9"/>
  <c r="T267" i="9" s="1"/>
  <c r="S244" i="9"/>
  <c r="M244" i="9" s="1"/>
  <c r="S236" i="9"/>
  <c r="S216" i="9"/>
  <c r="M216" i="9" s="1"/>
  <c r="S209" i="9"/>
  <c r="S203" i="9"/>
  <c r="S184" i="9"/>
  <c r="M184" i="9" s="1"/>
  <c r="P177" i="9"/>
  <c r="T177" i="9" s="1"/>
  <c r="P171" i="9"/>
  <c r="T171" i="9" s="1"/>
  <c r="S153" i="9"/>
  <c r="S147" i="9"/>
  <c r="S140" i="9"/>
  <c r="S123" i="9"/>
  <c r="P117" i="9"/>
  <c r="T117" i="9" s="1"/>
  <c r="S112" i="9"/>
  <c r="M112" i="9" s="1"/>
  <c r="S107" i="9"/>
  <c r="S90" i="9"/>
  <c r="S86" i="9"/>
  <c r="S82" i="9"/>
  <c r="S78" i="9"/>
  <c r="S74" i="9"/>
  <c r="S58" i="9"/>
  <c r="S54" i="9"/>
  <c r="S50" i="9"/>
  <c r="S46" i="9"/>
  <c r="S42" i="9"/>
  <c r="S26" i="9"/>
  <c r="S22" i="9"/>
  <c r="S18" i="9"/>
  <c r="S14" i="9"/>
  <c r="S10" i="9"/>
  <c r="S314" i="8"/>
  <c r="S310" i="8"/>
  <c r="S306" i="8"/>
  <c r="S302" i="8"/>
  <c r="S298" i="8"/>
  <c r="S282" i="8"/>
  <c r="S278" i="8"/>
  <c r="S274" i="8"/>
  <c r="S270" i="8"/>
  <c r="S266" i="8"/>
  <c r="S250" i="8"/>
  <c r="S246" i="8"/>
  <c r="S242" i="8"/>
  <c r="S238" i="8"/>
  <c r="S234" i="8"/>
  <c r="S218" i="8"/>
  <c r="S214" i="8"/>
  <c r="S210" i="8"/>
  <c r="S206" i="8"/>
  <c r="S202" i="8"/>
  <c r="S186" i="8"/>
  <c r="S182" i="8"/>
  <c r="S276" i="10"/>
  <c r="S232" i="10"/>
  <c r="M232" i="10" s="1"/>
  <c r="S176" i="10"/>
  <c r="S120" i="10"/>
  <c r="S76" i="10"/>
  <c r="S20" i="10"/>
  <c r="S296" i="9"/>
  <c r="P265" i="9"/>
  <c r="T265" i="9" s="1"/>
  <c r="P243" i="9"/>
  <c r="T243" i="9" s="1"/>
  <c r="P235" i="9"/>
  <c r="T235" i="9" s="1"/>
  <c r="M235" i="9" s="1"/>
  <c r="P215" i="9"/>
  <c r="T215" i="9" s="1"/>
  <c r="S208" i="9"/>
  <c r="P201" i="9"/>
  <c r="T201" i="9" s="1"/>
  <c r="P183" i="9"/>
  <c r="T183" i="9" s="1"/>
  <c r="S177" i="9"/>
  <c r="S171" i="9"/>
  <c r="S152" i="9"/>
  <c r="P145" i="9"/>
  <c r="T145" i="9" s="1"/>
  <c r="P139" i="9"/>
  <c r="T139" i="9" s="1"/>
  <c r="S122" i="9"/>
  <c r="S117" i="9"/>
  <c r="P111" i="9"/>
  <c r="T111" i="9" s="1"/>
  <c r="S106" i="9"/>
  <c r="P89" i="9"/>
  <c r="T89" i="9" s="1"/>
  <c r="P85" i="9"/>
  <c r="T85" i="9" s="1"/>
  <c r="P81" i="9"/>
  <c r="T81" i="9" s="1"/>
  <c r="P77" i="9"/>
  <c r="T77" i="9" s="1"/>
  <c r="P73" i="9"/>
  <c r="T73" i="9" s="1"/>
  <c r="P57" i="9"/>
  <c r="T57" i="9" s="1"/>
  <c r="P53" i="9"/>
  <c r="T53" i="9" s="1"/>
  <c r="P49" i="9"/>
  <c r="T49" i="9" s="1"/>
  <c r="P45" i="9"/>
  <c r="T45" i="9" s="1"/>
  <c r="P41" i="9"/>
  <c r="T41" i="9" s="1"/>
  <c r="P25" i="9"/>
  <c r="T25" i="9" s="1"/>
  <c r="P21" i="9"/>
  <c r="T21" i="9" s="1"/>
  <c r="P17" i="9"/>
  <c r="T17" i="9" s="1"/>
  <c r="P13" i="9"/>
  <c r="T13" i="9" s="1"/>
  <c r="P9" i="9"/>
  <c r="T9" i="9" s="1"/>
  <c r="P313" i="8"/>
  <c r="T313" i="8" s="1"/>
  <c r="P309" i="8"/>
  <c r="T309" i="8" s="1"/>
  <c r="P305" i="8"/>
  <c r="T305" i="8" s="1"/>
  <c r="P301" i="8"/>
  <c r="T301" i="8" s="1"/>
  <c r="P297" i="8"/>
  <c r="T297" i="8" s="1"/>
  <c r="P281" i="8"/>
  <c r="T281" i="8" s="1"/>
  <c r="P277" i="8"/>
  <c r="T277" i="8" s="1"/>
  <c r="P273" i="8"/>
  <c r="T273" i="8" s="1"/>
  <c r="P269" i="8"/>
  <c r="T269" i="8" s="1"/>
  <c r="P265" i="8"/>
  <c r="T265" i="8" s="1"/>
  <c r="P249" i="8"/>
  <c r="T249" i="8" s="1"/>
  <c r="P245" i="8"/>
  <c r="T245" i="8" s="1"/>
  <c r="P241" i="8"/>
  <c r="T241" i="8" s="1"/>
  <c r="P237" i="8"/>
  <c r="T237" i="8" s="1"/>
  <c r="P233" i="8"/>
  <c r="T233" i="8" s="1"/>
  <c r="P217" i="8"/>
  <c r="T217" i="8" s="1"/>
  <c r="P213" i="8"/>
  <c r="T213" i="8" s="1"/>
  <c r="P209" i="8"/>
  <c r="T209" i="8" s="1"/>
  <c r="P205" i="8"/>
  <c r="T205" i="8" s="1"/>
  <c r="P201" i="8"/>
  <c r="T201" i="8" s="1"/>
  <c r="P185" i="8"/>
  <c r="T185" i="8" s="1"/>
  <c r="P181" i="8"/>
  <c r="T181" i="8" s="1"/>
  <c r="P177" i="8"/>
  <c r="T177" i="8" s="1"/>
  <c r="P173" i="8"/>
  <c r="T173" i="8" s="1"/>
  <c r="P169" i="8"/>
  <c r="T169" i="8" s="1"/>
  <c r="P153" i="8"/>
  <c r="T153" i="8" s="1"/>
  <c r="P149" i="8"/>
  <c r="T149" i="8" s="1"/>
  <c r="P145" i="8"/>
  <c r="T145" i="8" s="1"/>
  <c r="P141" i="8"/>
  <c r="T141" i="8" s="1"/>
  <c r="P137" i="8"/>
  <c r="T137" i="8" s="1"/>
  <c r="P121" i="8"/>
  <c r="T121" i="8" s="1"/>
  <c r="P117" i="8"/>
  <c r="T117" i="8" s="1"/>
  <c r="P113" i="8"/>
  <c r="T113" i="8" s="1"/>
  <c r="P109" i="8"/>
  <c r="T109" i="8" s="1"/>
  <c r="P105" i="8"/>
  <c r="T105" i="8" s="1"/>
  <c r="P89" i="8"/>
  <c r="T89" i="8" s="1"/>
  <c r="P85" i="8"/>
  <c r="T85" i="8" s="1"/>
  <c r="P81" i="8"/>
  <c r="T81" i="8" s="1"/>
  <c r="P77" i="8"/>
  <c r="T77" i="8" s="1"/>
  <c r="P73" i="8"/>
  <c r="T73" i="8" s="1"/>
  <c r="P57" i="8"/>
  <c r="T57" i="8" s="1"/>
  <c r="P53" i="8"/>
  <c r="T53" i="8" s="1"/>
  <c r="P49" i="8"/>
  <c r="T49" i="8" s="1"/>
  <c r="P45" i="8"/>
  <c r="T45" i="8" s="1"/>
  <c r="P41" i="8"/>
  <c r="T41" i="8" s="1"/>
  <c r="P25" i="8"/>
  <c r="T25" i="8" s="1"/>
  <c r="P21" i="8"/>
  <c r="T21" i="8" s="1"/>
  <c r="S272" i="10"/>
  <c r="M272" i="10" s="1"/>
  <c r="P241" i="9"/>
  <c r="T241" i="9" s="1"/>
  <c r="P151" i="9"/>
  <c r="T151" i="9" s="1"/>
  <c r="S85" i="9"/>
  <c r="S41" i="9"/>
  <c r="S305" i="8"/>
  <c r="S249" i="8"/>
  <c r="S205" i="8"/>
  <c r="S173" i="8"/>
  <c r="M173" i="8" s="1"/>
  <c r="S150" i="8"/>
  <c r="P140" i="8"/>
  <c r="T140" i="8" s="1"/>
  <c r="S117" i="8"/>
  <c r="S106" i="8"/>
  <c r="P84" i="8"/>
  <c r="T84" i="8" s="1"/>
  <c r="M84" i="8" s="1"/>
  <c r="S73" i="8"/>
  <c r="S56" i="8"/>
  <c r="S51" i="8"/>
  <c r="S45" i="8"/>
  <c r="S40" i="8"/>
  <c r="S23" i="8"/>
  <c r="S18" i="8"/>
  <c r="S14" i="8"/>
  <c r="S10" i="8"/>
  <c r="S314" i="7"/>
  <c r="S310" i="7"/>
  <c r="S306" i="7"/>
  <c r="S302" i="7"/>
  <c r="S298" i="7"/>
  <c r="S282" i="7"/>
  <c r="S278" i="7"/>
  <c r="S274" i="7"/>
  <c r="S270" i="7"/>
  <c r="S266" i="7"/>
  <c r="S250" i="7"/>
  <c r="S246" i="7"/>
  <c r="S242" i="7"/>
  <c r="S238" i="7"/>
  <c r="S234" i="7"/>
  <c r="S218" i="7"/>
  <c r="S214" i="7"/>
  <c r="S210" i="7"/>
  <c r="S206" i="7"/>
  <c r="S202" i="7"/>
  <c r="S186" i="7"/>
  <c r="S182" i="7"/>
  <c r="S178" i="7"/>
  <c r="S216" i="10"/>
  <c r="P233" i="9"/>
  <c r="T233" i="9" s="1"/>
  <c r="S145" i="9"/>
  <c r="S81" i="9"/>
  <c r="S25" i="9"/>
  <c r="S301" i="8"/>
  <c r="S245" i="8"/>
  <c r="S201" i="8"/>
  <c r="P172" i="8"/>
  <c r="T172" i="8" s="1"/>
  <c r="S149" i="8"/>
  <c r="S138" i="8"/>
  <c r="M138" i="8" s="1"/>
  <c r="P116" i="8"/>
  <c r="T116" i="8" s="1"/>
  <c r="S105" i="8"/>
  <c r="S82" i="8"/>
  <c r="P72" i="8"/>
  <c r="T72" i="8" s="1"/>
  <c r="P55" i="8"/>
  <c r="T55" i="8" s="1"/>
  <c r="S50" i="8"/>
  <c r="P44" i="8"/>
  <c r="T44" i="8" s="1"/>
  <c r="P27" i="8"/>
  <c r="T27" i="8" s="1"/>
  <c r="S22" i="8"/>
  <c r="P17" i="8"/>
  <c r="T17" i="8" s="1"/>
  <c r="P13" i="8"/>
  <c r="T13" i="8" s="1"/>
  <c r="P9" i="8"/>
  <c r="T9" i="8" s="1"/>
  <c r="P313" i="7"/>
  <c r="T313" i="7" s="1"/>
  <c r="P309" i="7"/>
  <c r="T309" i="7" s="1"/>
  <c r="P305" i="7"/>
  <c r="T305" i="7" s="1"/>
  <c r="P301" i="7"/>
  <c r="T301" i="7" s="1"/>
  <c r="P297" i="7"/>
  <c r="T297" i="7" s="1"/>
  <c r="P281" i="7"/>
  <c r="T281" i="7" s="1"/>
  <c r="P277" i="7"/>
  <c r="T277" i="7" s="1"/>
  <c r="P273" i="7"/>
  <c r="T273" i="7" s="1"/>
  <c r="P269" i="7"/>
  <c r="T269" i="7" s="1"/>
  <c r="P265" i="7"/>
  <c r="T265" i="7" s="1"/>
  <c r="P249" i="7"/>
  <c r="T249" i="7" s="1"/>
  <c r="P245" i="7"/>
  <c r="T245" i="7" s="1"/>
  <c r="P241" i="7"/>
  <c r="T241" i="7" s="1"/>
  <c r="P237" i="7"/>
  <c r="T237" i="7" s="1"/>
  <c r="P233" i="7"/>
  <c r="T233" i="7" s="1"/>
  <c r="S172" i="10"/>
  <c r="M172" i="10" s="1"/>
  <c r="P213" i="9"/>
  <c r="T213" i="9" s="1"/>
  <c r="S139" i="9"/>
  <c r="S77" i="9"/>
  <c r="S21" i="9"/>
  <c r="S297" i="8"/>
  <c r="S241" i="8"/>
  <c r="S185" i="8"/>
  <c r="S170" i="8"/>
  <c r="M170" i="8" s="1"/>
  <c r="P148" i="8"/>
  <c r="T148" i="8" s="1"/>
  <c r="S137" i="8"/>
  <c r="M137" i="8" s="1"/>
  <c r="S114" i="8"/>
  <c r="P104" i="8"/>
  <c r="T104" i="8" s="1"/>
  <c r="S81" i="8"/>
  <c r="S72" i="8"/>
  <c r="S55" i="8"/>
  <c r="S49" i="8"/>
  <c r="S44" i="8"/>
  <c r="S27" i="8"/>
  <c r="S21" i="8"/>
  <c r="M21" i="8" s="1"/>
  <c r="S17" i="8"/>
  <c r="S13" i="8"/>
  <c r="S9" i="8"/>
  <c r="S313" i="7"/>
  <c r="S309" i="7"/>
  <c r="S305" i="7"/>
  <c r="S301" i="7"/>
  <c r="S297" i="7"/>
  <c r="S281" i="7"/>
  <c r="S277" i="7"/>
  <c r="S273" i="7"/>
  <c r="S269" i="7"/>
  <c r="S265" i="7"/>
  <c r="S249" i="7"/>
  <c r="S245" i="7"/>
  <c r="S241" i="7"/>
  <c r="S237" i="7"/>
  <c r="S233" i="7"/>
  <c r="S217" i="7"/>
  <c r="S213" i="7"/>
  <c r="S209" i="7"/>
  <c r="S205" i="7"/>
  <c r="S201" i="7"/>
  <c r="S185" i="7"/>
  <c r="S181" i="7"/>
  <c r="S177" i="7"/>
  <c r="S173" i="7"/>
  <c r="S169" i="7"/>
  <c r="S153" i="7"/>
  <c r="S149" i="7"/>
  <c r="S145" i="7"/>
  <c r="S141" i="7"/>
  <c r="S137" i="7"/>
  <c r="S121" i="7"/>
  <c r="S117" i="7"/>
  <c r="S113" i="7"/>
  <c r="S109" i="7"/>
  <c r="S105" i="7"/>
  <c r="S89" i="7"/>
  <c r="S85" i="7"/>
  <c r="S81" i="7"/>
  <c r="S77" i="7"/>
  <c r="S73" i="7"/>
  <c r="S57" i="7"/>
  <c r="S53" i="7"/>
  <c r="S49" i="7"/>
  <c r="S45" i="7"/>
  <c r="S41" i="7"/>
  <c r="S25" i="7"/>
  <c r="S21" i="7"/>
  <c r="S17" i="7"/>
  <c r="S13" i="7"/>
  <c r="S9" i="7"/>
  <c r="S313" i="5"/>
  <c r="S309" i="5"/>
  <c r="S305" i="5"/>
  <c r="S301" i="5"/>
  <c r="S297" i="5"/>
  <c r="S281" i="5"/>
  <c r="S277" i="5"/>
  <c r="S273" i="5"/>
  <c r="S269" i="5"/>
  <c r="S265" i="5"/>
  <c r="S249" i="5"/>
  <c r="S245" i="5"/>
  <c r="S241" i="5"/>
  <c r="S237" i="5"/>
  <c r="S116" i="10"/>
  <c r="M116" i="10" s="1"/>
  <c r="P207" i="9"/>
  <c r="T207" i="9" s="1"/>
  <c r="P121" i="9"/>
  <c r="T121" i="9" s="1"/>
  <c r="M121" i="9" s="1"/>
  <c r="S73" i="9"/>
  <c r="M73" i="9" s="1"/>
  <c r="S17" i="9"/>
  <c r="S281" i="8"/>
  <c r="S237" i="8"/>
  <c r="S181" i="8"/>
  <c r="S169" i="8"/>
  <c r="S146" i="8"/>
  <c r="M146" i="8" s="1"/>
  <c r="P136" i="8"/>
  <c r="T136" i="8" s="1"/>
  <c r="S113" i="8"/>
  <c r="S90" i="8"/>
  <c r="P80" i="8"/>
  <c r="T80" i="8" s="1"/>
  <c r="P59" i="8"/>
  <c r="T59" i="8" s="1"/>
  <c r="S54" i="8"/>
  <c r="P48" i="8"/>
  <c r="T48" i="8" s="1"/>
  <c r="P43" i="8"/>
  <c r="T43" i="8" s="1"/>
  <c r="S26" i="8"/>
  <c r="M26" i="8" s="1"/>
  <c r="P20" i="8"/>
  <c r="T20" i="8" s="1"/>
  <c r="P16" i="8"/>
  <c r="T16" i="8" s="1"/>
  <c r="P12" i="8"/>
  <c r="T12" i="8" s="1"/>
  <c r="P8" i="8"/>
  <c r="T8" i="8" s="1"/>
  <c r="P312" i="7"/>
  <c r="T312" i="7" s="1"/>
  <c r="P308" i="7"/>
  <c r="T308" i="7" s="1"/>
  <c r="P304" i="7"/>
  <c r="T304" i="7" s="1"/>
  <c r="P300" i="7"/>
  <c r="T300" i="7" s="1"/>
  <c r="P296" i="7"/>
  <c r="T296" i="7" s="1"/>
  <c r="P280" i="7"/>
  <c r="T280" i="7" s="1"/>
  <c r="P276" i="7"/>
  <c r="T276" i="7" s="1"/>
  <c r="P272" i="7"/>
  <c r="T272" i="7" s="1"/>
  <c r="P268" i="7"/>
  <c r="T268" i="7" s="1"/>
  <c r="P264" i="7"/>
  <c r="T264" i="7" s="1"/>
  <c r="P248" i="7"/>
  <c r="T248" i="7" s="1"/>
  <c r="P244" i="7"/>
  <c r="T244" i="7" s="1"/>
  <c r="P240" i="7"/>
  <c r="T240" i="7" s="1"/>
  <c r="P236" i="7"/>
  <c r="T236" i="7" s="1"/>
  <c r="P232" i="7"/>
  <c r="T232" i="7" s="1"/>
  <c r="P216" i="7"/>
  <c r="T216" i="7" s="1"/>
  <c r="P212" i="7"/>
  <c r="T212" i="7" s="1"/>
  <c r="P208" i="7"/>
  <c r="T208" i="7" s="1"/>
  <c r="P204" i="7"/>
  <c r="T204" i="7" s="1"/>
  <c r="P200" i="7"/>
  <c r="T200" i="7" s="1"/>
  <c r="P184" i="7"/>
  <c r="T184" i="7" s="1"/>
  <c r="P180" i="7"/>
  <c r="T180" i="7" s="1"/>
  <c r="P176" i="7"/>
  <c r="T176" i="7" s="1"/>
  <c r="P172" i="7"/>
  <c r="T172" i="7" s="1"/>
  <c r="P168" i="7"/>
  <c r="T168" i="7" s="1"/>
  <c r="P152" i="7"/>
  <c r="T152" i="7" s="1"/>
  <c r="P148" i="7"/>
  <c r="T148" i="7" s="1"/>
  <c r="P144" i="7"/>
  <c r="T144" i="7" s="1"/>
  <c r="P140" i="7"/>
  <c r="T140" i="7" s="1"/>
  <c r="P136" i="7"/>
  <c r="T136" i="7" s="1"/>
  <c r="P120" i="7"/>
  <c r="T120" i="7" s="1"/>
  <c r="P116" i="7"/>
  <c r="T116" i="7" s="1"/>
  <c r="P112" i="7"/>
  <c r="T112" i="7" s="1"/>
  <c r="P108" i="7"/>
  <c r="T108" i="7" s="1"/>
  <c r="P104" i="7"/>
  <c r="T104" i="7" s="1"/>
  <c r="P88" i="7"/>
  <c r="T88" i="7" s="1"/>
  <c r="P84" i="7"/>
  <c r="T84" i="7" s="1"/>
  <c r="P80" i="7"/>
  <c r="T80" i="7" s="1"/>
  <c r="P76" i="7"/>
  <c r="T76" i="7" s="1"/>
  <c r="P72" i="7"/>
  <c r="T72" i="7" s="1"/>
  <c r="P56" i="7"/>
  <c r="T56" i="7" s="1"/>
  <c r="P52" i="7"/>
  <c r="T52" i="7" s="1"/>
  <c r="P48" i="7"/>
  <c r="T48" i="7" s="1"/>
  <c r="P44" i="7"/>
  <c r="T44" i="7" s="1"/>
  <c r="S72" i="10"/>
  <c r="M72" i="10" s="1"/>
  <c r="S201" i="9"/>
  <c r="S116" i="9"/>
  <c r="M116" i="9" s="1"/>
  <c r="S57" i="9"/>
  <c r="S13" i="9"/>
  <c r="M13" i="9" s="1"/>
  <c r="S277" i="8"/>
  <c r="S233" i="8"/>
  <c r="S178" i="8"/>
  <c r="P168" i="8"/>
  <c r="T168" i="8" s="1"/>
  <c r="S145" i="8"/>
  <c r="S122" i="8"/>
  <c r="P112" i="8"/>
  <c r="T112" i="8" s="1"/>
  <c r="S89" i="8"/>
  <c r="S78" i="8"/>
  <c r="S59" i="8"/>
  <c r="S53" i="8"/>
  <c r="S48" i="8"/>
  <c r="S43" i="8"/>
  <c r="S25" i="8"/>
  <c r="S20" i="8"/>
  <c r="S16" i="8"/>
  <c r="S12" i="8"/>
  <c r="S8" i="8"/>
  <c r="S312" i="7"/>
  <c r="S308" i="7"/>
  <c r="S304" i="7"/>
  <c r="S300" i="7"/>
  <c r="S296" i="7"/>
  <c r="S280" i="7"/>
  <c r="S276" i="7"/>
  <c r="S272" i="7"/>
  <c r="S268" i="7"/>
  <c r="S264" i="7"/>
  <c r="S248" i="7"/>
  <c r="S244" i="7"/>
  <c r="S240" i="7"/>
  <c r="S236" i="7"/>
  <c r="S232" i="7"/>
  <c r="S280" i="9"/>
  <c r="M280" i="9" s="1"/>
  <c r="S176" i="9"/>
  <c r="M176" i="9" s="1"/>
  <c r="P105" i="9"/>
  <c r="T105" i="9" s="1"/>
  <c r="S49" i="9"/>
  <c r="S313" i="8"/>
  <c r="S269" i="8"/>
  <c r="S213" i="8"/>
  <c r="P176" i="8"/>
  <c r="T176" i="8" s="1"/>
  <c r="S153" i="8"/>
  <c r="S142" i="8"/>
  <c r="P120" i="8"/>
  <c r="T120" i="8" s="1"/>
  <c r="M120" i="8" s="1"/>
  <c r="S109" i="8"/>
  <c r="S86" i="8"/>
  <c r="P76" i="8"/>
  <c r="T76" i="8" s="1"/>
  <c r="S57" i="8"/>
  <c r="S52" i="8"/>
  <c r="S47" i="8"/>
  <c r="S41" i="8"/>
  <c r="M41" i="8" s="1"/>
  <c r="S24" i="8"/>
  <c r="S19" i="8"/>
  <c r="S15" i="8"/>
  <c r="S11" i="8"/>
  <c r="S315" i="7"/>
  <c r="S311" i="7"/>
  <c r="S307" i="7"/>
  <c r="S303" i="7"/>
  <c r="S299" i="7"/>
  <c r="S283" i="7"/>
  <c r="S279" i="7"/>
  <c r="S275" i="7"/>
  <c r="S271" i="7"/>
  <c r="S267" i="7"/>
  <c r="S251" i="7"/>
  <c r="S247" i="7"/>
  <c r="S243" i="7"/>
  <c r="S239" i="7"/>
  <c r="S235" i="7"/>
  <c r="S219" i="7"/>
  <c r="S215" i="7"/>
  <c r="S211" i="7"/>
  <c r="S207" i="7"/>
  <c r="S203" i="7"/>
  <c r="S187" i="7"/>
  <c r="S183" i="7"/>
  <c r="S179" i="7"/>
  <c r="S175" i="7"/>
  <c r="S171" i="7"/>
  <c r="S155" i="7"/>
  <c r="S151" i="7"/>
  <c r="S147" i="7"/>
  <c r="S143" i="7"/>
  <c r="S139" i="7"/>
  <c r="S123" i="7"/>
  <c r="S119" i="7"/>
  <c r="S115" i="7"/>
  <c r="S111" i="7"/>
  <c r="S107" i="7"/>
  <c r="S91" i="7"/>
  <c r="S87" i="7"/>
  <c r="S83" i="7"/>
  <c r="S79" i="7"/>
  <c r="S75" i="7"/>
  <c r="S59" i="7"/>
  <c r="S55" i="7"/>
  <c r="S51" i="7"/>
  <c r="S47" i="7"/>
  <c r="S43" i="7"/>
  <c r="S27" i="7"/>
  <c r="S23" i="7"/>
  <c r="S19" i="7"/>
  <c r="S15" i="7"/>
  <c r="S11" i="7"/>
  <c r="S315" i="5"/>
  <c r="S311" i="5"/>
  <c r="S307" i="5"/>
  <c r="S303" i="5"/>
  <c r="S299" i="5"/>
  <c r="S283" i="5"/>
  <c r="S279" i="5"/>
  <c r="S275" i="5"/>
  <c r="S271" i="5"/>
  <c r="S267" i="5"/>
  <c r="S251" i="5"/>
  <c r="S247" i="5"/>
  <c r="S243" i="5"/>
  <c r="S264" i="9"/>
  <c r="M264" i="9" s="1"/>
  <c r="P169" i="9"/>
  <c r="T169" i="9" s="1"/>
  <c r="M169" i="9" s="1"/>
  <c r="S89" i="9"/>
  <c r="S45" i="9"/>
  <c r="M45" i="9" s="1"/>
  <c r="S309" i="8"/>
  <c r="S265" i="8"/>
  <c r="S209" i="8"/>
  <c r="S174" i="8"/>
  <c r="M174" i="8" s="1"/>
  <c r="P152" i="8"/>
  <c r="T152" i="8" s="1"/>
  <c r="S141" i="8"/>
  <c r="S118" i="8"/>
  <c r="P108" i="8"/>
  <c r="T108" i="8" s="1"/>
  <c r="S85" i="8"/>
  <c r="M85" i="8" s="1"/>
  <c r="S74" i="8"/>
  <c r="P56" i="8"/>
  <c r="T56" i="8" s="1"/>
  <c r="P51" i="8"/>
  <c r="T51" i="8" s="1"/>
  <c r="S46" i="8"/>
  <c r="P40" i="8"/>
  <c r="T40" i="8" s="1"/>
  <c r="P23" i="8"/>
  <c r="T23" i="8" s="1"/>
  <c r="P18" i="8"/>
  <c r="T18" i="8" s="1"/>
  <c r="M18" i="8" s="1"/>
  <c r="P14" i="8"/>
  <c r="T14" i="8" s="1"/>
  <c r="P10" i="8"/>
  <c r="T10" i="8" s="1"/>
  <c r="P314" i="7"/>
  <c r="T314" i="7" s="1"/>
  <c r="P310" i="7"/>
  <c r="T310" i="7" s="1"/>
  <c r="P306" i="7"/>
  <c r="T306" i="7" s="1"/>
  <c r="P302" i="7"/>
  <c r="T302" i="7" s="1"/>
  <c r="P298" i="7"/>
  <c r="T298" i="7" s="1"/>
  <c r="P282" i="7"/>
  <c r="T282" i="7" s="1"/>
  <c r="P278" i="7"/>
  <c r="T278" i="7" s="1"/>
  <c r="P274" i="7"/>
  <c r="T274" i="7" s="1"/>
  <c r="M274" i="7" s="1"/>
  <c r="P270" i="7"/>
  <c r="T270" i="7" s="1"/>
  <c r="P266" i="7"/>
  <c r="T266" i="7" s="1"/>
  <c r="P250" i="7"/>
  <c r="T250" i="7" s="1"/>
  <c r="P246" i="7"/>
  <c r="T246" i="7" s="1"/>
  <c r="P242" i="7"/>
  <c r="T242" i="7" s="1"/>
  <c r="M242" i="7" s="1"/>
  <c r="P238" i="7"/>
  <c r="T238" i="7" s="1"/>
  <c r="P234" i="7"/>
  <c r="T234" i="7" s="1"/>
  <c r="P218" i="7"/>
  <c r="T218" i="7" s="1"/>
  <c r="M218" i="7" s="1"/>
  <c r="P214" i="7"/>
  <c r="T214" i="7" s="1"/>
  <c r="P210" i="7"/>
  <c r="T210" i="7" s="1"/>
  <c r="P206" i="7"/>
  <c r="T206" i="7" s="1"/>
  <c r="P202" i="7"/>
  <c r="T202" i="7" s="1"/>
  <c r="P186" i="7"/>
  <c r="T186" i="7" s="1"/>
  <c r="M186" i="7" s="1"/>
  <c r="P182" i="7"/>
  <c r="T182" i="7" s="1"/>
  <c r="P178" i="7"/>
  <c r="T178" i="7" s="1"/>
  <c r="S16" i="10"/>
  <c r="M16" i="10" s="1"/>
  <c r="S154" i="8"/>
  <c r="P47" i="8"/>
  <c r="T47" i="8" s="1"/>
  <c r="P307" i="7"/>
  <c r="T307" i="7" s="1"/>
  <c r="P251" i="7"/>
  <c r="T251" i="7" s="1"/>
  <c r="P215" i="7"/>
  <c r="T215" i="7" s="1"/>
  <c r="S204" i="7"/>
  <c r="M204" i="7" s="1"/>
  <c r="P181" i="7"/>
  <c r="T181" i="7" s="1"/>
  <c r="P173" i="7"/>
  <c r="T173" i="7" s="1"/>
  <c r="P154" i="7"/>
  <c r="T154" i="7" s="1"/>
  <c r="S148" i="7"/>
  <c r="S142" i="7"/>
  <c r="P123" i="7"/>
  <c r="T123" i="7" s="1"/>
  <c r="P117" i="7"/>
  <c r="T117" i="7" s="1"/>
  <c r="P110" i="7"/>
  <c r="T110" i="7" s="1"/>
  <c r="S104" i="7"/>
  <c r="S86" i="7"/>
  <c r="P79" i="7"/>
  <c r="T79" i="7" s="1"/>
  <c r="P73" i="7"/>
  <c r="T73" i="7" s="1"/>
  <c r="P54" i="7"/>
  <c r="T54" i="7" s="1"/>
  <c r="S48" i="7"/>
  <c r="S42" i="7"/>
  <c r="P24" i="7"/>
  <c r="T24" i="7" s="1"/>
  <c r="P19" i="7"/>
  <c r="T19" i="7" s="1"/>
  <c r="S14" i="7"/>
  <c r="P8" i="7"/>
  <c r="T8" i="7" s="1"/>
  <c r="P311" i="5"/>
  <c r="T311" i="5" s="1"/>
  <c r="S306" i="5"/>
  <c r="P300" i="5"/>
  <c r="T300" i="5" s="1"/>
  <c r="P283" i="5"/>
  <c r="T283" i="5" s="1"/>
  <c r="S278" i="5"/>
  <c r="P272" i="5"/>
  <c r="T272" i="5" s="1"/>
  <c r="P267" i="5"/>
  <c r="T267" i="5" s="1"/>
  <c r="S250" i="5"/>
  <c r="P244" i="5"/>
  <c r="T244" i="5" s="1"/>
  <c r="P239" i="5"/>
  <c r="T239" i="5" s="1"/>
  <c r="S235" i="5"/>
  <c r="S219" i="5"/>
  <c r="S215" i="5"/>
  <c r="S211" i="5"/>
  <c r="S207" i="5"/>
  <c r="S203" i="5"/>
  <c r="S187" i="5"/>
  <c r="S183" i="5"/>
  <c r="S179" i="5"/>
  <c r="S175" i="5"/>
  <c r="S171" i="5"/>
  <c r="S155" i="5"/>
  <c r="S151" i="5"/>
  <c r="S183" i="9"/>
  <c r="P144" i="8"/>
  <c r="T144" i="8" s="1"/>
  <c r="S42" i="8"/>
  <c r="P303" i="7"/>
  <c r="T303" i="7" s="1"/>
  <c r="P247" i="7"/>
  <c r="T247" i="7" s="1"/>
  <c r="P213" i="7"/>
  <c r="T213" i="7" s="1"/>
  <c r="P203" i="7"/>
  <c r="T203" i="7" s="1"/>
  <c r="S180" i="7"/>
  <c r="S172" i="7"/>
  <c r="S154" i="7"/>
  <c r="P147" i="7"/>
  <c r="T147" i="7" s="1"/>
  <c r="P141" i="7"/>
  <c r="T141" i="7" s="1"/>
  <c r="P122" i="7"/>
  <c r="T122" i="7" s="1"/>
  <c r="S116" i="7"/>
  <c r="M116" i="7" s="1"/>
  <c r="S110" i="7"/>
  <c r="S111" i="9"/>
  <c r="S121" i="8"/>
  <c r="M121" i="8" s="1"/>
  <c r="P24" i="8"/>
  <c r="T24" i="8" s="1"/>
  <c r="P299" i="7"/>
  <c r="T299" i="7" s="1"/>
  <c r="P243" i="7"/>
  <c r="T243" i="7" s="1"/>
  <c r="S212" i="7"/>
  <c r="P201" i="7"/>
  <c r="T201" i="7" s="1"/>
  <c r="P179" i="7"/>
  <c r="T179" i="7" s="1"/>
  <c r="P171" i="7"/>
  <c r="T171" i="7" s="1"/>
  <c r="P153" i="7"/>
  <c r="T153" i="7" s="1"/>
  <c r="P146" i="7"/>
  <c r="T146" i="7" s="1"/>
  <c r="S140" i="7"/>
  <c r="S122" i="7"/>
  <c r="P115" i="7"/>
  <c r="T115" i="7" s="1"/>
  <c r="S53" i="9"/>
  <c r="M53" i="9" s="1"/>
  <c r="S110" i="8"/>
  <c r="P19" i="8"/>
  <c r="T19" i="8" s="1"/>
  <c r="P283" i="7"/>
  <c r="T283" i="7" s="1"/>
  <c r="P239" i="7"/>
  <c r="T239" i="7" s="1"/>
  <c r="P211" i="7"/>
  <c r="T211" i="7" s="1"/>
  <c r="S200" i="7"/>
  <c r="P177" i="7"/>
  <c r="T177" i="7" s="1"/>
  <c r="P170" i="7"/>
  <c r="T170" i="7" s="1"/>
  <c r="S152" i="7"/>
  <c r="S146" i="7"/>
  <c r="P139" i="7"/>
  <c r="T139" i="7" s="1"/>
  <c r="P121" i="7"/>
  <c r="T121" i="7" s="1"/>
  <c r="P114" i="7"/>
  <c r="T114" i="7" s="1"/>
  <c r="S108" i="7"/>
  <c r="M108" i="7" s="1"/>
  <c r="S90" i="7"/>
  <c r="P83" i="7"/>
  <c r="T83" i="7" s="1"/>
  <c r="P77" i="7"/>
  <c r="T77" i="7" s="1"/>
  <c r="P58" i="7"/>
  <c r="T58" i="7" s="1"/>
  <c r="S52" i="7"/>
  <c r="M52" i="7" s="1"/>
  <c r="S46" i="7"/>
  <c r="S40" i="7"/>
  <c r="P22" i="7"/>
  <c r="T22" i="7" s="1"/>
  <c r="P17" i="7"/>
  <c r="T17" i="7" s="1"/>
  <c r="S12" i="7"/>
  <c r="P314" i="5"/>
  <c r="T314" i="5" s="1"/>
  <c r="P309" i="5"/>
  <c r="T309" i="5" s="1"/>
  <c r="S304" i="5"/>
  <c r="P298" i="5"/>
  <c r="T298" i="5" s="1"/>
  <c r="P281" i="5"/>
  <c r="T281" i="5" s="1"/>
  <c r="S276" i="5"/>
  <c r="P270" i="5"/>
  <c r="T270" i="5" s="1"/>
  <c r="P265" i="5"/>
  <c r="T265" i="5" s="1"/>
  <c r="S248" i="5"/>
  <c r="P242" i="5"/>
  <c r="T242" i="5" s="1"/>
  <c r="S238" i="5"/>
  <c r="P233" i="5"/>
  <c r="T233" i="5" s="1"/>
  <c r="P217" i="5"/>
  <c r="T217" i="5" s="1"/>
  <c r="P213" i="5"/>
  <c r="T213" i="5" s="1"/>
  <c r="P209" i="5"/>
  <c r="T209" i="5" s="1"/>
  <c r="P205" i="5"/>
  <c r="T205" i="5" s="1"/>
  <c r="P201" i="5"/>
  <c r="T201" i="5" s="1"/>
  <c r="P185" i="5"/>
  <c r="T185" i="5" s="1"/>
  <c r="P181" i="5"/>
  <c r="T181" i="5" s="1"/>
  <c r="P177" i="5"/>
  <c r="T177" i="5" s="1"/>
  <c r="P173" i="5"/>
  <c r="T173" i="5" s="1"/>
  <c r="P169" i="5"/>
  <c r="T169" i="5" s="1"/>
  <c r="P153" i="5"/>
  <c r="T153" i="5" s="1"/>
  <c r="P149" i="5"/>
  <c r="T149" i="5" s="1"/>
  <c r="P145" i="5"/>
  <c r="T145" i="5" s="1"/>
  <c r="P141" i="5"/>
  <c r="T141" i="5" s="1"/>
  <c r="P137" i="5"/>
  <c r="T137" i="5" s="1"/>
  <c r="P121" i="5"/>
  <c r="T121" i="5" s="1"/>
  <c r="P117" i="5"/>
  <c r="T117" i="5" s="1"/>
  <c r="P113" i="5"/>
  <c r="T113" i="5" s="1"/>
  <c r="P109" i="5"/>
  <c r="T109" i="5" s="1"/>
  <c r="P105" i="5"/>
  <c r="T105" i="5" s="1"/>
  <c r="P89" i="5"/>
  <c r="T89" i="5" s="1"/>
  <c r="P85" i="5"/>
  <c r="T85" i="5" s="1"/>
  <c r="P81" i="5"/>
  <c r="T81" i="5" s="1"/>
  <c r="P77" i="5"/>
  <c r="T77" i="5" s="1"/>
  <c r="P73" i="5"/>
  <c r="T73" i="5" s="1"/>
  <c r="P57" i="5"/>
  <c r="T57" i="5" s="1"/>
  <c r="P53" i="5"/>
  <c r="T53" i="5" s="1"/>
  <c r="P49" i="5"/>
  <c r="T49" i="5" s="1"/>
  <c r="P45" i="5"/>
  <c r="T45" i="5" s="1"/>
  <c r="P41" i="5"/>
  <c r="T41" i="5" s="1"/>
  <c r="P25" i="5"/>
  <c r="T25" i="5" s="1"/>
  <c r="P21" i="5"/>
  <c r="T21" i="5" s="1"/>
  <c r="P17" i="5"/>
  <c r="T17" i="5" s="1"/>
  <c r="P13" i="5"/>
  <c r="T13" i="5" s="1"/>
  <c r="P9" i="5"/>
  <c r="T9" i="5" s="1"/>
  <c r="P313" i="4"/>
  <c r="T313" i="4" s="1"/>
  <c r="P309" i="4"/>
  <c r="P305" i="4"/>
  <c r="T305" i="4" s="1"/>
  <c r="P301" i="4"/>
  <c r="P297" i="4"/>
  <c r="P281" i="4"/>
  <c r="T281" i="4" s="1"/>
  <c r="P277" i="4"/>
  <c r="T277" i="4" s="1"/>
  <c r="P273" i="4"/>
  <c r="P269" i="4"/>
  <c r="T269" i="4" s="1"/>
  <c r="P265" i="4"/>
  <c r="P249" i="4"/>
  <c r="T249" i="4" s="1"/>
  <c r="P245" i="4"/>
  <c r="P241" i="4"/>
  <c r="S9" i="9"/>
  <c r="M9" i="9" s="1"/>
  <c r="P88" i="8"/>
  <c r="T88" i="8" s="1"/>
  <c r="P15" i="8"/>
  <c r="T15" i="8" s="1"/>
  <c r="P279" i="7"/>
  <c r="T279" i="7" s="1"/>
  <c r="M279" i="7" s="1"/>
  <c r="P235" i="7"/>
  <c r="T235" i="7" s="1"/>
  <c r="P209" i="7"/>
  <c r="T209" i="7" s="1"/>
  <c r="P187" i="7"/>
  <c r="T187" i="7" s="1"/>
  <c r="S176" i="7"/>
  <c r="M176" i="7" s="1"/>
  <c r="S170" i="7"/>
  <c r="P151" i="7"/>
  <c r="T151" i="7" s="1"/>
  <c r="P145" i="7"/>
  <c r="T145" i="7" s="1"/>
  <c r="P138" i="7"/>
  <c r="T138" i="7" s="1"/>
  <c r="S120" i="7"/>
  <c r="M120" i="7" s="1"/>
  <c r="S114" i="7"/>
  <c r="P107" i="7"/>
  <c r="T107" i="7" s="1"/>
  <c r="P89" i="7"/>
  <c r="T89" i="7" s="1"/>
  <c r="P82" i="7"/>
  <c r="T82" i="7" s="1"/>
  <c r="S76" i="7"/>
  <c r="M76" i="7" s="1"/>
  <c r="S58" i="7"/>
  <c r="P51" i="7"/>
  <c r="T51" i="7" s="1"/>
  <c r="P45" i="7"/>
  <c r="T45" i="7" s="1"/>
  <c r="P27" i="7"/>
  <c r="T27" i="7" s="1"/>
  <c r="S22" i="7"/>
  <c r="P16" i="7"/>
  <c r="T16" i="7" s="1"/>
  <c r="P11" i="7"/>
  <c r="T11" i="7" s="1"/>
  <c r="M11" i="7" s="1"/>
  <c r="S314" i="5"/>
  <c r="P308" i="5"/>
  <c r="T308" i="5" s="1"/>
  <c r="P303" i="5"/>
  <c r="T303" i="5" s="1"/>
  <c r="S298" i="5"/>
  <c r="P280" i="5"/>
  <c r="T280" i="5" s="1"/>
  <c r="P275" i="5"/>
  <c r="T275" i="5" s="1"/>
  <c r="S270" i="5"/>
  <c r="P264" i="5"/>
  <c r="T264" i="5" s="1"/>
  <c r="P247" i="5"/>
  <c r="T247" i="5" s="1"/>
  <c r="S242" i="5"/>
  <c r="P237" i="5"/>
  <c r="T237" i="5" s="1"/>
  <c r="S233" i="5"/>
  <c r="S217" i="5"/>
  <c r="S213" i="5"/>
  <c r="S209" i="5"/>
  <c r="S205" i="5"/>
  <c r="S201" i="5"/>
  <c r="S185" i="5"/>
  <c r="S181" i="5"/>
  <c r="S177" i="5"/>
  <c r="S173" i="5"/>
  <c r="S169" i="5"/>
  <c r="S153" i="5"/>
  <c r="S149" i="5"/>
  <c r="S145" i="5"/>
  <c r="S141" i="5"/>
  <c r="S137" i="5"/>
  <c r="S121" i="5"/>
  <c r="S117" i="5"/>
  <c r="S113" i="5"/>
  <c r="S109" i="5"/>
  <c r="S105" i="5"/>
  <c r="S89" i="5"/>
  <c r="S85" i="5"/>
  <c r="S81" i="5"/>
  <c r="S77" i="5"/>
  <c r="S73" i="5"/>
  <c r="S57" i="5"/>
  <c r="S53" i="5"/>
  <c r="S49" i="5"/>
  <c r="S45" i="5"/>
  <c r="S41" i="5"/>
  <c r="S25" i="5"/>
  <c r="S21" i="5"/>
  <c r="S17" i="5"/>
  <c r="S13" i="5"/>
  <c r="S9" i="5"/>
  <c r="S309" i="4"/>
  <c r="S301" i="4"/>
  <c r="S265" i="4"/>
  <c r="S245" i="4"/>
  <c r="S241" i="4"/>
  <c r="S237" i="4"/>
  <c r="S273" i="8"/>
  <c r="M273" i="8" s="1"/>
  <c r="S77" i="8"/>
  <c r="M77" i="8" s="1"/>
  <c r="P11" i="8"/>
  <c r="T11" i="8" s="1"/>
  <c r="P275" i="7"/>
  <c r="T275" i="7" s="1"/>
  <c r="P219" i="7"/>
  <c r="T219" i="7" s="1"/>
  <c r="S208" i="7"/>
  <c r="M208" i="7" s="1"/>
  <c r="P185" i="7"/>
  <c r="T185" i="7" s="1"/>
  <c r="P175" i="7"/>
  <c r="T175" i="7" s="1"/>
  <c r="P169" i="7"/>
  <c r="T169" i="7" s="1"/>
  <c r="P150" i="7"/>
  <c r="T150" i="7" s="1"/>
  <c r="S144" i="7"/>
  <c r="S138" i="7"/>
  <c r="P119" i="7"/>
  <c r="T119" i="7" s="1"/>
  <c r="P113" i="7"/>
  <c r="T113" i="7" s="1"/>
  <c r="P106" i="7"/>
  <c r="T106" i="7" s="1"/>
  <c r="S88" i="7"/>
  <c r="S82" i="7"/>
  <c r="P75" i="7"/>
  <c r="T75" i="7" s="1"/>
  <c r="P57" i="7"/>
  <c r="T57" i="7" s="1"/>
  <c r="M57" i="7" s="1"/>
  <c r="P50" i="7"/>
  <c r="T50" i="7" s="1"/>
  <c r="S44" i="7"/>
  <c r="M44" i="7" s="1"/>
  <c r="P26" i="7"/>
  <c r="T26" i="7" s="1"/>
  <c r="P21" i="7"/>
  <c r="T21" i="7" s="1"/>
  <c r="S16" i="7"/>
  <c r="P10" i="7"/>
  <c r="T10" i="7" s="1"/>
  <c r="P313" i="5"/>
  <c r="T313" i="5" s="1"/>
  <c r="S308" i="5"/>
  <c r="P302" i="5"/>
  <c r="T302" i="5" s="1"/>
  <c r="P297" i="5"/>
  <c r="T297" i="5" s="1"/>
  <c r="S280" i="5"/>
  <c r="P274" i="5"/>
  <c r="T274" i="5" s="1"/>
  <c r="P269" i="5"/>
  <c r="T269" i="5" s="1"/>
  <c r="S264" i="5"/>
  <c r="P246" i="5"/>
  <c r="T246" i="5" s="1"/>
  <c r="P241" i="5"/>
  <c r="T241" i="5" s="1"/>
  <c r="M241" i="5" s="1"/>
  <c r="P236" i="5"/>
  <c r="T236" i="5" s="1"/>
  <c r="P232" i="5"/>
  <c r="T232" i="5" s="1"/>
  <c r="P216" i="5"/>
  <c r="T216" i="5" s="1"/>
  <c r="P212" i="5"/>
  <c r="T212" i="5" s="1"/>
  <c r="P208" i="5"/>
  <c r="T208" i="5" s="1"/>
  <c r="P204" i="5"/>
  <c r="T204" i="5" s="1"/>
  <c r="P200" i="5"/>
  <c r="T200" i="5" s="1"/>
  <c r="P184" i="5"/>
  <c r="T184" i="5" s="1"/>
  <c r="P180" i="5"/>
  <c r="T180" i="5" s="1"/>
  <c r="P176" i="5"/>
  <c r="T176" i="5" s="1"/>
  <c r="P172" i="5"/>
  <c r="T172" i="5" s="1"/>
  <c r="P168" i="5"/>
  <c r="T168" i="5" s="1"/>
  <c r="P152" i="5"/>
  <c r="T152" i="5" s="1"/>
  <c r="P148" i="5"/>
  <c r="T148" i="5" s="1"/>
  <c r="P144" i="5"/>
  <c r="T144" i="5" s="1"/>
  <c r="P140" i="5"/>
  <c r="T140" i="5" s="1"/>
  <c r="P136" i="5"/>
  <c r="T136" i="5" s="1"/>
  <c r="P120" i="5"/>
  <c r="T120" i="5" s="1"/>
  <c r="P116" i="5"/>
  <c r="T116" i="5" s="1"/>
  <c r="S217" i="8"/>
  <c r="S58" i="8"/>
  <c r="M58" i="8" s="1"/>
  <c r="P315" i="7"/>
  <c r="T315" i="7" s="1"/>
  <c r="P271" i="7"/>
  <c r="T271" i="7" s="1"/>
  <c r="P217" i="7"/>
  <c r="T217" i="7" s="1"/>
  <c r="P207" i="7"/>
  <c r="T207" i="7" s="1"/>
  <c r="S184" i="7"/>
  <c r="P174" i="7"/>
  <c r="T174" i="7" s="1"/>
  <c r="S168" i="7"/>
  <c r="S150" i="7"/>
  <c r="P143" i="7"/>
  <c r="T143" i="7" s="1"/>
  <c r="P137" i="7"/>
  <c r="T137" i="7" s="1"/>
  <c r="P118" i="7"/>
  <c r="T118" i="7" s="1"/>
  <c r="S112" i="7"/>
  <c r="M112" i="7" s="1"/>
  <c r="S106" i="7"/>
  <c r="P87" i="7"/>
  <c r="T87" i="7" s="1"/>
  <c r="P81" i="7"/>
  <c r="T81" i="7" s="1"/>
  <c r="P74" i="7"/>
  <c r="T74" i="7" s="1"/>
  <c r="S56" i="7"/>
  <c r="S50" i="7"/>
  <c r="P43" i="7"/>
  <c r="T43" i="7" s="1"/>
  <c r="S26" i="7"/>
  <c r="P20" i="7"/>
  <c r="T20" i="7" s="1"/>
  <c r="P15" i="7"/>
  <c r="T15" i="7" s="1"/>
  <c r="S10" i="7"/>
  <c r="P312" i="5"/>
  <c r="T312" i="5" s="1"/>
  <c r="P307" i="5"/>
  <c r="T307" i="5" s="1"/>
  <c r="S302" i="5"/>
  <c r="P296" i="5"/>
  <c r="T296" i="5" s="1"/>
  <c r="P279" i="5"/>
  <c r="T279" i="5" s="1"/>
  <c r="S274" i="5"/>
  <c r="P268" i="5"/>
  <c r="T268" i="5" s="1"/>
  <c r="P251" i="5"/>
  <c r="T251" i="5" s="1"/>
  <c r="S246" i="5"/>
  <c r="P240" i="5"/>
  <c r="T240" i="5" s="1"/>
  <c r="S236" i="5"/>
  <c r="S232" i="5"/>
  <c r="S216" i="5"/>
  <c r="S212" i="5"/>
  <c r="S208" i="5"/>
  <c r="S204" i="5"/>
  <c r="S200" i="5"/>
  <c r="S184" i="5"/>
  <c r="S180" i="5"/>
  <c r="S176" i="5"/>
  <c r="S172" i="5"/>
  <c r="S168" i="5"/>
  <c r="S152" i="5"/>
  <c r="S148" i="5"/>
  <c r="S144" i="5"/>
  <c r="S140" i="5"/>
  <c r="S136" i="5"/>
  <c r="S120" i="5"/>
  <c r="S116" i="5"/>
  <c r="S112" i="5"/>
  <c r="S108" i="5"/>
  <c r="S104" i="5"/>
  <c r="S88" i="5"/>
  <c r="S84" i="5"/>
  <c r="S80" i="5"/>
  <c r="S76" i="5"/>
  <c r="S72" i="5"/>
  <c r="S56" i="5"/>
  <c r="S52" i="5"/>
  <c r="S48" i="5"/>
  <c r="S44" i="5"/>
  <c r="S40" i="5"/>
  <c r="S24" i="5"/>
  <c r="S20" i="5"/>
  <c r="S16" i="5"/>
  <c r="S12" i="5"/>
  <c r="S8" i="5"/>
  <c r="S300" i="4"/>
  <c r="S280" i="4"/>
  <c r="S276" i="4"/>
  <c r="S272" i="4"/>
  <c r="S244" i="4"/>
  <c r="S177" i="8"/>
  <c r="M177" i="8" s="1"/>
  <c r="P155" i="7"/>
  <c r="T155" i="7" s="1"/>
  <c r="P91" i="7"/>
  <c r="T91" i="7" s="1"/>
  <c r="S74" i="7"/>
  <c r="P46" i="7"/>
  <c r="T46" i="7" s="1"/>
  <c r="P18" i="7"/>
  <c r="T18" i="7" s="1"/>
  <c r="S312" i="5"/>
  <c r="P299" i="5"/>
  <c r="T299" i="5" s="1"/>
  <c r="S272" i="5"/>
  <c r="P245" i="5"/>
  <c r="T245" i="5" s="1"/>
  <c r="S234" i="5"/>
  <c r="P210" i="5"/>
  <c r="T210" i="5" s="1"/>
  <c r="P187" i="5"/>
  <c r="T187" i="5" s="1"/>
  <c r="S178" i="5"/>
  <c r="P154" i="5"/>
  <c r="T154" i="5" s="1"/>
  <c r="S146" i="5"/>
  <c r="S138" i="5"/>
  <c r="S118" i="5"/>
  <c r="P110" i="5"/>
  <c r="T110" i="5" s="1"/>
  <c r="P91" i="5"/>
  <c r="T91" i="5" s="1"/>
  <c r="S86" i="5"/>
  <c r="S79" i="5"/>
  <c r="P72" i="5"/>
  <c r="T72" i="5" s="1"/>
  <c r="P54" i="5"/>
  <c r="T54" i="5" s="1"/>
  <c r="P47" i="5"/>
  <c r="T47" i="5" s="1"/>
  <c r="S42" i="5"/>
  <c r="S23" i="5"/>
  <c r="P16" i="5"/>
  <c r="T16" i="5" s="1"/>
  <c r="P10" i="5"/>
  <c r="T10" i="5" s="1"/>
  <c r="P311" i="4"/>
  <c r="S306" i="4"/>
  <c r="P280" i="4"/>
  <c r="T280" i="4" s="1"/>
  <c r="P274" i="4"/>
  <c r="T274" i="4" s="1"/>
  <c r="P267" i="4"/>
  <c r="P237" i="4"/>
  <c r="T237" i="4" s="1"/>
  <c r="P232" i="4"/>
  <c r="T232" i="4" s="1"/>
  <c r="S212" i="4"/>
  <c r="S208" i="4"/>
  <c r="S176" i="4"/>
  <c r="S168" i="4"/>
  <c r="S152" i="4"/>
  <c r="S144" i="4"/>
  <c r="S120" i="4"/>
  <c r="S112" i="4"/>
  <c r="S108" i="4"/>
  <c r="S104" i="4"/>
  <c r="S88" i="4"/>
  <c r="S56" i="4"/>
  <c r="S48" i="4"/>
  <c r="S20" i="4"/>
  <c r="S12" i="4"/>
  <c r="S8" i="4"/>
  <c r="P47" i="7"/>
  <c r="T47" i="7" s="1"/>
  <c r="P234" i="5"/>
  <c r="T234" i="5" s="1"/>
  <c r="P118" i="5"/>
  <c r="T118" i="5" s="1"/>
  <c r="P48" i="5"/>
  <c r="T48" i="5" s="1"/>
  <c r="P299" i="4"/>
  <c r="T299" i="4" s="1"/>
  <c r="P184" i="4"/>
  <c r="T184" i="4" s="1"/>
  <c r="P144" i="4"/>
  <c r="T144" i="4" s="1"/>
  <c r="P112" i="4"/>
  <c r="P76" i="4"/>
  <c r="T76" i="4" s="1"/>
  <c r="P20" i="4"/>
  <c r="P52" i="8"/>
  <c r="T52" i="8" s="1"/>
  <c r="P149" i="7"/>
  <c r="T149" i="7" s="1"/>
  <c r="P90" i="7"/>
  <c r="T90" i="7" s="1"/>
  <c r="S72" i="7"/>
  <c r="P42" i="7"/>
  <c r="T42" i="7" s="1"/>
  <c r="S18" i="7"/>
  <c r="P310" i="5"/>
  <c r="T310" i="5" s="1"/>
  <c r="S296" i="5"/>
  <c r="P271" i="5"/>
  <c r="T271" i="5" s="1"/>
  <c r="S244" i="5"/>
  <c r="M244" i="5" s="1"/>
  <c r="P219" i="5"/>
  <c r="T219" i="5" s="1"/>
  <c r="S210" i="5"/>
  <c r="P186" i="5"/>
  <c r="T186" i="5" s="1"/>
  <c r="P175" i="5"/>
  <c r="T175" i="5" s="1"/>
  <c r="S154" i="5"/>
  <c r="P143" i="5"/>
  <c r="T143" i="5" s="1"/>
  <c r="P123" i="5"/>
  <c r="T123" i="5" s="1"/>
  <c r="P115" i="5"/>
  <c r="T115" i="5" s="1"/>
  <c r="S110" i="5"/>
  <c r="S91" i="5"/>
  <c r="P84" i="5"/>
  <c r="T84" i="5" s="1"/>
  <c r="P78" i="5"/>
  <c r="T78" i="5" s="1"/>
  <c r="P59" i="5"/>
  <c r="T59" i="5" s="1"/>
  <c r="S54" i="5"/>
  <c r="S47" i="5"/>
  <c r="P40" i="5"/>
  <c r="T40" i="5" s="1"/>
  <c r="P22" i="5"/>
  <c r="T22" i="5" s="1"/>
  <c r="P15" i="5"/>
  <c r="T15" i="5" s="1"/>
  <c r="S10" i="5"/>
  <c r="S311" i="4"/>
  <c r="P304" i="4"/>
  <c r="T304" i="4" s="1"/>
  <c r="P298" i="4"/>
  <c r="P279" i="4"/>
  <c r="P248" i="4"/>
  <c r="T248" i="4" s="1"/>
  <c r="P242" i="4"/>
  <c r="T242" i="4" s="1"/>
  <c r="P236" i="4"/>
  <c r="P215" i="4"/>
  <c r="T215" i="4" s="1"/>
  <c r="P211" i="4"/>
  <c r="P207" i="4"/>
  <c r="T207" i="4" s="1"/>
  <c r="P203" i="4"/>
  <c r="P187" i="4"/>
  <c r="T187" i="4" s="1"/>
  <c r="P183" i="4"/>
  <c r="T183" i="4" s="1"/>
  <c r="P179" i="4"/>
  <c r="T179" i="4" s="1"/>
  <c r="P175" i="4"/>
  <c r="P171" i="4"/>
  <c r="T171" i="4" s="1"/>
  <c r="P155" i="4"/>
  <c r="P151" i="4"/>
  <c r="T151" i="4" s="1"/>
  <c r="P147" i="4"/>
  <c r="P143" i="4"/>
  <c r="T143" i="4" s="1"/>
  <c r="P139" i="4"/>
  <c r="T139" i="4" s="1"/>
  <c r="P123" i="4"/>
  <c r="T123" i="4" s="1"/>
  <c r="P119" i="4"/>
  <c r="P115" i="4"/>
  <c r="T115" i="4" s="1"/>
  <c r="P111" i="4"/>
  <c r="P107" i="4"/>
  <c r="T107" i="4" s="1"/>
  <c r="P91" i="4"/>
  <c r="P87" i="4"/>
  <c r="T87" i="4" s="1"/>
  <c r="P83" i="4"/>
  <c r="T83" i="4" s="1"/>
  <c r="P79" i="4"/>
  <c r="T79" i="4" s="1"/>
  <c r="P75" i="4"/>
  <c r="T75" i="4" s="1"/>
  <c r="P59" i="4"/>
  <c r="T59" i="4" s="1"/>
  <c r="P55" i="4"/>
  <c r="P51" i="4"/>
  <c r="T51" i="4" s="1"/>
  <c r="P47" i="4"/>
  <c r="P43" i="4"/>
  <c r="T43" i="4" s="1"/>
  <c r="P27" i="4"/>
  <c r="T27" i="4" s="1"/>
  <c r="P23" i="4"/>
  <c r="P19" i="4"/>
  <c r="P15" i="4"/>
  <c r="T15" i="4" s="1"/>
  <c r="P11" i="4"/>
  <c r="T11" i="4" s="1"/>
  <c r="S300" i="5"/>
  <c r="M300" i="5" s="1"/>
  <c r="P273" i="5"/>
  <c r="T273" i="5" s="1"/>
  <c r="P146" i="5"/>
  <c r="T146" i="5" s="1"/>
  <c r="P79" i="5"/>
  <c r="T79" i="5" s="1"/>
  <c r="P23" i="5"/>
  <c r="T23" i="5" s="1"/>
  <c r="P216" i="4"/>
  <c r="P176" i="4"/>
  <c r="T176" i="4" s="1"/>
  <c r="P140" i="4"/>
  <c r="T140" i="4" s="1"/>
  <c r="P88" i="4"/>
  <c r="T88" i="4" s="1"/>
  <c r="P52" i="4"/>
  <c r="T52" i="4" s="1"/>
  <c r="P12" i="4"/>
  <c r="T12" i="4" s="1"/>
  <c r="P311" i="7"/>
  <c r="T311" i="7" s="1"/>
  <c r="P142" i="7"/>
  <c r="T142" i="7" s="1"/>
  <c r="P86" i="7"/>
  <c r="T86" i="7" s="1"/>
  <c r="P59" i="7"/>
  <c r="T59" i="7" s="1"/>
  <c r="P41" i="7"/>
  <c r="T41" i="7" s="1"/>
  <c r="P14" i="7"/>
  <c r="T14" i="7" s="1"/>
  <c r="S310" i="5"/>
  <c r="P282" i="5"/>
  <c r="T282" i="5" s="1"/>
  <c r="S268" i="5"/>
  <c r="P243" i="5"/>
  <c r="T243" i="5" s="1"/>
  <c r="P218" i="5"/>
  <c r="T218" i="5" s="1"/>
  <c r="P207" i="5"/>
  <c r="T207" i="5" s="1"/>
  <c r="S186" i="5"/>
  <c r="P174" i="5"/>
  <c r="T174" i="5" s="1"/>
  <c r="P151" i="5"/>
  <c r="T151" i="5" s="1"/>
  <c r="S143" i="5"/>
  <c r="S123" i="5"/>
  <c r="S115" i="5"/>
  <c r="P108" i="5"/>
  <c r="T108" i="5" s="1"/>
  <c r="P90" i="5"/>
  <c r="T90" i="5" s="1"/>
  <c r="P83" i="5"/>
  <c r="T83" i="5" s="1"/>
  <c r="S78" i="5"/>
  <c r="S59" i="5"/>
  <c r="P52" i="5"/>
  <c r="T52" i="5" s="1"/>
  <c r="P46" i="5"/>
  <c r="T46" i="5" s="1"/>
  <c r="P27" i="5"/>
  <c r="T27" i="5" s="1"/>
  <c r="S22" i="5"/>
  <c r="S15" i="5"/>
  <c r="P8" i="5"/>
  <c r="T8" i="5" s="1"/>
  <c r="P310" i="4"/>
  <c r="T310" i="4" s="1"/>
  <c r="P303" i="4"/>
  <c r="T303" i="4" s="1"/>
  <c r="S298" i="4"/>
  <c r="S279" i="4"/>
  <c r="P272" i="4"/>
  <c r="P266" i="4"/>
  <c r="P247" i="4"/>
  <c r="T247" i="4" s="1"/>
  <c r="S242" i="4"/>
  <c r="P219" i="4"/>
  <c r="T219" i="4" s="1"/>
  <c r="S215" i="4"/>
  <c r="S211" i="4"/>
  <c r="S207" i="4"/>
  <c r="S183" i="4"/>
  <c r="S175" i="4"/>
  <c r="S171" i="4"/>
  <c r="S155" i="4"/>
  <c r="S143" i="4"/>
  <c r="S139" i="4"/>
  <c r="S119" i="4"/>
  <c r="S115" i="4"/>
  <c r="S111" i="4"/>
  <c r="S91" i="4"/>
  <c r="S83" i="4"/>
  <c r="S75" i="4"/>
  <c r="S59" i="4"/>
  <c r="S55" i="4"/>
  <c r="S51" i="4"/>
  <c r="S27" i="4"/>
  <c r="S19" i="4"/>
  <c r="D19" i="11" s="1"/>
  <c r="P19" i="11" s="1"/>
  <c r="R19" i="11" s="1"/>
  <c r="S15" i="4"/>
  <c r="S20" i="7"/>
  <c r="P211" i="5"/>
  <c r="T211" i="5" s="1"/>
  <c r="P104" i="5"/>
  <c r="T104" i="5" s="1"/>
  <c r="S18" i="5"/>
  <c r="P250" i="4"/>
  <c r="P208" i="4"/>
  <c r="T208" i="4" s="1"/>
  <c r="P172" i="4"/>
  <c r="T172" i="4" s="1"/>
  <c r="P120" i="4"/>
  <c r="T120" i="4" s="1"/>
  <c r="P84" i="4"/>
  <c r="T84" i="4" s="1"/>
  <c r="P48" i="4"/>
  <c r="P8" i="4"/>
  <c r="T8" i="4" s="1"/>
  <c r="P267" i="7"/>
  <c r="T267" i="7" s="1"/>
  <c r="S136" i="7"/>
  <c r="M136" i="7" s="1"/>
  <c r="P85" i="7"/>
  <c r="T85" i="7" s="1"/>
  <c r="P55" i="7"/>
  <c r="T55" i="7" s="1"/>
  <c r="M55" i="7" s="1"/>
  <c r="P40" i="7"/>
  <c r="T40" i="7" s="1"/>
  <c r="P13" i="7"/>
  <c r="T13" i="7" s="1"/>
  <c r="P306" i="5"/>
  <c r="T306" i="5" s="1"/>
  <c r="S282" i="5"/>
  <c r="P266" i="5"/>
  <c r="T266" i="5" s="1"/>
  <c r="S240" i="5"/>
  <c r="S218" i="5"/>
  <c r="P206" i="5"/>
  <c r="T206" i="5" s="1"/>
  <c r="P183" i="5"/>
  <c r="T183" i="5" s="1"/>
  <c r="S174" i="5"/>
  <c r="P150" i="5"/>
  <c r="T150" i="5" s="1"/>
  <c r="P142" i="5"/>
  <c r="T142" i="5" s="1"/>
  <c r="P122" i="5"/>
  <c r="T122" i="5" s="1"/>
  <c r="P114" i="5"/>
  <c r="T114" i="5" s="1"/>
  <c r="P107" i="5"/>
  <c r="T107" i="5" s="1"/>
  <c r="S90" i="5"/>
  <c r="S83" i="5"/>
  <c r="P76" i="5"/>
  <c r="T76" i="5" s="1"/>
  <c r="P58" i="5"/>
  <c r="T58" i="5" s="1"/>
  <c r="P51" i="5"/>
  <c r="T51" i="5" s="1"/>
  <c r="S46" i="5"/>
  <c r="S27" i="5"/>
  <c r="P20" i="5"/>
  <c r="T20" i="5" s="1"/>
  <c r="P14" i="5"/>
  <c r="T14" i="5" s="1"/>
  <c r="P315" i="4"/>
  <c r="T315" i="4" s="1"/>
  <c r="S310" i="4"/>
  <c r="P296" i="4"/>
  <c r="P278" i="4"/>
  <c r="T278" i="4" s="1"/>
  <c r="P271" i="4"/>
  <c r="S266" i="4"/>
  <c r="S247" i="4"/>
  <c r="P240" i="4"/>
  <c r="T240" i="4" s="1"/>
  <c r="P235" i="4"/>
  <c r="T235" i="4" s="1"/>
  <c r="P214" i="4"/>
  <c r="T214" i="4" s="1"/>
  <c r="P210" i="4"/>
  <c r="T210" i="4" s="1"/>
  <c r="P206" i="4"/>
  <c r="T206" i="4" s="1"/>
  <c r="P202" i="4"/>
  <c r="T202" i="4" s="1"/>
  <c r="P186" i="4"/>
  <c r="T186" i="4" s="1"/>
  <c r="P182" i="4"/>
  <c r="P178" i="4"/>
  <c r="T178" i="4" s="1"/>
  <c r="P174" i="4"/>
  <c r="T174" i="4" s="1"/>
  <c r="P170" i="4"/>
  <c r="T170" i="4" s="1"/>
  <c r="P154" i="4"/>
  <c r="T154" i="4" s="1"/>
  <c r="P150" i="4"/>
  <c r="T150" i="4" s="1"/>
  <c r="P146" i="4"/>
  <c r="T146" i="4" s="1"/>
  <c r="P142" i="4"/>
  <c r="T142" i="4" s="1"/>
  <c r="P138" i="4"/>
  <c r="T138" i="4" s="1"/>
  <c r="P122" i="4"/>
  <c r="T122" i="4" s="1"/>
  <c r="P118" i="4"/>
  <c r="T118" i="4" s="1"/>
  <c r="P114" i="4"/>
  <c r="T114" i="4" s="1"/>
  <c r="P110" i="4"/>
  <c r="T110" i="4" s="1"/>
  <c r="P106" i="4"/>
  <c r="T106" i="4" s="1"/>
  <c r="P90" i="4"/>
  <c r="T90" i="4" s="1"/>
  <c r="P86" i="4"/>
  <c r="T86" i="4" s="1"/>
  <c r="P82" i="4"/>
  <c r="T82" i="4" s="1"/>
  <c r="P78" i="4"/>
  <c r="P74" i="4"/>
  <c r="P58" i="4"/>
  <c r="T58" i="4" s="1"/>
  <c r="P54" i="4"/>
  <c r="T54" i="4" s="1"/>
  <c r="P50" i="4"/>
  <c r="T50" i="4" s="1"/>
  <c r="P46" i="4"/>
  <c r="T46" i="4" s="1"/>
  <c r="P42" i="4"/>
  <c r="T42" i="4" s="1"/>
  <c r="P26" i="4"/>
  <c r="T26" i="4" s="1"/>
  <c r="P22" i="4"/>
  <c r="T22" i="4" s="1"/>
  <c r="P18" i="4"/>
  <c r="P14" i="4"/>
  <c r="T14" i="4" s="1"/>
  <c r="P10" i="4"/>
  <c r="T10" i="4" s="1"/>
  <c r="P315" i="5"/>
  <c r="T315" i="5" s="1"/>
  <c r="S202" i="5"/>
  <c r="P138" i="5"/>
  <c r="T138" i="5" s="1"/>
  <c r="S74" i="5"/>
  <c r="S11" i="5"/>
  <c r="P268" i="4"/>
  <c r="P204" i="4"/>
  <c r="T204" i="4" s="1"/>
  <c r="P148" i="4"/>
  <c r="T148" i="4" s="1"/>
  <c r="P104" i="4"/>
  <c r="T104" i="4" s="1"/>
  <c r="P44" i="4"/>
  <c r="S216" i="7"/>
  <c r="S118" i="7"/>
  <c r="M118" i="7" s="1"/>
  <c r="S84" i="7"/>
  <c r="S54" i="7"/>
  <c r="P25" i="7"/>
  <c r="T25" i="7" s="1"/>
  <c r="P12" i="7"/>
  <c r="T12" i="7" s="1"/>
  <c r="P305" i="5"/>
  <c r="T305" i="5" s="1"/>
  <c r="P278" i="5"/>
  <c r="T278" i="5" s="1"/>
  <c r="S266" i="5"/>
  <c r="S239" i="5"/>
  <c r="P215" i="5"/>
  <c r="T215" i="5" s="1"/>
  <c r="S206" i="5"/>
  <c r="P182" i="5"/>
  <c r="T182" i="5" s="1"/>
  <c r="P171" i="5"/>
  <c r="T171" i="5" s="1"/>
  <c r="S150" i="5"/>
  <c r="S142" i="5"/>
  <c r="S122" i="5"/>
  <c r="S114" i="5"/>
  <c r="S107" i="5"/>
  <c r="P88" i="5"/>
  <c r="T88" i="5" s="1"/>
  <c r="P82" i="5"/>
  <c r="T82" i="5" s="1"/>
  <c r="P75" i="5"/>
  <c r="T75" i="5" s="1"/>
  <c r="S58" i="5"/>
  <c r="S51" i="5"/>
  <c r="P44" i="5"/>
  <c r="T44" i="5" s="1"/>
  <c r="P26" i="5"/>
  <c r="T26" i="5" s="1"/>
  <c r="P19" i="5"/>
  <c r="T19" i="5" s="1"/>
  <c r="S14" i="5"/>
  <c r="P308" i="4"/>
  <c r="T308" i="4" s="1"/>
  <c r="P302" i="4"/>
  <c r="P283" i="4"/>
  <c r="T283" i="4" s="1"/>
  <c r="S278" i="4"/>
  <c r="S271" i="4"/>
  <c r="P264" i="4"/>
  <c r="T264" i="4" s="1"/>
  <c r="P246" i="4"/>
  <c r="T246" i="4" s="1"/>
  <c r="P239" i="4"/>
  <c r="T239" i="4" s="1"/>
  <c r="S235" i="4"/>
  <c r="P218" i="4"/>
  <c r="S214" i="4"/>
  <c r="S210" i="4"/>
  <c r="S206" i="4"/>
  <c r="S202" i="4"/>
  <c r="S178" i="4"/>
  <c r="S170" i="4"/>
  <c r="S154" i="4"/>
  <c r="S150" i="4"/>
  <c r="S146" i="4"/>
  <c r="S142" i="4"/>
  <c r="S122" i="4"/>
  <c r="S114" i="4"/>
  <c r="S90" i="4"/>
  <c r="S86" i="4"/>
  <c r="S78" i="4"/>
  <c r="S58" i="4"/>
  <c r="S54" i="4"/>
  <c r="S50" i="4"/>
  <c r="S46" i="4"/>
  <c r="S26" i="4"/>
  <c r="S22" i="4"/>
  <c r="S14" i="4"/>
  <c r="S10" i="4"/>
  <c r="S78" i="7"/>
  <c r="P248" i="5"/>
  <c r="T248" i="5" s="1"/>
  <c r="S111" i="5"/>
  <c r="P42" i="5"/>
  <c r="T42" i="5" s="1"/>
  <c r="S282" i="4"/>
  <c r="P212" i="4"/>
  <c r="T212" i="4" s="1"/>
  <c r="P168" i="4"/>
  <c r="T168" i="4" s="1"/>
  <c r="P116" i="4"/>
  <c r="T116" i="4" s="1"/>
  <c r="P72" i="4"/>
  <c r="T72" i="4" s="1"/>
  <c r="P16" i="4"/>
  <c r="T16" i="4" s="1"/>
  <c r="P205" i="7"/>
  <c r="T205" i="7" s="1"/>
  <c r="P111" i="7"/>
  <c r="T111" i="7" s="1"/>
  <c r="M111" i="7" s="1"/>
  <c r="S80" i="7"/>
  <c r="M80" i="7" s="1"/>
  <c r="P53" i="7"/>
  <c r="T53" i="7" s="1"/>
  <c r="S24" i="7"/>
  <c r="P9" i="7"/>
  <c r="T9" i="7" s="1"/>
  <c r="P304" i="5"/>
  <c r="T304" i="5" s="1"/>
  <c r="P277" i="5"/>
  <c r="T277" i="5" s="1"/>
  <c r="P250" i="5"/>
  <c r="T250" i="5" s="1"/>
  <c r="P238" i="5"/>
  <c r="T238" i="5" s="1"/>
  <c r="P214" i="5"/>
  <c r="T214" i="5" s="1"/>
  <c r="P203" i="5"/>
  <c r="T203" i="5" s="1"/>
  <c r="S182" i="5"/>
  <c r="P170" i="5"/>
  <c r="T170" i="5" s="1"/>
  <c r="P147" i="5"/>
  <c r="T147" i="5" s="1"/>
  <c r="P139" i="5"/>
  <c r="T139" i="5" s="1"/>
  <c r="P119" i="5"/>
  <c r="T119" i="5" s="1"/>
  <c r="P112" i="5"/>
  <c r="T112" i="5" s="1"/>
  <c r="P106" i="5"/>
  <c r="T106" i="5" s="1"/>
  <c r="P87" i="5"/>
  <c r="T87" i="5" s="1"/>
  <c r="S82" i="5"/>
  <c r="S75" i="5"/>
  <c r="P56" i="5"/>
  <c r="T56" i="5" s="1"/>
  <c r="P50" i="5"/>
  <c r="T50" i="5" s="1"/>
  <c r="P43" i="5"/>
  <c r="T43" i="5" s="1"/>
  <c r="S26" i="5"/>
  <c r="S19" i="5"/>
  <c r="P12" i="5"/>
  <c r="T12" i="5" s="1"/>
  <c r="P314" i="4"/>
  <c r="T314" i="4" s="1"/>
  <c r="P307" i="4"/>
  <c r="T307" i="4" s="1"/>
  <c r="S283" i="4"/>
  <c r="P276" i="4"/>
  <c r="T276" i="4" s="1"/>
  <c r="P270" i="4"/>
  <c r="T270" i="4" s="1"/>
  <c r="P251" i="4"/>
  <c r="T251" i="4" s="1"/>
  <c r="S239" i="4"/>
  <c r="P234" i="4"/>
  <c r="T234" i="4" s="1"/>
  <c r="S218" i="4"/>
  <c r="P213" i="4"/>
  <c r="T213" i="4" s="1"/>
  <c r="P209" i="4"/>
  <c r="T209" i="4" s="1"/>
  <c r="P205" i="4"/>
  <c r="T205" i="4" s="1"/>
  <c r="P201" i="4"/>
  <c r="T201" i="4" s="1"/>
  <c r="P185" i="4"/>
  <c r="P181" i="4"/>
  <c r="T181" i="4" s="1"/>
  <c r="P177" i="4"/>
  <c r="T177" i="4" s="1"/>
  <c r="P173" i="4"/>
  <c r="T173" i="4" s="1"/>
  <c r="P169" i="4"/>
  <c r="T169" i="4" s="1"/>
  <c r="P153" i="4"/>
  <c r="T153" i="4" s="1"/>
  <c r="P149" i="4"/>
  <c r="T149" i="4" s="1"/>
  <c r="P145" i="4"/>
  <c r="T145" i="4" s="1"/>
  <c r="P141" i="4"/>
  <c r="P137" i="4"/>
  <c r="T137" i="4" s="1"/>
  <c r="P121" i="4"/>
  <c r="T121" i="4" s="1"/>
  <c r="P117" i="4"/>
  <c r="P113" i="4"/>
  <c r="T113" i="4" s="1"/>
  <c r="P109" i="4"/>
  <c r="T109" i="4" s="1"/>
  <c r="P105" i="4"/>
  <c r="T105" i="4" s="1"/>
  <c r="P89" i="4"/>
  <c r="T89" i="4" s="1"/>
  <c r="P85" i="4"/>
  <c r="P81" i="4"/>
  <c r="P77" i="4"/>
  <c r="T77" i="4" s="1"/>
  <c r="P73" i="4"/>
  <c r="T73" i="4" s="1"/>
  <c r="P57" i="4"/>
  <c r="T57" i="4" s="1"/>
  <c r="P53" i="4"/>
  <c r="P49" i="4"/>
  <c r="T49" i="4" s="1"/>
  <c r="P45" i="4"/>
  <c r="T45" i="4" s="1"/>
  <c r="P41" i="4"/>
  <c r="T41" i="4" s="1"/>
  <c r="P25" i="4"/>
  <c r="T25" i="4" s="1"/>
  <c r="P21" i="4"/>
  <c r="T21" i="4" s="1"/>
  <c r="P17" i="4"/>
  <c r="T17" i="4" s="1"/>
  <c r="P13" i="4"/>
  <c r="T13" i="4" s="1"/>
  <c r="P9" i="4"/>
  <c r="T9" i="4" s="1"/>
  <c r="P105" i="7"/>
  <c r="T105" i="7" s="1"/>
  <c r="P178" i="5"/>
  <c r="T178" i="5" s="1"/>
  <c r="M178" i="5" s="1"/>
  <c r="P86" i="5"/>
  <c r="T86" i="5" s="1"/>
  <c r="P312" i="4"/>
  <c r="T312" i="4" s="1"/>
  <c r="P243" i="4"/>
  <c r="T243" i="4" s="1"/>
  <c r="P200" i="4"/>
  <c r="T200" i="4" s="1"/>
  <c r="P152" i="4"/>
  <c r="T152" i="4" s="1"/>
  <c r="P108" i="4"/>
  <c r="P56" i="4"/>
  <c r="T56" i="4" s="1"/>
  <c r="P24" i="4"/>
  <c r="T24" i="4" s="1"/>
  <c r="P183" i="7"/>
  <c r="T183" i="7" s="1"/>
  <c r="P109" i="7"/>
  <c r="T109" i="7" s="1"/>
  <c r="P78" i="7"/>
  <c r="T78" i="7" s="1"/>
  <c r="P49" i="7"/>
  <c r="T49" i="7" s="1"/>
  <c r="P23" i="7"/>
  <c r="T23" i="7" s="1"/>
  <c r="S8" i="7"/>
  <c r="M8" i="7" s="1"/>
  <c r="P301" i="5"/>
  <c r="T301" i="5" s="1"/>
  <c r="P276" i="5"/>
  <c r="T276" i="5" s="1"/>
  <c r="P249" i="5"/>
  <c r="T249" i="5" s="1"/>
  <c r="P235" i="5"/>
  <c r="T235" i="5" s="1"/>
  <c r="S214" i="5"/>
  <c r="P202" i="5"/>
  <c r="T202" i="5" s="1"/>
  <c r="P179" i="5"/>
  <c r="T179" i="5" s="1"/>
  <c r="S170" i="5"/>
  <c r="S147" i="5"/>
  <c r="S139" i="5"/>
  <c r="S119" i="5"/>
  <c r="P111" i="5"/>
  <c r="T111" i="5" s="1"/>
  <c r="S106" i="5"/>
  <c r="S87" i="5"/>
  <c r="P80" i="5"/>
  <c r="T80" i="5" s="1"/>
  <c r="P74" i="5"/>
  <c r="T74" i="5" s="1"/>
  <c r="P55" i="5"/>
  <c r="T55" i="5" s="1"/>
  <c r="S50" i="5"/>
  <c r="S43" i="5"/>
  <c r="P24" i="5"/>
  <c r="T24" i="5" s="1"/>
  <c r="P18" i="5"/>
  <c r="T18" i="5" s="1"/>
  <c r="P11" i="5"/>
  <c r="T11" i="5" s="1"/>
  <c r="S314" i="4"/>
  <c r="P300" i="4"/>
  <c r="T300" i="4" s="1"/>
  <c r="P282" i="4"/>
  <c r="T282" i="4" s="1"/>
  <c r="P275" i="4"/>
  <c r="S270" i="4"/>
  <c r="S251" i="4"/>
  <c r="P244" i="4"/>
  <c r="T244" i="4" s="1"/>
  <c r="P238" i="4"/>
  <c r="T238" i="4" s="1"/>
  <c r="S234" i="4"/>
  <c r="P217" i="4"/>
  <c r="T217" i="4" s="1"/>
  <c r="S213" i="4"/>
  <c r="S205" i="4"/>
  <c r="S201" i="4"/>
  <c r="S185" i="4"/>
  <c r="S173" i="4"/>
  <c r="S169" i="4"/>
  <c r="S149" i="4"/>
  <c r="S145" i="4"/>
  <c r="S141" i="4"/>
  <c r="S137" i="4"/>
  <c r="S121" i="4"/>
  <c r="S117" i="4"/>
  <c r="S113" i="4"/>
  <c r="S105" i="4"/>
  <c r="S89" i="4"/>
  <c r="S85" i="4"/>
  <c r="S81" i="4"/>
  <c r="S77" i="4"/>
  <c r="S57" i="4"/>
  <c r="S49" i="4"/>
  <c r="S45" i="4"/>
  <c r="S41" i="4"/>
  <c r="S25" i="4"/>
  <c r="S17" i="4"/>
  <c r="S13" i="4"/>
  <c r="S9" i="4"/>
  <c r="S174" i="7"/>
  <c r="P155" i="5"/>
  <c r="T155" i="5" s="1"/>
  <c r="M155" i="5" s="1"/>
  <c r="S55" i="5"/>
  <c r="P306" i="4"/>
  <c r="P233" i="4"/>
  <c r="T233" i="4" s="1"/>
  <c r="P180" i="4"/>
  <c r="T180" i="4" s="1"/>
  <c r="P136" i="4"/>
  <c r="P80" i="4"/>
  <c r="P40" i="4"/>
  <c r="T40" i="4" s="1"/>
  <c r="A12" i="2"/>
  <c r="E291" i="10"/>
  <c r="E35" i="10"/>
  <c r="E99" i="9"/>
  <c r="E163" i="8"/>
  <c r="E227" i="7"/>
  <c r="E291" i="5"/>
  <c r="E35" i="5"/>
  <c r="A162" i="9"/>
  <c r="A34" i="9"/>
  <c r="A290" i="8"/>
  <c r="A258" i="8"/>
  <c r="A258" i="5"/>
  <c r="A194" i="5"/>
  <c r="A2" i="5"/>
  <c r="E259" i="10"/>
  <c r="E3" i="10"/>
  <c r="E67" i="9"/>
  <c r="E131" i="8"/>
  <c r="E195" i="7"/>
  <c r="E259" i="5"/>
  <c r="E3" i="5"/>
  <c r="A258" i="10"/>
  <c r="A2" i="10"/>
  <c r="A194" i="9"/>
  <c r="A130" i="8"/>
  <c r="A226" i="7"/>
  <c r="A98" i="7"/>
  <c r="A34" i="7"/>
  <c r="A162" i="5"/>
  <c r="A98" i="5"/>
  <c r="A130" i="5"/>
  <c r="E227" i="10"/>
  <c r="E291" i="9"/>
  <c r="E35" i="9"/>
  <c r="E99" i="8"/>
  <c r="E163" i="7"/>
  <c r="E227" i="5"/>
  <c r="A194" i="10"/>
  <c r="A290" i="9"/>
  <c r="A290" i="5"/>
  <c r="A226" i="5"/>
  <c r="E195" i="10"/>
  <c r="E259" i="9"/>
  <c r="E3" i="9"/>
  <c r="E67" i="8"/>
  <c r="E131" i="7"/>
  <c r="E195" i="5"/>
  <c r="A290" i="10"/>
  <c r="A162" i="10"/>
  <c r="A2" i="9"/>
  <c r="A194" i="8"/>
  <c r="A162" i="8"/>
  <c r="A130" i="7"/>
  <c r="E163" i="10"/>
  <c r="E227" i="9"/>
  <c r="E291" i="8"/>
  <c r="E35" i="8"/>
  <c r="E99" i="7"/>
  <c r="E163" i="5"/>
  <c r="A226" i="10"/>
  <c r="A98" i="10"/>
  <c r="A34" i="10"/>
  <c r="A130" i="9"/>
  <c r="A98" i="8"/>
  <c r="A66" i="8"/>
  <c r="A2" i="7"/>
  <c r="A66" i="5"/>
  <c r="A34" i="5"/>
  <c r="E131" i="10"/>
  <c r="E195" i="9"/>
  <c r="E259" i="8"/>
  <c r="E3" i="8"/>
  <c r="E67" i="7"/>
  <c r="E131" i="5"/>
  <c r="A130" i="10"/>
  <c r="A66" i="9"/>
  <c r="A34" i="8"/>
  <c r="A162" i="7"/>
  <c r="E35" i="4"/>
  <c r="E99" i="10"/>
  <c r="E163" i="9"/>
  <c r="E227" i="8"/>
  <c r="E291" i="7"/>
  <c r="E35" i="7"/>
  <c r="E99" i="5"/>
  <c r="A66" i="10"/>
  <c r="A226" i="8"/>
  <c r="A2" i="8"/>
  <c r="A258" i="7"/>
  <c r="A194" i="7"/>
  <c r="A66" i="7"/>
  <c r="E67" i="10"/>
  <c r="E131" i="9"/>
  <c r="E195" i="8"/>
  <c r="E259" i="7"/>
  <c r="E3" i="7"/>
  <c r="E67" i="5"/>
  <c r="A258" i="9"/>
  <c r="A226" i="9"/>
  <c r="A98" i="9"/>
  <c r="A290" i="7"/>
  <c r="E195" i="4"/>
  <c r="E67" i="4"/>
  <c r="E99" i="4"/>
  <c r="E291" i="4"/>
  <c r="E163" i="4"/>
  <c r="E259" i="4"/>
  <c r="E131" i="4"/>
  <c r="E3" i="4"/>
  <c r="E227" i="4"/>
  <c r="A56" i="21"/>
  <c r="A29" i="21"/>
  <c r="A83" i="21"/>
  <c r="A137" i="21"/>
  <c r="A110" i="21"/>
  <c r="A2" i="21"/>
  <c r="A147" i="18"/>
  <c r="A89" i="18"/>
  <c r="A31" i="18"/>
  <c r="A60" i="18"/>
  <c r="A118" i="18"/>
  <c r="A2" i="18"/>
  <c r="A1532" i="22"/>
  <c r="A1566" i="22"/>
  <c r="A1294" i="22"/>
  <c r="A1328" i="22"/>
  <c r="A1600" i="22"/>
  <c r="A1634" i="22"/>
  <c r="A1362" i="22"/>
  <c r="A1668" i="22"/>
  <c r="A1396" i="22"/>
  <c r="A1430" i="22"/>
  <c r="A1464" i="22"/>
  <c r="A1498" i="22"/>
  <c r="A137" i="19"/>
  <c r="A158" i="14"/>
  <c r="A184" i="14"/>
  <c r="A210" i="14"/>
  <c r="A132" i="14"/>
  <c r="A80" i="14"/>
  <c r="A106" i="14"/>
  <c r="A194" i="4"/>
  <c r="A66" i="4"/>
  <c r="A226" i="4"/>
  <c r="A290" i="4"/>
  <c r="A162" i="4"/>
  <c r="A34" i="4"/>
  <c r="A258" i="4"/>
  <c r="A130" i="4"/>
  <c r="A2" i="4"/>
  <c r="A98" i="4"/>
  <c r="T108" i="4"/>
  <c r="T279" i="4"/>
  <c r="T309" i="4"/>
  <c r="T78" i="4"/>
  <c r="S246" i="4"/>
  <c r="S79" i="4"/>
  <c r="S250" i="4"/>
  <c r="T18" i="4"/>
  <c r="S18" i="4"/>
  <c r="S23" i="4"/>
  <c r="S21" i="4"/>
  <c r="D21" i="11" s="1"/>
  <c r="P21" i="11" s="1"/>
  <c r="R21" i="11" s="1"/>
  <c r="S16" i="4"/>
  <c r="S24" i="4"/>
  <c r="A2" i="11"/>
  <c r="B2" i="24"/>
  <c r="A1192" i="23"/>
  <c r="A1052" i="23"/>
  <c r="A912" i="23"/>
  <c r="A772" i="23"/>
  <c r="A632" i="23"/>
  <c r="A492" i="23"/>
  <c r="A352" i="23"/>
  <c r="A212" i="23"/>
  <c r="A72" i="23"/>
  <c r="A1226" i="22"/>
  <c r="A1090" i="22"/>
  <c r="A954" i="22"/>
  <c r="A818" i="22"/>
  <c r="A682" i="22"/>
  <c r="A546" i="22"/>
  <c r="A410" i="22"/>
  <c r="A274" i="22"/>
  <c r="A138" i="22"/>
  <c r="A2" i="22"/>
  <c r="A56" i="19"/>
  <c r="A60" i="16"/>
  <c r="A152" i="15"/>
  <c r="A2" i="14"/>
  <c r="A695" i="13"/>
  <c r="A563" i="13"/>
  <c r="A431" i="13"/>
  <c r="A299" i="13"/>
  <c r="A167" i="13"/>
  <c r="A35" i="13"/>
  <c r="A240" i="12"/>
  <c r="A104" i="12"/>
  <c r="A290" i="11"/>
  <c r="A162" i="11"/>
  <c r="A34" i="11"/>
  <c r="A182" i="15"/>
  <c r="A1297" i="23"/>
  <c r="A1157" i="23"/>
  <c r="A1017" i="23"/>
  <c r="A877" i="23"/>
  <c r="A737" i="23"/>
  <c r="A597" i="23"/>
  <c r="A457" i="23"/>
  <c r="A317" i="23"/>
  <c r="A177" i="23"/>
  <c r="A37" i="23"/>
  <c r="A1192" i="22"/>
  <c r="A1056" i="22"/>
  <c r="A920" i="22"/>
  <c r="A784" i="22"/>
  <c r="A648" i="22"/>
  <c r="A512" i="22"/>
  <c r="A376" i="22"/>
  <c r="A240" i="22"/>
  <c r="A104" i="22"/>
  <c r="A29" i="19"/>
  <c r="A147" i="16"/>
  <c r="A31" i="16"/>
  <c r="A122" i="15"/>
  <c r="A2" i="15"/>
  <c r="A794" i="13"/>
  <c r="A662" i="13"/>
  <c r="A530" i="13"/>
  <c r="A398" i="13"/>
  <c r="A266" i="13"/>
  <c r="A134" i="13"/>
  <c r="A2" i="13"/>
  <c r="A206" i="12"/>
  <c r="A70" i="12"/>
  <c r="A258" i="11"/>
  <c r="A130" i="11"/>
  <c r="A1087" i="23"/>
  <c r="A947" i="23"/>
  <c r="A667" i="23"/>
  <c r="A387" i="23"/>
  <c r="A107" i="23"/>
  <c r="A1124" i="22"/>
  <c r="A852" i="22"/>
  <c r="A580" i="22"/>
  <c r="A308" i="22"/>
  <c r="A36" i="22"/>
  <c r="A83" i="19"/>
  <c r="A62" i="15"/>
  <c r="A728" i="13"/>
  <c r="A464" i="13"/>
  <c r="A200" i="13"/>
  <c r="A274" i="12"/>
  <c r="A2" i="12"/>
  <c r="A66" i="11"/>
  <c r="A1262" i="23"/>
  <c r="A1122" i="23"/>
  <c r="A982" i="23"/>
  <c r="A842" i="23"/>
  <c r="A702" i="23"/>
  <c r="A562" i="23"/>
  <c r="A422" i="23"/>
  <c r="A282" i="23"/>
  <c r="A142" i="23"/>
  <c r="A2" i="23"/>
  <c r="A1158" i="22"/>
  <c r="A1022" i="22"/>
  <c r="A886" i="22"/>
  <c r="A750" i="22"/>
  <c r="A614" i="22"/>
  <c r="A478" i="22"/>
  <c r="A342" i="22"/>
  <c r="A206" i="22"/>
  <c r="A70" i="22"/>
  <c r="A110" i="19"/>
  <c r="A2" i="19"/>
  <c r="A118" i="16"/>
  <c r="A2" i="16"/>
  <c r="A92" i="15"/>
  <c r="A54" i="14"/>
  <c r="A761" i="13"/>
  <c r="A629" i="13"/>
  <c r="A497" i="13"/>
  <c r="A365" i="13"/>
  <c r="A233" i="13"/>
  <c r="A101" i="13"/>
  <c r="A308" i="12"/>
  <c r="A172" i="12"/>
  <c r="A36" i="12"/>
  <c r="A226" i="11"/>
  <c r="A98" i="11"/>
  <c r="A1227" i="23"/>
  <c r="A807" i="23"/>
  <c r="A527" i="23"/>
  <c r="A247" i="23"/>
  <c r="A1260" i="22"/>
  <c r="A988" i="22"/>
  <c r="A716" i="22"/>
  <c r="A444" i="22"/>
  <c r="A172" i="22"/>
  <c r="A89" i="16"/>
  <c r="A28" i="14"/>
  <c r="A596" i="13"/>
  <c r="A332" i="13"/>
  <c r="A68" i="13"/>
  <c r="A138" i="12"/>
  <c r="A194" i="11"/>
  <c r="T19" i="4"/>
  <c r="T20" i="4"/>
  <c r="S11" i="4"/>
  <c r="D11" i="11" s="1"/>
  <c r="P11" i="11" s="1"/>
  <c r="R11" i="11" s="1"/>
  <c r="T23" i="4"/>
  <c r="L248" i="12"/>
  <c r="N248" i="12" s="1"/>
  <c r="L250" i="12"/>
  <c r="N250" i="12" s="1"/>
  <c r="L252" i="12"/>
  <c r="N252" i="12" s="1"/>
  <c r="L254" i="12"/>
  <c r="N254" i="12" s="1"/>
  <c r="L256" i="12"/>
  <c r="N256" i="12" s="1"/>
  <c r="L258" i="12"/>
  <c r="N258" i="12" s="1"/>
  <c r="L260" i="12"/>
  <c r="N260" i="12" s="1"/>
  <c r="L262" i="12"/>
  <c r="N262" i="12" s="1"/>
  <c r="L264" i="12"/>
  <c r="N264" i="12" s="1"/>
  <c r="L266" i="12"/>
  <c r="N266" i="12" s="1"/>
  <c r="L333" i="12"/>
  <c r="N333" i="12" s="1"/>
  <c r="L315" i="12"/>
  <c r="L283" i="12"/>
  <c r="N283" i="12" s="1"/>
  <c r="L287" i="12"/>
  <c r="N287" i="12" s="1"/>
  <c r="L291" i="12"/>
  <c r="N291" i="12" s="1"/>
  <c r="L316" i="12"/>
  <c r="N316" i="12" s="1"/>
  <c r="L318" i="12"/>
  <c r="N318" i="12" s="1"/>
  <c r="L320" i="12"/>
  <c r="N320" i="12" s="1"/>
  <c r="L322" i="12"/>
  <c r="N322" i="12" s="1"/>
  <c r="L324" i="12"/>
  <c r="N324" i="12" s="1"/>
  <c r="L326" i="12"/>
  <c r="N326" i="12" s="1"/>
  <c r="L328" i="12"/>
  <c r="N328" i="12" s="1"/>
  <c r="L330" i="12"/>
  <c r="N330" i="12" s="1"/>
  <c r="L332" i="12"/>
  <c r="N332" i="12" s="1"/>
  <c r="L334" i="12"/>
  <c r="N334" i="12" s="1"/>
  <c r="L282" i="12"/>
  <c r="N282" i="12" s="1"/>
  <c r="L284" i="12"/>
  <c r="N284" i="12" s="1"/>
  <c r="L286" i="12"/>
  <c r="N286" i="12" s="1"/>
  <c r="L288" i="12"/>
  <c r="N288" i="12" s="1"/>
  <c r="L290" i="12"/>
  <c r="N290" i="12" s="1"/>
  <c r="L292" i="12"/>
  <c r="N292" i="12" s="1"/>
  <c r="L294" i="12"/>
  <c r="N294" i="12" s="1"/>
  <c r="L296" i="12"/>
  <c r="N296" i="12" s="1"/>
  <c r="L298" i="12"/>
  <c r="N298" i="12" s="1"/>
  <c r="L300" i="12"/>
  <c r="N300" i="12" s="1"/>
  <c r="L247" i="12"/>
  <c r="L331" i="12"/>
  <c r="N331" i="12" s="1"/>
  <c r="L285" i="12"/>
  <c r="N285" i="12" s="1"/>
  <c r="L289" i="12"/>
  <c r="N289" i="12" s="1"/>
  <c r="L297" i="12"/>
  <c r="N297" i="12" s="1"/>
  <c r="L281" i="12"/>
  <c r="L249" i="12"/>
  <c r="N249" i="12" s="1"/>
  <c r="L251" i="12"/>
  <c r="N251" i="12" s="1"/>
  <c r="L253" i="12"/>
  <c r="N253" i="12" s="1"/>
  <c r="L255" i="12"/>
  <c r="N255" i="12" s="1"/>
  <c r="L257" i="12"/>
  <c r="N257" i="12" s="1"/>
  <c r="L259" i="12"/>
  <c r="N259" i="12" s="1"/>
  <c r="L261" i="12"/>
  <c r="N261" i="12" s="1"/>
  <c r="L263" i="12"/>
  <c r="N263" i="12" s="1"/>
  <c r="L265" i="12"/>
  <c r="N265" i="12" s="1"/>
  <c r="L317" i="12"/>
  <c r="N317" i="12" s="1"/>
  <c r="L319" i="12"/>
  <c r="N319" i="12" s="1"/>
  <c r="L321" i="12"/>
  <c r="N321" i="12" s="1"/>
  <c r="L323" i="12"/>
  <c r="N323" i="12" s="1"/>
  <c r="L325" i="12"/>
  <c r="N325" i="12" s="1"/>
  <c r="L327" i="12"/>
  <c r="N327" i="12" s="1"/>
  <c r="L329" i="12"/>
  <c r="N329" i="12" s="1"/>
  <c r="L293" i="12"/>
  <c r="N293" i="12" s="1"/>
  <c r="L295" i="12"/>
  <c r="N295" i="12" s="1"/>
  <c r="L299" i="12"/>
  <c r="N299" i="12" s="1"/>
  <c r="L218" i="12"/>
  <c r="N218" i="12" s="1"/>
  <c r="L220" i="12"/>
  <c r="N220" i="12" s="1"/>
  <c r="L225" i="12"/>
  <c r="N225" i="12" s="1"/>
  <c r="L227" i="12"/>
  <c r="N227" i="12" s="1"/>
  <c r="L179" i="12"/>
  <c r="L147" i="12"/>
  <c r="N147" i="12" s="1"/>
  <c r="L149" i="12"/>
  <c r="N149" i="12" s="1"/>
  <c r="L151" i="12"/>
  <c r="N151" i="12" s="1"/>
  <c r="L153" i="12"/>
  <c r="N153" i="12" s="1"/>
  <c r="L155" i="12"/>
  <c r="N155" i="12" s="1"/>
  <c r="L157" i="12"/>
  <c r="N157" i="12" s="1"/>
  <c r="L159" i="12"/>
  <c r="N159" i="12" s="1"/>
  <c r="L161" i="12"/>
  <c r="N161" i="12" s="1"/>
  <c r="L163" i="12"/>
  <c r="N163" i="12" s="1"/>
  <c r="L78" i="12"/>
  <c r="N78" i="12" s="1"/>
  <c r="L80" i="12"/>
  <c r="N80" i="12" s="1"/>
  <c r="L82" i="12"/>
  <c r="N82" i="12" s="1"/>
  <c r="L84" i="12"/>
  <c r="N84" i="12" s="1"/>
  <c r="L86" i="12"/>
  <c r="N86" i="12" s="1"/>
  <c r="L88" i="12"/>
  <c r="N88" i="12" s="1"/>
  <c r="L90" i="12"/>
  <c r="N90" i="12" s="1"/>
  <c r="L92" i="12"/>
  <c r="N92" i="12" s="1"/>
  <c r="L215" i="12"/>
  <c r="N215" i="12" s="1"/>
  <c r="L222" i="12"/>
  <c r="N222" i="12" s="1"/>
  <c r="L224" i="12"/>
  <c r="N224" i="12" s="1"/>
  <c r="L229" i="12"/>
  <c r="N229" i="12" s="1"/>
  <c r="L231" i="12"/>
  <c r="N231" i="12" s="1"/>
  <c r="L213" i="12"/>
  <c r="L181" i="12"/>
  <c r="N181" i="12" s="1"/>
  <c r="L183" i="12"/>
  <c r="N183" i="12" s="1"/>
  <c r="L185" i="12"/>
  <c r="N185" i="12" s="1"/>
  <c r="L187" i="12"/>
  <c r="N187" i="12" s="1"/>
  <c r="L189" i="12"/>
  <c r="N189" i="12" s="1"/>
  <c r="L191" i="12"/>
  <c r="N191" i="12" s="1"/>
  <c r="L193" i="12"/>
  <c r="N193" i="12" s="1"/>
  <c r="L195" i="12"/>
  <c r="N195" i="12" s="1"/>
  <c r="L197" i="12"/>
  <c r="N197" i="12" s="1"/>
  <c r="L112" i="12"/>
  <c r="N112" i="12" s="1"/>
  <c r="L114" i="12"/>
  <c r="N114" i="12" s="1"/>
  <c r="L116" i="12"/>
  <c r="N116" i="12" s="1"/>
  <c r="L118" i="12"/>
  <c r="N118" i="12" s="1"/>
  <c r="L120" i="12"/>
  <c r="N120" i="12" s="1"/>
  <c r="L122" i="12"/>
  <c r="N122" i="12" s="1"/>
  <c r="L124" i="12"/>
  <c r="N124" i="12" s="1"/>
  <c r="L126" i="12"/>
  <c r="N126" i="12" s="1"/>
  <c r="L128" i="12"/>
  <c r="N128" i="12" s="1"/>
  <c r="L130" i="12"/>
  <c r="N130" i="12" s="1"/>
  <c r="L77" i="12"/>
  <c r="L47" i="12"/>
  <c r="N47" i="12" s="1"/>
  <c r="L217" i="12"/>
  <c r="N217" i="12" s="1"/>
  <c r="L219" i="12"/>
  <c r="N219" i="12" s="1"/>
  <c r="L226" i="12"/>
  <c r="N226" i="12" s="1"/>
  <c r="L228" i="12"/>
  <c r="N228" i="12" s="1"/>
  <c r="L146" i="12"/>
  <c r="N146" i="12" s="1"/>
  <c r="L148" i="12"/>
  <c r="N148" i="12" s="1"/>
  <c r="L150" i="12"/>
  <c r="N150" i="12" s="1"/>
  <c r="L152" i="12"/>
  <c r="N152" i="12" s="1"/>
  <c r="L154" i="12"/>
  <c r="N154" i="12" s="1"/>
  <c r="L156" i="12"/>
  <c r="N156" i="12" s="1"/>
  <c r="L158" i="12"/>
  <c r="N158" i="12" s="1"/>
  <c r="L160" i="12"/>
  <c r="N160" i="12" s="1"/>
  <c r="L162" i="12"/>
  <c r="N162" i="12" s="1"/>
  <c r="L164" i="12"/>
  <c r="N164" i="12" s="1"/>
  <c r="L111" i="12"/>
  <c r="L79" i="12"/>
  <c r="N79" i="12" s="1"/>
  <c r="L81" i="12"/>
  <c r="N81" i="12" s="1"/>
  <c r="L83" i="12"/>
  <c r="N83" i="12" s="1"/>
  <c r="L85" i="12"/>
  <c r="N85" i="12" s="1"/>
  <c r="L87" i="12"/>
  <c r="N87" i="12" s="1"/>
  <c r="L89" i="12"/>
  <c r="N89" i="12" s="1"/>
  <c r="L91" i="12"/>
  <c r="N91" i="12" s="1"/>
  <c r="L93" i="12"/>
  <c r="N93" i="12" s="1"/>
  <c r="L95" i="12"/>
  <c r="N95" i="12" s="1"/>
  <c r="L46" i="12"/>
  <c r="N46" i="12" s="1"/>
  <c r="L50" i="12"/>
  <c r="N50" i="12" s="1"/>
  <c r="L44" i="12"/>
  <c r="N44" i="12" s="1"/>
  <c r="L192" i="12"/>
  <c r="N192" i="12" s="1"/>
  <c r="L96" i="12"/>
  <c r="N96" i="12" s="1"/>
  <c r="L55" i="12"/>
  <c r="N55" i="12" s="1"/>
  <c r="L56" i="12"/>
  <c r="N56" i="12" s="1"/>
  <c r="L57" i="12"/>
  <c r="N57" i="12" s="1"/>
  <c r="L43" i="12"/>
  <c r="L54" i="12"/>
  <c r="N54" i="12" s="1"/>
  <c r="L62" i="12"/>
  <c r="N62" i="12" s="1"/>
  <c r="L223" i="12"/>
  <c r="N223" i="12" s="1"/>
  <c r="L196" i="12"/>
  <c r="N196" i="12" s="1"/>
  <c r="L232" i="12"/>
  <c r="N232" i="12" s="1"/>
  <c r="L180" i="12"/>
  <c r="N180" i="12" s="1"/>
  <c r="L184" i="12"/>
  <c r="N184" i="12" s="1"/>
  <c r="L186" i="12"/>
  <c r="N186" i="12" s="1"/>
  <c r="L123" i="12"/>
  <c r="N123" i="12" s="1"/>
  <c r="L125" i="12"/>
  <c r="N125" i="12" s="1"/>
  <c r="L129" i="12"/>
  <c r="N129" i="12" s="1"/>
  <c r="L94" i="12"/>
  <c r="N94" i="12" s="1"/>
  <c r="L48" i="12"/>
  <c r="N48" i="12" s="1"/>
  <c r="L221" i="12"/>
  <c r="N221" i="12" s="1"/>
  <c r="L194" i="12"/>
  <c r="N194" i="12" s="1"/>
  <c r="L145" i="12"/>
  <c r="L45" i="12"/>
  <c r="N45" i="12" s="1"/>
  <c r="L49" i="12"/>
  <c r="N49" i="12" s="1"/>
  <c r="L214" i="12"/>
  <c r="N214" i="12" s="1"/>
  <c r="L216" i="12"/>
  <c r="N216" i="12" s="1"/>
  <c r="L230" i="12"/>
  <c r="N230" i="12" s="1"/>
  <c r="L51" i="12"/>
  <c r="N51" i="12" s="1"/>
  <c r="L52" i="12"/>
  <c r="N52" i="12" s="1"/>
  <c r="L53" i="12"/>
  <c r="N53" i="12" s="1"/>
  <c r="L59" i="12"/>
  <c r="N59" i="12" s="1"/>
  <c r="L60" i="12"/>
  <c r="N60" i="12" s="1"/>
  <c r="L61" i="12"/>
  <c r="N61" i="12" s="1"/>
  <c r="L182" i="12"/>
  <c r="N182" i="12" s="1"/>
  <c r="L188" i="12"/>
  <c r="N188" i="12" s="1"/>
  <c r="L190" i="12"/>
  <c r="N190" i="12" s="1"/>
  <c r="L198" i="12"/>
  <c r="N198" i="12" s="1"/>
  <c r="L113" i="12"/>
  <c r="N113" i="12" s="1"/>
  <c r="L115" i="12"/>
  <c r="N115" i="12" s="1"/>
  <c r="L117" i="12"/>
  <c r="N117" i="12" s="1"/>
  <c r="L119" i="12"/>
  <c r="N119" i="12" s="1"/>
  <c r="L121" i="12"/>
  <c r="N121" i="12" s="1"/>
  <c r="L127" i="12"/>
  <c r="N127" i="12" s="1"/>
  <c r="L58" i="12"/>
  <c r="N58" i="12" s="1"/>
  <c r="S269" i="4"/>
  <c r="S243" i="4"/>
  <c r="S203" i="4"/>
  <c r="S187" i="4"/>
  <c r="T182" i="4"/>
  <c r="S177" i="4"/>
  <c r="S151" i="4"/>
  <c r="S303" i="4"/>
  <c r="T301" i="4"/>
  <c r="T297" i="4"/>
  <c r="S275" i="4"/>
  <c r="S264" i="4"/>
  <c r="S249" i="4"/>
  <c r="T245" i="4"/>
  <c r="S219" i="4"/>
  <c r="S123" i="4"/>
  <c r="T119" i="4"/>
  <c r="S109" i="4"/>
  <c r="S313" i="4"/>
  <c r="S307" i="4"/>
  <c r="S305" i="4"/>
  <c r="S315" i="4"/>
  <c r="T311" i="4"/>
  <c r="S277" i="4"/>
  <c r="S273" i="4"/>
  <c r="T211" i="4"/>
  <c r="T185" i="4"/>
  <c r="T155" i="4"/>
  <c r="S153" i="4"/>
  <c r="T141" i="4"/>
  <c r="T117" i="4"/>
  <c r="S299" i="4"/>
  <c r="T266" i="4"/>
  <c r="S233" i="4"/>
  <c r="T147" i="4"/>
  <c r="T111" i="4"/>
  <c r="S107" i="4"/>
  <c r="T85" i="4"/>
  <c r="S281" i="4"/>
  <c r="T241" i="4"/>
  <c r="S73" i="4"/>
  <c r="S53" i="4"/>
  <c r="T47" i="4"/>
  <c r="T53" i="4"/>
  <c r="S297" i="4"/>
  <c r="S209" i="4"/>
  <c r="T91" i="4"/>
  <c r="S47" i="4"/>
  <c r="S217" i="4"/>
  <c r="S181" i="4"/>
  <c r="T55" i="4"/>
  <c r="S43" i="4"/>
  <c r="S179" i="4"/>
  <c r="S268" i="4"/>
  <c r="T175" i="4"/>
  <c r="S304" i="4"/>
  <c r="S308" i="4"/>
  <c r="S312" i="4"/>
  <c r="T298" i="4"/>
  <c r="T306" i="4"/>
  <c r="T268" i="4"/>
  <c r="T272" i="4"/>
  <c r="T273" i="4"/>
  <c r="S248" i="4"/>
  <c r="S296" i="4"/>
  <c r="S236" i="4"/>
  <c r="S240" i="4"/>
  <c r="S200" i="4"/>
  <c r="T218" i="4"/>
  <c r="T296" i="4"/>
  <c r="S116" i="4"/>
  <c r="S74" i="4"/>
  <c r="T48" i="4"/>
  <c r="S44" i="4"/>
  <c r="T302" i="4"/>
  <c r="S267" i="4"/>
  <c r="S232" i="4"/>
  <c r="S172" i="4"/>
  <c r="S180" i="4"/>
  <c r="S184" i="4"/>
  <c r="S136" i="4"/>
  <c r="S138" i="4"/>
  <c r="S87" i="4"/>
  <c r="T80" i="4"/>
  <c r="S80" i="4"/>
  <c r="S40" i="4"/>
  <c r="T265" i="4"/>
  <c r="T271" i="4"/>
  <c r="T250" i="4"/>
  <c r="S204" i="4"/>
  <c r="S216" i="4"/>
  <c r="T216" i="4"/>
  <c r="S147" i="4"/>
  <c r="S140" i="4"/>
  <c r="S118" i="4"/>
  <c r="S72" i="4"/>
  <c r="S82" i="4"/>
  <c r="S42" i="4"/>
  <c r="T267" i="4"/>
  <c r="S238" i="4"/>
  <c r="T236" i="4"/>
  <c r="S174" i="4"/>
  <c r="S182" i="4"/>
  <c r="S186" i="4"/>
  <c r="S148" i="4"/>
  <c r="S84" i="4"/>
  <c r="S52" i="4"/>
  <c r="B8" i="24"/>
  <c r="J554" i="23"/>
  <c r="M54" i="7" l="1"/>
  <c r="M72" i="7"/>
  <c r="M152" i="9"/>
  <c r="M307" i="9"/>
  <c r="M43" i="10"/>
  <c r="M87" i="10"/>
  <c r="M143" i="10"/>
  <c r="M187" i="10"/>
  <c r="M243" i="10"/>
  <c r="M299" i="10"/>
  <c r="M142" i="7"/>
  <c r="M57" i="8"/>
  <c r="M54" i="8"/>
  <c r="M108" i="9"/>
  <c r="M308" i="9"/>
  <c r="M216" i="7"/>
  <c r="M313" i="8"/>
  <c r="M88" i="10"/>
  <c r="M172" i="7"/>
  <c r="M49" i="9"/>
  <c r="M144" i="10"/>
  <c r="M208" i="9"/>
  <c r="M200" i="10"/>
  <c r="M215" i="9"/>
  <c r="M49" i="8"/>
  <c r="M180" i="9"/>
  <c r="M210" i="9"/>
  <c r="M266" i="9"/>
  <c r="M310" i="9"/>
  <c r="M46" i="10"/>
  <c r="M90" i="10"/>
  <c r="M146" i="10"/>
  <c r="M202" i="10"/>
  <c r="M302" i="10"/>
  <c r="M218" i="5"/>
  <c r="M308" i="5"/>
  <c r="M75" i="8"/>
  <c r="M11" i="9"/>
  <c r="M55" i="9"/>
  <c r="M202" i="8"/>
  <c r="M246" i="8"/>
  <c r="M302" i="8"/>
  <c r="M26" i="9"/>
  <c r="M147" i="9"/>
  <c r="M208" i="8"/>
  <c r="M264" i="8"/>
  <c r="M308" i="8"/>
  <c r="M88" i="9"/>
  <c r="M218" i="9"/>
  <c r="M274" i="9"/>
  <c r="M10" i="10"/>
  <c r="M54" i="10"/>
  <c r="M110" i="10"/>
  <c r="M154" i="10"/>
  <c r="M210" i="10"/>
  <c r="M266" i="10"/>
  <c r="M310" i="10"/>
  <c r="M149" i="8"/>
  <c r="M137" i="10"/>
  <c r="M179" i="10"/>
  <c r="M235" i="10"/>
  <c r="M279" i="10"/>
  <c r="M119" i="8"/>
  <c r="M174" i="5"/>
  <c r="M207" i="5"/>
  <c r="M280" i="5"/>
  <c r="M265" i="7"/>
  <c r="M309" i="7"/>
  <c r="M141" i="9"/>
  <c r="M217" i="9"/>
  <c r="M107" i="8"/>
  <c r="M88" i="5"/>
  <c r="M206" i="9"/>
  <c r="M250" i="9"/>
  <c r="M306" i="9"/>
  <c r="M42" i="10"/>
  <c r="M86" i="10"/>
  <c r="M142" i="10"/>
  <c r="M186" i="10"/>
  <c r="M298" i="10"/>
  <c r="M122" i="8"/>
  <c r="M13" i="10"/>
  <c r="M275" i="9"/>
  <c r="M11" i="10"/>
  <c r="M55" i="10"/>
  <c r="M111" i="10"/>
  <c r="M155" i="10"/>
  <c r="M211" i="10"/>
  <c r="M267" i="10"/>
  <c r="M311" i="10"/>
  <c r="M205" i="8"/>
  <c r="M301" i="9"/>
  <c r="M25" i="10"/>
  <c r="M311" i="9"/>
  <c r="M47" i="10"/>
  <c r="M91" i="10"/>
  <c r="M147" i="10"/>
  <c r="M203" i="10"/>
  <c r="M247" i="10"/>
  <c r="M303" i="10"/>
  <c r="M315" i="9"/>
  <c r="M51" i="10"/>
  <c r="M107" i="10"/>
  <c r="M151" i="10"/>
  <c r="M207" i="10"/>
  <c r="M251" i="10"/>
  <c r="M307" i="10"/>
  <c r="M242" i="9"/>
  <c r="M298" i="9"/>
  <c r="M22" i="10"/>
  <c r="M78" i="10"/>
  <c r="M122" i="10"/>
  <c r="M178" i="10"/>
  <c r="M234" i="10"/>
  <c r="M278" i="10"/>
  <c r="M90" i="5"/>
  <c r="M268" i="5"/>
  <c r="M174" i="7"/>
  <c r="M296" i="5"/>
  <c r="M264" i="5"/>
  <c r="M82" i="7"/>
  <c r="M119" i="7"/>
  <c r="M247" i="5"/>
  <c r="M79" i="5"/>
  <c r="M249" i="5"/>
  <c r="M305" i="5"/>
  <c r="M182" i="5"/>
  <c r="M51" i="5"/>
  <c r="M142" i="5"/>
  <c r="M272" i="7"/>
  <c r="M8" i="8"/>
  <c r="M238" i="8"/>
  <c r="M282" i="8"/>
  <c r="M18" i="9"/>
  <c r="M123" i="9"/>
  <c r="M209" i="9"/>
  <c r="M200" i="8"/>
  <c r="M244" i="8"/>
  <c r="M300" i="8"/>
  <c r="M24" i="9"/>
  <c r="M80" i="9"/>
  <c r="M241" i="7"/>
  <c r="M297" i="7"/>
  <c r="M77" i="9"/>
  <c r="M113" i="9"/>
  <c r="M83" i="8"/>
  <c r="M139" i="8"/>
  <c r="M183" i="8"/>
  <c r="M19" i="9"/>
  <c r="M75" i="9"/>
  <c r="M116" i="5"/>
  <c r="M172" i="5"/>
  <c r="M59" i="8"/>
  <c r="M218" i="8"/>
  <c r="M274" i="8"/>
  <c r="M10" i="9"/>
  <c r="M147" i="8"/>
  <c r="M203" i="8"/>
  <c r="M247" i="8"/>
  <c r="M303" i="8"/>
  <c r="M27" i="9"/>
  <c r="M59" i="7"/>
  <c r="M56" i="7"/>
  <c r="M144" i="8"/>
  <c r="M148" i="5"/>
  <c r="M204" i="5"/>
  <c r="M10" i="7"/>
  <c r="M168" i="7"/>
  <c r="M209" i="8"/>
  <c r="M109" i="8"/>
  <c r="M105" i="9"/>
  <c r="M309" i="8"/>
  <c r="M53" i="8"/>
  <c r="M140" i="10"/>
  <c r="M148" i="9"/>
  <c r="M180" i="8"/>
  <c r="M236" i="8"/>
  <c r="M280" i="8"/>
  <c r="M72" i="9"/>
  <c r="M146" i="9"/>
  <c r="M202" i="9"/>
  <c r="M246" i="9"/>
  <c r="M302" i="9"/>
  <c r="M26" i="10"/>
  <c r="M82" i="10"/>
  <c r="M238" i="10"/>
  <c r="M282" i="10"/>
  <c r="M46" i="5"/>
  <c r="M312" i="5"/>
  <c r="M123" i="7"/>
  <c r="M313" i="9"/>
  <c r="M49" i="10"/>
  <c r="M149" i="10"/>
  <c r="M205" i="10"/>
  <c r="M249" i="10"/>
  <c r="M148" i="10"/>
  <c r="M74" i="7"/>
  <c r="M143" i="5"/>
  <c r="M10" i="5"/>
  <c r="M21" i="5"/>
  <c r="M77" i="5"/>
  <c r="M121" i="5"/>
  <c r="M177" i="5"/>
  <c r="M233" i="5"/>
  <c r="M298" i="5"/>
  <c r="M214" i="8"/>
  <c r="M270" i="8"/>
  <c r="M314" i="8"/>
  <c r="M50" i="9"/>
  <c r="M232" i="8"/>
  <c r="M276" i="8"/>
  <c r="M12" i="9"/>
  <c r="M56" i="9"/>
  <c r="M115" i="9"/>
  <c r="M53" i="7"/>
  <c r="M315" i="5"/>
  <c r="M78" i="5"/>
  <c r="M110" i="5"/>
  <c r="M43" i="7"/>
  <c r="M41" i="5"/>
  <c r="M85" i="5"/>
  <c r="M141" i="5"/>
  <c r="M185" i="5"/>
  <c r="M242" i="5"/>
  <c r="M58" i="7"/>
  <c r="M276" i="10"/>
  <c r="M234" i="8"/>
  <c r="M278" i="8"/>
  <c r="M14" i="9"/>
  <c r="M58" i="9"/>
  <c r="M203" i="9"/>
  <c r="M184" i="8"/>
  <c r="M240" i="8"/>
  <c r="M296" i="8"/>
  <c r="M20" i="9"/>
  <c r="M76" i="9"/>
  <c r="M12" i="7"/>
  <c r="M136" i="5"/>
  <c r="M236" i="5"/>
  <c r="M302" i="5"/>
  <c r="M50" i="7"/>
  <c r="M48" i="7"/>
  <c r="M89" i="8"/>
  <c r="M181" i="8"/>
  <c r="M273" i="7"/>
  <c r="M9" i="8"/>
  <c r="M72" i="8"/>
  <c r="M25" i="9"/>
  <c r="M151" i="9"/>
  <c r="M115" i="8"/>
  <c r="M171" i="8"/>
  <c r="M51" i="9"/>
  <c r="M232" i="9"/>
  <c r="M276" i="9"/>
  <c r="M140" i="7"/>
  <c r="M42" i="8"/>
  <c r="M240" i="7"/>
  <c r="M296" i="7"/>
  <c r="M20" i="8"/>
  <c r="M237" i="8"/>
  <c r="M81" i="8"/>
  <c r="M22" i="8"/>
  <c r="M241" i="9"/>
  <c r="M296" i="9"/>
  <c r="M140" i="9"/>
  <c r="M148" i="7"/>
  <c r="M86" i="8"/>
  <c r="M80" i="8"/>
  <c r="M281" i="8"/>
  <c r="M56" i="10"/>
  <c r="M277" i="9"/>
  <c r="M215" i="5"/>
  <c r="M304" i="7"/>
  <c r="M43" i="8"/>
  <c r="M145" i="8"/>
  <c r="M17" i="9"/>
  <c r="M76" i="10"/>
  <c r="M120" i="10"/>
  <c r="M106" i="5"/>
  <c r="M214" i="5"/>
  <c r="M75" i="5"/>
  <c r="M122" i="5"/>
  <c r="M266" i="5"/>
  <c r="M52" i="5"/>
  <c r="M110" i="7"/>
  <c r="M104" i="7"/>
  <c r="M268" i="7"/>
  <c r="M312" i="7"/>
  <c r="M201" i="8"/>
  <c r="M176" i="10"/>
  <c r="M45" i="5"/>
  <c r="M89" i="5"/>
  <c r="M145" i="5"/>
  <c r="M201" i="5"/>
  <c r="M314" i="5"/>
  <c r="M112" i="5"/>
  <c r="M14" i="5"/>
  <c r="M206" i="5"/>
  <c r="M107" i="5"/>
  <c r="M115" i="5"/>
  <c r="M154" i="5"/>
  <c r="M272" i="5"/>
  <c r="M305" i="9"/>
  <c r="M41" i="10"/>
  <c r="M141" i="10"/>
  <c r="M185" i="10"/>
  <c r="M241" i="10"/>
  <c r="M297" i="10"/>
  <c r="M303" i="9"/>
  <c r="M27" i="10"/>
  <c r="M83" i="10"/>
  <c r="M139" i="10"/>
  <c r="M239" i="10"/>
  <c r="M283" i="10"/>
  <c r="M43" i="5"/>
  <c r="M58" i="5"/>
  <c r="M150" i="5"/>
  <c r="M27" i="5"/>
  <c r="M240" i="5"/>
  <c r="M120" i="5"/>
  <c r="M176" i="5"/>
  <c r="M232" i="5"/>
  <c r="M144" i="7"/>
  <c r="M212" i="7"/>
  <c r="M283" i="5"/>
  <c r="M89" i="9"/>
  <c r="M232" i="7"/>
  <c r="M276" i="7"/>
  <c r="M12" i="8"/>
  <c r="M277" i="8"/>
  <c r="M169" i="8"/>
  <c r="M269" i="7"/>
  <c r="M313" i="7"/>
  <c r="M55" i="8"/>
  <c r="M301" i="8"/>
  <c r="M117" i="8"/>
  <c r="M237" i="9"/>
  <c r="M111" i="8"/>
  <c r="M155" i="8"/>
  <c r="M211" i="8"/>
  <c r="M267" i="8"/>
  <c r="M47" i="9"/>
  <c r="M91" i="9"/>
  <c r="M187" i="9"/>
  <c r="M152" i="10"/>
  <c r="M309" i="9"/>
  <c r="M45" i="10"/>
  <c r="M89" i="10"/>
  <c r="M201" i="10"/>
  <c r="M245" i="10"/>
  <c r="M200" i="7"/>
  <c r="M303" i="7"/>
  <c r="M141" i="8"/>
  <c r="M282" i="5"/>
  <c r="M15" i="5"/>
  <c r="M47" i="5"/>
  <c r="M49" i="5"/>
  <c r="M205" i="5"/>
  <c r="M170" i="7"/>
  <c r="M307" i="7"/>
  <c r="M45" i="8"/>
  <c r="M150" i="8"/>
  <c r="M242" i="8"/>
  <c r="M298" i="8"/>
  <c r="M22" i="9"/>
  <c r="M304" i="8"/>
  <c r="M40" i="9"/>
  <c r="M84" i="9"/>
  <c r="M240" i="9"/>
  <c r="M273" i="9"/>
  <c r="M9" i="10"/>
  <c r="M53" i="10"/>
  <c r="M109" i="10"/>
  <c r="M153" i="10"/>
  <c r="M265" i="10"/>
  <c r="M309" i="10"/>
  <c r="M214" i="9"/>
  <c r="M270" i="9"/>
  <c r="M314" i="9"/>
  <c r="M50" i="10"/>
  <c r="M106" i="10"/>
  <c r="M150" i="10"/>
  <c r="M250" i="10"/>
  <c r="M306" i="10"/>
  <c r="M200" i="5"/>
  <c r="M246" i="5"/>
  <c r="M150" i="7"/>
  <c r="M88" i="7"/>
  <c r="M47" i="8"/>
  <c r="M244" i="7"/>
  <c r="M300" i="7"/>
  <c r="M237" i="7"/>
  <c r="M281" i="7"/>
  <c r="M17" i="8"/>
  <c r="M21" i="9"/>
  <c r="M304" i="9"/>
  <c r="M79" i="8"/>
  <c r="M123" i="8"/>
  <c r="M179" i="8"/>
  <c r="M279" i="8"/>
  <c r="M59" i="9"/>
  <c r="M204" i="9"/>
  <c r="M13" i="5"/>
  <c r="M57" i="5"/>
  <c r="M169" i="5"/>
  <c r="M213" i="5"/>
  <c r="M206" i="8"/>
  <c r="M250" i="8"/>
  <c r="M306" i="8"/>
  <c r="M268" i="8"/>
  <c r="M312" i="8"/>
  <c r="M48" i="9"/>
  <c r="M104" i="9"/>
  <c r="M281" i="9"/>
  <c r="M17" i="10"/>
  <c r="M117" i="10"/>
  <c r="M173" i="10"/>
  <c r="M217" i="10"/>
  <c r="M273" i="10"/>
  <c r="M234" i="9"/>
  <c r="M278" i="9"/>
  <c r="M14" i="10"/>
  <c r="M58" i="10"/>
  <c r="M114" i="10"/>
  <c r="M170" i="10"/>
  <c r="M214" i="10"/>
  <c r="M270" i="10"/>
  <c r="M314" i="10"/>
  <c r="M279" i="9"/>
  <c r="M15" i="10"/>
  <c r="M59" i="10"/>
  <c r="M115" i="10"/>
  <c r="M171" i="10"/>
  <c r="M55" i="5"/>
  <c r="M49" i="7"/>
  <c r="M56" i="5"/>
  <c r="M83" i="5"/>
  <c r="M123" i="5"/>
  <c r="M18" i="7"/>
  <c r="M152" i="5"/>
  <c r="M208" i="5"/>
  <c r="M17" i="5"/>
  <c r="M73" i="5"/>
  <c r="M117" i="5"/>
  <c r="M173" i="5"/>
  <c r="M217" i="5"/>
  <c r="M114" i="7"/>
  <c r="M180" i="7"/>
  <c r="M267" i="5"/>
  <c r="M113" i="8"/>
  <c r="M245" i="7"/>
  <c r="M301" i="7"/>
  <c r="M27" i="8"/>
  <c r="M50" i="8"/>
  <c r="M73" i="8"/>
  <c r="M210" i="8"/>
  <c r="M266" i="8"/>
  <c r="M310" i="8"/>
  <c r="M84" i="10"/>
  <c r="M143" i="8"/>
  <c r="M243" i="8"/>
  <c r="M299" i="8"/>
  <c r="M23" i="9"/>
  <c r="M79" i="9"/>
  <c r="M248" i="9"/>
  <c r="M272" i="8"/>
  <c r="M8" i="9"/>
  <c r="M52" i="9"/>
  <c r="M297" i="9"/>
  <c r="M21" i="10"/>
  <c r="M121" i="10"/>
  <c r="M238" i="9"/>
  <c r="M282" i="9"/>
  <c r="M18" i="10"/>
  <c r="M74" i="10"/>
  <c r="M118" i="10"/>
  <c r="M174" i="10"/>
  <c r="M274" i="10"/>
  <c r="M283" i="9"/>
  <c r="M19" i="10"/>
  <c r="M75" i="10"/>
  <c r="M119" i="10"/>
  <c r="M175" i="10"/>
  <c r="M219" i="10"/>
  <c r="M275" i="10"/>
  <c r="M59" i="5"/>
  <c r="M310" i="5"/>
  <c r="M146" i="5"/>
  <c r="M91" i="5"/>
  <c r="M210" i="5"/>
  <c r="M25" i="5"/>
  <c r="M181" i="5"/>
  <c r="M41" i="9"/>
  <c r="M50" i="5"/>
  <c r="M139" i="5"/>
  <c r="M19" i="5"/>
  <c r="M236" i="7"/>
  <c r="M140" i="5"/>
  <c r="M184" i="5"/>
  <c r="M233" i="7"/>
  <c r="M277" i="7"/>
  <c r="M13" i="8"/>
  <c r="M22" i="5"/>
  <c r="M54" i="5"/>
  <c r="M9" i="5"/>
  <c r="M53" i="5"/>
  <c r="M153" i="5"/>
  <c r="M209" i="5"/>
  <c r="M270" i="5"/>
  <c r="M154" i="7"/>
  <c r="M200" i="9"/>
  <c r="M87" i="5"/>
  <c r="M147" i="5"/>
  <c r="M78" i="7"/>
  <c r="M26" i="5"/>
  <c r="M114" i="5"/>
  <c r="M264" i="7"/>
  <c r="M308" i="7"/>
  <c r="M249" i="8"/>
  <c r="M212" i="5"/>
  <c r="M274" i="5"/>
  <c r="M106" i="7"/>
  <c r="M249" i="7"/>
  <c r="M305" i="7"/>
  <c r="M44" i="8"/>
  <c r="M305" i="8"/>
  <c r="M144" i="9"/>
  <c r="M202" i="5"/>
  <c r="M138" i="5"/>
  <c r="M16" i="5"/>
  <c r="M72" i="5"/>
  <c r="M180" i="5"/>
  <c r="M138" i="7"/>
  <c r="M105" i="5"/>
  <c r="M149" i="5"/>
  <c r="M171" i="5"/>
  <c r="M278" i="5"/>
  <c r="M24" i="7"/>
  <c r="M271" i="5"/>
  <c r="M51" i="7"/>
  <c r="M107" i="7"/>
  <c r="M151" i="7"/>
  <c r="M207" i="7"/>
  <c r="M251" i="7"/>
  <c r="M248" i="7"/>
  <c r="M273" i="5"/>
  <c r="M9" i="7"/>
  <c r="M109" i="7"/>
  <c r="M153" i="7"/>
  <c r="M209" i="7"/>
  <c r="M182" i="7"/>
  <c r="M238" i="7"/>
  <c r="M282" i="7"/>
  <c r="M245" i="8"/>
  <c r="M81" i="9"/>
  <c r="M145" i="9"/>
  <c r="M142" i="8"/>
  <c r="M186" i="8"/>
  <c r="M78" i="9"/>
  <c r="M215" i="8"/>
  <c r="M271" i="8"/>
  <c r="M315" i="8"/>
  <c r="M136" i="8"/>
  <c r="M205" i="9"/>
  <c r="M204" i="8"/>
  <c r="M248" i="8"/>
  <c r="M20" i="10"/>
  <c r="M249" i="9"/>
  <c r="M77" i="10"/>
  <c r="M177" i="10"/>
  <c r="M233" i="10"/>
  <c r="M277" i="10"/>
  <c r="M114" i="9"/>
  <c r="M170" i="9"/>
  <c r="M206" i="10"/>
  <c r="M247" i="9"/>
  <c r="M20" i="5"/>
  <c r="M76" i="5"/>
  <c r="M109" i="5"/>
  <c r="M90" i="7"/>
  <c r="M175" i="5"/>
  <c r="M219" i="5"/>
  <c r="M42" i="7"/>
  <c r="M275" i="5"/>
  <c r="M155" i="7"/>
  <c r="M211" i="7"/>
  <c r="M267" i="7"/>
  <c r="M311" i="7"/>
  <c r="M52" i="8"/>
  <c r="M152" i="7"/>
  <c r="M48" i="8"/>
  <c r="M277" i="5"/>
  <c r="M13" i="7"/>
  <c r="M113" i="7"/>
  <c r="M169" i="7"/>
  <c r="M213" i="7"/>
  <c r="M298" i="7"/>
  <c r="M23" i="8"/>
  <c r="M105" i="8"/>
  <c r="M85" i="9"/>
  <c r="M117" i="9"/>
  <c r="M46" i="8"/>
  <c r="M90" i="8"/>
  <c r="M82" i="9"/>
  <c r="M175" i="8"/>
  <c r="M219" i="8"/>
  <c r="M275" i="8"/>
  <c r="M140" i="8"/>
  <c r="M137" i="9"/>
  <c r="M44" i="9"/>
  <c r="M265" i="9"/>
  <c r="M81" i="10"/>
  <c r="M181" i="10"/>
  <c r="M237" i="10"/>
  <c r="M118" i="9"/>
  <c r="M174" i="9"/>
  <c r="M251" i="9"/>
  <c r="M18" i="5"/>
  <c r="M24" i="5"/>
  <c r="M80" i="5"/>
  <c r="M144" i="5"/>
  <c r="M113" i="5"/>
  <c r="M276" i="5"/>
  <c r="M22" i="7"/>
  <c r="M122" i="7"/>
  <c r="M179" i="5"/>
  <c r="M235" i="5"/>
  <c r="M279" i="5"/>
  <c r="M15" i="7"/>
  <c r="M115" i="7"/>
  <c r="M171" i="7"/>
  <c r="M215" i="7"/>
  <c r="M271" i="7"/>
  <c r="M315" i="7"/>
  <c r="M237" i="5"/>
  <c r="M281" i="5"/>
  <c r="M17" i="7"/>
  <c r="M73" i="7"/>
  <c r="M117" i="7"/>
  <c r="M173" i="7"/>
  <c r="M217" i="7"/>
  <c r="M202" i="7"/>
  <c r="M246" i="7"/>
  <c r="M302" i="7"/>
  <c r="M40" i="8"/>
  <c r="M153" i="8"/>
  <c r="M265" i="8"/>
  <c r="M106" i="8"/>
  <c r="M42" i="9"/>
  <c r="M86" i="9"/>
  <c r="M153" i="9"/>
  <c r="M179" i="9"/>
  <c r="M235" i="8"/>
  <c r="M15" i="9"/>
  <c r="M119" i="9"/>
  <c r="M88" i="8"/>
  <c r="M143" i="9"/>
  <c r="M212" i="8"/>
  <c r="M175" i="9"/>
  <c r="M40" i="10"/>
  <c r="M184" i="10"/>
  <c r="M240" i="10"/>
  <c r="M269" i="9"/>
  <c r="M85" i="10"/>
  <c r="M122" i="9"/>
  <c r="M178" i="9"/>
  <c r="M267" i="9"/>
  <c r="M183" i="10"/>
  <c r="M82" i="5"/>
  <c r="M40" i="5"/>
  <c r="M84" i="5"/>
  <c r="M40" i="7"/>
  <c r="M183" i="5"/>
  <c r="M239" i="5"/>
  <c r="M306" i="5"/>
  <c r="M19" i="7"/>
  <c r="M75" i="7"/>
  <c r="M175" i="7"/>
  <c r="M219" i="7"/>
  <c r="M275" i="7"/>
  <c r="M11" i="8"/>
  <c r="M297" i="5"/>
  <c r="M21" i="7"/>
  <c r="M77" i="7"/>
  <c r="M121" i="7"/>
  <c r="M177" i="7"/>
  <c r="M206" i="7"/>
  <c r="M250" i="7"/>
  <c r="M306" i="7"/>
  <c r="M213" i="8"/>
  <c r="M269" i="8"/>
  <c r="M110" i="8"/>
  <c r="M154" i="8"/>
  <c r="M46" i="9"/>
  <c r="M90" i="9"/>
  <c r="M185" i="9"/>
  <c r="M239" i="8"/>
  <c r="M283" i="8"/>
  <c r="M211" i="9"/>
  <c r="M104" i="8"/>
  <c r="M148" i="8"/>
  <c r="M149" i="9"/>
  <c r="M216" i="8"/>
  <c r="L28" i="9"/>
  <c r="L8" i="11"/>
  <c r="M181" i="9"/>
  <c r="M244" i="10"/>
  <c r="M145" i="10"/>
  <c r="M301" i="10"/>
  <c r="M138" i="9"/>
  <c r="M182" i="9"/>
  <c r="M218" i="10"/>
  <c r="M271" i="9"/>
  <c r="M119" i="5"/>
  <c r="M111" i="5"/>
  <c r="M86" i="5"/>
  <c r="M44" i="5"/>
  <c r="M16" i="7"/>
  <c r="M46" i="7"/>
  <c r="M187" i="5"/>
  <c r="M243" i="5"/>
  <c r="M299" i="5"/>
  <c r="M23" i="7"/>
  <c r="M79" i="7"/>
  <c r="M179" i="7"/>
  <c r="M235" i="7"/>
  <c r="M15" i="8"/>
  <c r="M245" i="5"/>
  <c r="M301" i="5"/>
  <c r="M25" i="7"/>
  <c r="M81" i="7"/>
  <c r="M137" i="7"/>
  <c r="M181" i="7"/>
  <c r="M210" i="7"/>
  <c r="M266" i="7"/>
  <c r="M310" i="7"/>
  <c r="M51" i="8"/>
  <c r="M217" i="8"/>
  <c r="M111" i="9"/>
  <c r="M183" i="9"/>
  <c r="M114" i="8"/>
  <c r="M107" i="9"/>
  <c r="M87" i="8"/>
  <c r="M187" i="8"/>
  <c r="M108" i="8"/>
  <c r="M152" i="8"/>
  <c r="M212" i="9"/>
  <c r="M48" i="10"/>
  <c r="M204" i="10"/>
  <c r="M105" i="10"/>
  <c r="M305" i="10"/>
  <c r="M142" i="9"/>
  <c r="M186" i="9"/>
  <c r="M11" i="5"/>
  <c r="M48" i="5"/>
  <c r="M104" i="5"/>
  <c r="M168" i="5"/>
  <c r="M81" i="5"/>
  <c r="M137" i="5"/>
  <c r="M238" i="5"/>
  <c r="M304" i="5"/>
  <c r="M203" i="5"/>
  <c r="M250" i="5"/>
  <c r="M303" i="5"/>
  <c r="M27" i="7"/>
  <c r="M83" i="7"/>
  <c r="M139" i="7"/>
  <c r="M183" i="7"/>
  <c r="M239" i="7"/>
  <c r="M283" i="7"/>
  <c r="M19" i="8"/>
  <c r="M280" i="7"/>
  <c r="M16" i="8"/>
  <c r="M41" i="7"/>
  <c r="M85" i="7"/>
  <c r="M141" i="7"/>
  <c r="M185" i="7"/>
  <c r="M214" i="7"/>
  <c r="M270" i="7"/>
  <c r="M314" i="7"/>
  <c r="M56" i="8"/>
  <c r="M233" i="8"/>
  <c r="M57" i="9"/>
  <c r="M201" i="9"/>
  <c r="M74" i="8"/>
  <c r="M118" i="8"/>
  <c r="M54" i="9"/>
  <c r="M91" i="8"/>
  <c r="M83" i="9"/>
  <c r="M112" i="8"/>
  <c r="M168" i="8"/>
  <c r="M16" i="9"/>
  <c r="M207" i="9"/>
  <c r="M308" i="10"/>
  <c r="M209" i="10"/>
  <c r="M138" i="10"/>
  <c r="M182" i="10"/>
  <c r="M74" i="5"/>
  <c r="M23" i="5"/>
  <c r="M234" i="5"/>
  <c r="M8" i="5"/>
  <c r="M108" i="5"/>
  <c r="M216" i="5"/>
  <c r="M26" i="7"/>
  <c r="M146" i="7"/>
  <c r="M151" i="5"/>
  <c r="M14" i="7"/>
  <c r="M86" i="7"/>
  <c r="M251" i="5"/>
  <c r="M307" i="5"/>
  <c r="M87" i="7"/>
  <c r="M143" i="7"/>
  <c r="M187" i="7"/>
  <c r="M243" i="7"/>
  <c r="M299" i="7"/>
  <c r="M24" i="8"/>
  <c r="M84" i="7"/>
  <c r="M184" i="7"/>
  <c r="M265" i="5"/>
  <c r="M309" i="5"/>
  <c r="M45" i="7"/>
  <c r="M89" i="7"/>
  <c r="M145" i="7"/>
  <c r="M201" i="7"/>
  <c r="M10" i="8"/>
  <c r="M25" i="8"/>
  <c r="M171" i="9"/>
  <c r="M78" i="8"/>
  <c r="M178" i="8"/>
  <c r="M251" i="8"/>
  <c r="M307" i="8"/>
  <c r="M43" i="9"/>
  <c r="M155" i="9"/>
  <c r="M116" i="8"/>
  <c r="M172" i="8"/>
  <c r="M109" i="9"/>
  <c r="L8" i="10"/>
  <c r="M8" i="10"/>
  <c r="M213" i="9"/>
  <c r="M12" i="10"/>
  <c r="M112" i="10"/>
  <c r="M212" i="10"/>
  <c r="M312" i="10"/>
  <c r="M57" i="10"/>
  <c r="M113" i="10"/>
  <c r="M169" i="10"/>
  <c r="M313" i="10"/>
  <c r="M106" i="9"/>
  <c r="M150" i="9"/>
  <c r="M242" i="10"/>
  <c r="M239" i="9"/>
  <c r="M170" i="5"/>
  <c r="M186" i="5"/>
  <c r="M42" i="5"/>
  <c r="M118" i="5"/>
  <c r="M12" i="5"/>
  <c r="M20" i="7"/>
  <c r="M248" i="5"/>
  <c r="M211" i="5"/>
  <c r="M311" i="5"/>
  <c r="M47" i="7"/>
  <c r="M91" i="7"/>
  <c r="M147" i="7"/>
  <c r="M203" i="7"/>
  <c r="M247" i="7"/>
  <c r="M269" i="5"/>
  <c r="M313" i="5"/>
  <c r="M105" i="7"/>
  <c r="M149" i="7"/>
  <c r="M205" i="7"/>
  <c r="M178" i="7"/>
  <c r="M234" i="7"/>
  <c r="M278" i="7"/>
  <c r="M14" i="8"/>
  <c r="M185" i="8"/>
  <c r="M241" i="8"/>
  <c r="M297" i="8"/>
  <c r="M139" i="9"/>
  <c r="M177" i="9"/>
  <c r="M82" i="8"/>
  <c r="M182" i="8"/>
  <c r="M74" i="9"/>
  <c r="M311" i="8"/>
  <c r="M173" i="9"/>
  <c r="M76" i="8"/>
  <c r="M176" i="8"/>
  <c r="M233" i="9"/>
  <c r="M236" i="9"/>
  <c r="M216" i="10"/>
  <c r="M245" i="9"/>
  <c r="M73" i="10"/>
  <c r="M110" i="9"/>
  <c r="M154" i="9"/>
  <c r="M246" i="10"/>
  <c r="M243" i="9"/>
  <c r="L8" i="4"/>
  <c r="D8" i="11" s="1"/>
  <c r="N247" i="12"/>
  <c r="R266" i="12"/>
  <c r="N315" i="12"/>
  <c r="R334" i="12"/>
  <c r="N213" i="12"/>
  <c r="R232" i="12"/>
  <c r="N111" i="12"/>
  <c r="R130" i="12"/>
  <c r="N77" i="12"/>
  <c r="R96" i="12"/>
  <c r="D178" i="11"/>
  <c r="N145" i="12"/>
  <c r="R164" i="12"/>
  <c r="N179" i="12"/>
  <c r="R198" i="12"/>
  <c r="N281" i="12"/>
  <c r="R300" i="12"/>
  <c r="N43" i="12"/>
  <c r="R62" i="12"/>
  <c r="D140" i="11"/>
  <c r="D52" i="11"/>
  <c r="D49" i="11"/>
  <c r="D297" i="11"/>
  <c r="D152" i="11"/>
  <c r="D307" i="11"/>
  <c r="D278" i="11"/>
  <c r="D238" i="11"/>
  <c r="D168" i="11"/>
  <c r="D108" i="11"/>
  <c r="D170" i="11"/>
  <c r="D183" i="11"/>
  <c r="D266" i="11"/>
  <c r="D301" i="11"/>
  <c r="D13" i="11"/>
  <c r="P13" i="11" s="1"/>
  <c r="R13" i="11" s="1"/>
  <c r="D206" i="11"/>
  <c r="D117" i="11"/>
  <c r="D153" i="11"/>
  <c r="D280" i="11"/>
  <c r="D14" i="11"/>
  <c r="P14" i="11" s="1"/>
  <c r="R14" i="11" s="1"/>
  <c r="D246" i="11"/>
  <c r="D90" i="11"/>
  <c r="D312" i="11"/>
  <c r="D217" i="11"/>
  <c r="D276" i="11"/>
  <c r="D143" i="11"/>
  <c r="D241" i="11"/>
  <c r="D210" i="11"/>
  <c r="D314" i="11"/>
  <c r="D298" i="11"/>
  <c r="D141" i="11"/>
  <c r="D139" i="11"/>
  <c r="D148" i="11"/>
  <c r="D82" i="11"/>
  <c r="D87" i="11"/>
  <c r="D86" i="11"/>
  <c r="D73" i="11"/>
  <c r="D57" i="11"/>
  <c r="D58" i="11"/>
  <c r="D25" i="11"/>
  <c r="P25" i="11" s="1"/>
  <c r="R25" i="11" s="1"/>
  <c r="D119" i="11"/>
  <c r="D202" i="11"/>
  <c r="D53" i="11"/>
  <c r="D200" i="11"/>
  <c r="D208" i="11"/>
  <c r="D15" i="11"/>
  <c r="P15" i="11" s="1"/>
  <c r="R15" i="11" s="1"/>
  <c r="D40" i="11"/>
  <c r="D138" i="11"/>
  <c r="D242" i="11"/>
  <c r="D300" i="11"/>
  <c r="F314" i="11"/>
  <c r="D42" i="11"/>
  <c r="D122" i="11"/>
  <c r="D204" i="11"/>
  <c r="D232" i="11"/>
  <c r="D306" i="11"/>
  <c r="D120" i="11"/>
  <c r="D104" i="11"/>
  <c r="D240" i="11"/>
  <c r="D218" i="11"/>
  <c r="D207" i="11"/>
  <c r="D308" i="11"/>
  <c r="F203" i="11"/>
  <c r="D84" i="11"/>
  <c r="D114" i="11"/>
  <c r="H271" i="11"/>
  <c r="L153" i="11"/>
  <c r="D216" i="11"/>
  <c r="L82" i="11"/>
  <c r="H147" i="11"/>
  <c r="H210" i="11"/>
  <c r="L273" i="11"/>
  <c r="N239" i="11"/>
  <c r="N177" i="11"/>
  <c r="J249" i="11"/>
  <c r="D111" i="11"/>
  <c r="D245" i="11"/>
  <c r="D51" i="11"/>
  <c r="D270" i="11"/>
  <c r="D123" i="11"/>
  <c r="D264" i="11"/>
  <c r="D303" i="11"/>
  <c r="F266" i="11"/>
  <c r="H50" i="11"/>
  <c r="J82" i="11"/>
  <c r="J46" i="11"/>
  <c r="J232" i="11"/>
  <c r="L122" i="11"/>
  <c r="N89" i="11"/>
  <c r="L272" i="11"/>
  <c r="D10" i="11"/>
  <c r="P10" i="11" s="1"/>
  <c r="R10" i="11" s="1"/>
  <c r="F108" i="11"/>
  <c r="H179" i="11"/>
  <c r="L147" i="11"/>
  <c r="H142" i="11"/>
  <c r="H275" i="11"/>
  <c r="H176" i="11"/>
  <c r="L187" i="11"/>
  <c r="N80" i="11"/>
  <c r="L275" i="11"/>
  <c r="N73" i="11"/>
  <c r="D215" i="11"/>
  <c r="H177" i="11"/>
  <c r="H87" i="11"/>
  <c r="H178" i="11"/>
  <c r="J239" i="11"/>
  <c r="J201" i="11"/>
  <c r="L57" i="11"/>
  <c r="L297" i="11"/>
  <c r="N172" i="11"/>
  <c r="F304" i="11"/>
  <c r="N206" i="11"/>
  <c r="J143" i="11"/>
  <c r="L310" i="11"/>
  <c r="N57" i="11"/>
  <c r="J251" i="11"/>
  <c r="N207" i="11"/>
  <c r="D59" i="11"/>
  <c r="D282" i="11"/>
  <c r="D251" i="11"/>
  <c r="F234" i="11"/>
  <c r="F187" i="11"/>
  <c r="F274" i="11"/>
  <c r="H242" i="11"/>
  <c r="H249" i="11"/>
  <c r="J248" i="11"/>
  <c r="N78" i="11"/>
  <c r="N217" i="11"/>
  <c r="N178" i="11"/>
  <c r="D22" i="11"/>
  <c r="P22" i="11" s="1"/>
  <c r="R22" i="11" s="1"/>
  <c r="D18" i="11"/>
  <c r="P18" i="11" s="1"/>
  <c r="R18" i="11" s="1"/>
  <c r="H57" i="11"/>
  <c r="D89" i="11"/>
  <c r="D16" i="11"/>
  <c r="P16" i="11" s="1"/>
  <c r="R16" i="11" s="1"/>
  <c r="D310" i="11"/>
  <c r="D244" i="11"/>
  <c r="D214" i="11"/>
  <c r="D201" i="11"/>
  <c r="D83" i="11"/>
  <c r="D72" i="11"/>
  <c r="D54" i="11"/>
  <c r="D304" i="11"/>
  <c r="D296" i="11"/>
  <c r="D283" i="11"/>
  <c r="D281" i="11"/>
  <c r="D277" i="11"/>
  <c r="D273" i="11"/>
  <c r="D272" i="11"/>
  <c r="D271" i="11"/>
  <c r="D269" i="11"/>
  <c r="D268" i="11"/>
  <c r="D267" i="11"/>
  <c r="D265" i="11"/>
  <c r="D243" i="11"/>
  <c r="D239" i="11"/>
  <c r="D237" i="11"/>
  <c r="D235" i="11"/>
  <c r="D234" i="11"/>
  <c r="D212" i="11"/>
  <c r="D211" i="11"/>
  <c r="D187" i="11"/>
  <c r="D185" i="11"/>
  <c r="D177" i="11"/>
  <c r="D173" i="11"/>
  <c r="D155" i="11"/>
  <c r="D154" i="11"/>
  <c r="D149" i="11"/>
  <c r="D146" i="11"/>
  <c r="D142" i="11"/>
  <c r="D137" i="11"/>
  <c r="D118" i="11"/>
  <c r="D115" i="11"/>
  <c r="D91" i="11"/>
  <c r="D79" i="11"/>
  <c r="D77" i="11"/>
  <c r="D45" i="11"/>
  <c r="D27" i="11"/>
  <c r="P27" i="11" s="1"/>
  <c r="R27" i="11" s="1"/>
  <c r="D26" i="11"/>
  <c r="P26" i="11" s="1"/>
  <c r="R26" i="11" s="1"/>
  <c r="D24" i="11"/>
  <c r="P24" i="11" s="1"/>
  <c r="R24" i="11" s="1"/>
  <c r="D23" i="11"/>
  <c r="P23" i="11" s="1"/>
  <c r="R23" i="11" s="1"/>
  <c r="D20" i="11"/>
  <c r="P20" i="11" s="1"/>
  <c r="R20" i="11" s="1"/>
  <c r="D17" i="11"/>
  <c r="P17" i="11" s="1"/>
  <c r="R17" i="11" s="1"/>
  <c r="D12" i="11"/>
  <c r="P12" i="11" s="1"/>
  <c r="R12" i="11" s="1"/>
  <c r="D9" i="11"/>
  <c r="P9" i="11" s="1"/>
  <c r="R9" i="11" s="1"/>
  <c r="S302" i="4"/>
  <c r="T81" i="4"/>
  <c r="M81" i="4" s="1"/>
  <c r="L309" i="11"/>
  <c r="T44" i="4"/>
  <c r="M44" i="4" s="1"/>
  <c r="N233" i="11"/>
  <c r="J105" i="11"/>
  <c r="N176" i="11"/>
  <c r="J118" i="11"/>
  <c r="S110" i="4"/>
  <c r="S76" i="4"/>
  <c r="T203" i="4"/>
  <c r="M203" i="4" s="1"/>
  <c r="S106" i="4"/>
  <c r="D106" i="11" s="1"/>
  <c r="T112" i="4"/>
  <c r="M112" i="4" s="1"/>
  <c r="T275" i="4"/>
  <c r="M275" i="4" s="1"/>
  <c r="S274" i="4"/>
  <c r="T74" i="4"/>
  <c r="M74" i="4" s="1"/>
  <c r="J113" i="11"/>
  <c r="T136" i="4"/>
  <c r="M136" i="4" s="1"/>
  <c r="F233" i="11"/>
  <c r="M277" i="4"/>
  <c r="F239" i="11"/>
  <c r="J111" i="11"/>
  <c r="J244" i="11"/>
  <c r="N123" i="11"/>
  <c r="N76" i="11"/>
  <c r="M269" i="4"/>
  <c r="H83" i="11"/>
  <c r="J236" i="11"/>
  <c r="N182" i="11"/>
  <c r="N86" i="11"/>
  <c r="H170" i="11"/>
  <c r="H72" i="11"/>
  <c r="L42" i="11"/>
  <c r="F171" i="11"/>
  <c r="L87" i="11"/>
  <c r="L136" i="11"/>
  <c r="D147" i="11"/>
  <c r="N201" i="11"/>
  <c r="F235" i="11"/>
  <c r="M271" i="4"/>
  <c r="N146" i="11"/>
  <c r="H89" i="11"/>
  <c r="F265" i="11"/>
  <c r="F153" i="11"/>
  <c r="M283" i="4"/>
  <c r="L111" i="11"/>
  <c r="N275" i="11"/>
  <c r="J121" i="11"/>
  <c r="F72" i="11"/>
  <c r="N184" i="11"/>
  <c r="L114" i="11"/>
  <c r="F243" i="11"/>
  <c r="F298" i="11"/>
  <c r="J298" i="11"/>
  <c r="H201" i="11"/>
  <c r="H91" i="11"/>
  <c r="F76" i="11"/>
  <c r="F80" i="11"/>
  <c r="F183" i="11"/>
  <c r="H182" i="11"/>
  <c r="M148" i="4"/>
  <c r="M236" i="4"/>
  <c r="F143" i="11"/>
  <c r="M118" i="4"/>
  <c r="M279" i="4"/>
  <c r="N300" i="11"/>
  <c r="F74" i="11"/>
  <c r="M46" i="4"/>
  <c r="M150" i="4"/>
  <c r="M146" i="4"/>
  <c r="M234" i="4"/>
  <c r="F312" i="11"/>
  <c r="L186" i="11"/>
  <c r="M235" i="4"/>
  <c r="D144" i="11"/>
  <c r="M216" i="4"/>
  <c r="M88" i="4"/>
  <c r="F302" i="11"/>
  <c r="D78" i="11"/>
  <c r="M312" i="4"/>
  <c r="M202" i="4"/>
  <c r="M80" i="4"/>
  <c r="F296" i="11"/>
  <c r="M40" i="4"/>
  <c r="M242" i="4"/>
  <c r="M308" i="4"/>
  <c r="J308" i="11"/>
  <c r="J206" i="11"/>
  <c r="N45" i="11"/>
  <c r="N219" i="11"/>
  <c r="F155" i="11"/>
  <c r="F267" i="11"/>
  <c r="F311" i="11"/>
  <c r="J110" i="11"/>
  <c r="J78" i="11"/>
  <c r="J112" i="11"/>
  <c r="J303" i="11"/>
  <c r="M84" i="4"/>
  <c r="M273" i="4"/>
  <c r="F137" i="11"/>
  <c r="L308" i="11"/>
  <c r="H75" i="11"/>
  <c r="H110" i="11"/>
  <c r="N251" i="11"/>
  <c r="H112" i="11"/>
  <c r="N304" i="11"/>
  <c r="D43" i="11"/>
  <c r="M77" i="4"/>
  <c r="N268" i="11"/>
  <c r="N264" i="11"/>
  <c r="H279" i="11"/>
  <c r="L306" i="11"/>
  <c r="M137" i="4"/>
  <c r="H306" i="11"/>
  <c r="F107" i="11"/>
  <c r="M267" i="4"/>
  <c r="M310" i="4"/>
  <c r="F136" i="11"/>
  <c r="M200" i="4"/>
  <c r="M240" i="4"/>
  <c r="M300" i="4"/>
  <c r="F211" i="11"/>
  <c r="F218" i="11"/>
  <c r="F148" i="11"/>
  <c r="F84" i="11"/>
  <c r="H312" i="11"/>
  <c r="H212" i="11"/>
  <c r="F213" i="11"/>
  <c r="F121" i="11"/>
  <c r="F109" i="11"/>
  <c r="F216" i="11"/>
  <c r="F146" i="11"/>
  <c r="F113" i="11"/>
  <c r="H216" i="11"/>
  <c r="H137" i="11"/>
  <c r="J216" i="11"/>
  <c r="J217" i="11"/>
  <c r="J139" i="11"/>
  <c r="L206" i="11"/>
  <c r="L76" i="11"/>
  <c r="J175" i="11"/>
  <c r="L251" i="11"/>
  <c r="L176" i="11"/>
  <c r="L172" i="11"/>
  <c r="H136" i="11"/>
  <c r="H41" i="11"/>
  <c r="J212" i="11"/>
  <c r="J150" i="11"/>
  <c r="J141" i="11"/>
  <c r="L151" i="11"/>
  <c r="J179" i="11"/>
  <c r="J142" i="11"/>
  <c r="J72" i="11"/>
  <c r="L279" i="11"/>
  <c r="L249" i="11"/>
  <c r="L210" i="11"/>
  <c r="L235" i="11"/>
  <c r="L184" i="11"/>
  <c r="L105" i="11"/>
  <c r="N44" i="11"/>
  <c r="N115" i="11"/>
  <c r="N185" i="11"/>
  <c r="L280" i="11"/>
  <c r="L246" i="11"/>
  <c r="L150" i="11"/>
  <c r="N236" i="11"/>
  <c r="J75" i="11"/>
  <c r="J87" i="11"/>
  <c r="F315" i="11"/>
  <c r="N169" i="11"/>
  <c r="N232" i="11"/>
  <c r="L52" i="11"/>
  <c r="L146" i="11"/>
  <c r="L140" i="11"/>
  <c r="H204" i="11"/>
  <c r="H105" i="11"/>
  <c r="M268" i="4"/>
  <c r="F50" i="11"/>
  <c r="L139" i="11"/>
  <c r="N235" i="11"/>
  <c r="N56" i="11"/>
  <c r="N119" i="11"/>
  <c r="N238" i="11"/>
  <c r="N114" i="11"/>
  <c r="L274" i="11"/>
  <c r="H55" i="11"/>
  <c r="M272" i="4"/>
  <c r="F56" i="11"/>
  <c r="N314" i="11"/>
  <c r="N312" i="11"/>
  <c r="N249" i="11"/>
  <c r="N42" i="11"/>
  <c r="N113" i="11"/>
  <c r="N55" i="11"/>
  <c r="N181" i="11"/>
  <c r="J315" i="11"/>
  <c r="N110" i="11"/>
  <c r="F120" i="11"/>
  <c r="M111" i="4"/>
  <c r="M297" i="4"/>
  <c r="M51" i="4"/>
  <c r="M73" i="4"/>
  <c r="M143" i="4"/>
  <c r="M147" i="4"/>
  <c r="M282" i="4"/>
  <c r="D299" i="11"/>
  <c r="M299" i="4"/>
  <c r="M215" i="4"/>
  <c r="M247" i="4"/>
  <c r="D247" i="11"/>
  <c r="D309" i="11"/>
  <c r="M309" i="4"/>
  <c r="F169" i="11"/>
  <c r="F275" i="11"/>
  <c r="F297" i="11"/>
  <c r="F313" i="11"/>
  <c r="H52" i="11"/>
  <c r="F90" i="11"/>
  <c r="M145" i="4"/>
  <c r="D145" i="11"/>
  <c r="F75" i="11"/>
  <c r="F204" i="11"/>
  <c r="F238" i="11"/>
  <c r="H183" i="11"/>
  <c r="M155" i="4"/>
  <c r="M185" i="4"/>
  <c r="M211" i="4"/>
  <c r="M243" i="4"/>
  <c r="F73" i="11"/>
  <c r="F244" i="11"/>
  <c r="F278" i="11"/>
  <c r="H81" i="11"/>
  <c r="H86" i="11"/>
  <c r="H181" i="11"/>
  <c r="H219" i="11"/>
  <c r="H276" i="11"/>
  <c r="H303" i="11"/>
  <c r="J55" i="11"/>
  <c r="H121" i="11"/>
  <c r="H209" i="11"/>
  <c r="H217" i="11"/>
  <c r="H278" i="11"/>
  <c r="J59" i="11"/>
  <c r="J168" i="11"/>
  <c r="H42" i="11"/>
  <c r="H54" i="11"/>
  <c r="H78" i="11"/>
  <c r="H111" i="11"/>
  <c r="H207" i="11"/>
  <c r="H315" i="11"/>
  <c r="J44" i="11"/>
  <c r="J52" i="11"/>
  <c r="J107" i="11"/>
  <c r="H79" i="11"/>
  <c r="H168" i="11"/>
  <c r="H205" i="11"/>
  <c r="H233" i="11"/>
  <c r="H241" i="11"/>
  <c r="H268" i="11"/>
  <c r="H311" i="11"/>
  <c r="J115" i="11"/>
  <c r="J178" i="11"/>
  <c r="J51" i="11"/>
  <c r="J122" i="11"/>
  <c r="J243" i="11"/>
  <c r="J276" i="11"/>
  <c r="J265" i="11"/>
  <c r="J301" i="11"/>
  <c r="J209" i="11"/>
  <c r="J242" i="11"/>
  <c r="J267" i="11"/>
  <c r="J280" i="11"/>
  <c r="L81" i="11"/>
  <c r="L91" i="11"/>
  <c r="L181" i="11"/>
  <c r="L202" i="11"/>
  <c r="J297" i="11"/>
  <c r="J313" i="11"/>
  <c r="L175" i="11"/>
  <c r="L299" i="11"/>
  <c r="N218" i="11"/>
  <c r="L207" i="11"/>
  <c r="L277" i="11"/>
  <c r="N141" i="11"/>
  <c r="L40" i="11"/>
  <c r="L85" i="11"/>
  <c r="N87" i="11"/>
  <c r="L248" i="11"/>
  <c r="L264" i="11"/>
  <c r="N209" i="11"/>
  <c r="N214" i="11"/>
  <c r="L268" i="11"/>
  <c r="L311" i="11"/>
  <c r="N142" i="11"/>
  <c r="N309" i="11"/>
  <c r="N145" i="11"/>
  <c r="M251" i="4"/>
  <c r="F91" i="11"/>
  <c r="F175" i="11"/>
  <c r="F269" i="11"/>
  <c r="F276" i="11"/>
  <c r="F281" i="11"/>
  <c r="M301" i="4"/>
  <c r="D313" i="11"/>
  <c r="M313" i="4"/>
  <c r="F185" i="11"/>
  <c r="F236" i="11"/>
  <c r="F247" i="11"/>
  <c r="F270" i="11"/>
  <c r="H40" i="11"/>
  <c r="H123" i="11"/>
  <c r="H169" i="11"/>
  <c r="M123" i="4"/>
  <c r="D169" i="11"/>
  <c r="M169" i="4"/>
  <c r="M219" i="4"/>
  <c r="D219" i="11"/>
  <c r="D249" i="11"/>
  <c r="M249" i="4"/>
  <c r="M264" i="4"/>
  <c r="F40" i="11"/>
  <c r="F122" i="11"/>
  <c r="F206" i="11"/>
  <c r="F242" i="11"/>
  <c r="F301" i="11"/>
  <c r="H76" i="11"/>
  <c r="H138" i="11"/>
  <c r="M139" i="4"/>
  <c r="M177" i="4"/>
  <c r="M187" i="4"/>
  <c r="F85" i="11"/>
  <c r="F151" i="11"/>
  <c r="F181" i="11"/>
  <c r="F250" i="11"/>
  <c r="F271" i="11"/>
  <c r="H173" i="11"/>
  <c r="H203" i="11"/>
  <c r="H232" i="11"/>
  <c r="H236" i="11"/>
  <c r="H240" i="11"/>
  <c r="H244" i="11"/>
  <c r="H248" i="11"/>
  <c r="H280" i="11"/>
  <c r="H305" i="11"/>
  <c r="J56" i="11"/>
  <c r="H154" i="11"/>
  <c r="H211" i="11"/>
  <c r="J47" i="11"/>
  <c r="J76" i="11"/>
  <c r="J123" i="11"/>
  <c r="J186" i="11"/>
  <c r="H46" i="11"/>
  <c r="H152" i="11"/>
  <c r="H187" i="11"/>
  <c r="H297" i="11"/>
  <c r="J170" i="11"/>
  <c r="H122" i="11"/>
  <c r="H180" i="11"/>
  <c r="H235" i="11"/>
  <c r="H243" i="11"/>
  <c r="H251" i="11"/>
  <c r="H270" i="11"/>
  <c r="H313" i="11"/>
  <c r="J116" i="11"/>
  <c r="J172" i="11"/>
  <c r="J180" i="11"/>
  <c r="J88" i="11"/>
  <c r="J234" i="11"/>
  <c r="J266" i="11"/>
  <c r="J246" i="11"/>
  <c r="J203" i="11"/>
  <c r="J268" i="11"/>
  <c r="L47" i="11"/>
  <c r="L51" i="11"/>
  <c r="L55" i="11"/>
  <c r="L59" i="11"/>
  <c r="L104" i="11"/>
  <c r="L116" i="11"/>
  <c r="L173" i="11"/>
  <c r="N281" i="11"/>
  <c r="L79" i="11"/>
  <c r="L179" i="11"/>
  <c r="L209" i="11"/>
  <c r="L307" i="11"/>
  <c r="N147" i="11"/>
  <c r="L108" i="11"/>
  <c r="L214" i="11"/>
  <c r="N208" i="11"/>
  <c r="J309" i="11"/>
  <c r="L110" i="11"/>
  <c r="L120" i="11"/>
  <c r="L177" i="11"/>
  <c r="L270" i="11"/>
  <c r="L283" i="11"/>
  <c r="N84" i="11"/>
  <c r="N154" i="11"/>
  <c r="N205" i="11"/>
  <c r="N210" i="11"/>
  <c r="N241" i="11"/>
  <c r="L313" i="11"/>
  <c r="N149" i="11"/>
  <c r="N250" i="11"/>
  <c r="N303" i="11"/>
  <c r="N311" i="11"/>
  <c r="N137" i="11"/>
  <c r="N150" i="11"/>
  <c r="N243" i="11"/>
  <c r="N266" i="11"/>
  <c r="N283" i="11"/>
  <c r="D174" i="11"/>
  <c r="M174" i="4"/>
  <c r="M42" i="4"/>
  <c r="D172" i="11"/>
  <c r="M172" i="4"/>
  <c r="M52" i="4"/>
  <c r="D186" i="11"/>
  <c r="M186" i="4"/>
  <c r="D250" i="11"/>
  <c r="M250" i="4"/>
  <c r="F138" i="11"/>
  <c r="H269" i="11"/>
  <c r="M114" i="4"/>
  <c r="M154" i="4"/>
  <c r="M140" i="4"/>
  <c r="M280" i="4"/>
  <c r="F59" i="11"/>
  <c r="D175" i="11"/>
  <c r="M175" i="4"/>
  <c r="F205" i="11"/>
  <c r="M120" i="4"/>
  <c r="M246" i="4"/>
  <c r="M298" i="4"/>
  <c r="M170" i="4"/>
  <c r="M296" i="4"/>
  <c r="F180" i="11"/>
  <c r="M248" i="4"/>
  <c r="D248" i="11"/>
  <c r="M304" i="4"/>
  <c r="F186" i="11"/>
  <c r="F57" i="11"/>
  <c r="H149" i="11"/>
  <c r="F212" i="11"/>
  <c r="F142" i="11"/>
  <c r="J213" i="11"/>
  <c r="J154" i="11"/>
  <c r="L269" i="11"/>
  <c r="H175" i="11"/>
  <c r="H108" i="11"/>
  <c r="J296" i="11"/>
  <c r="J218" i="11"/>
  <c r="J310" i="11"/>
  <c r="J144" i="11"/>
  <c r="J148" i="11"/>
  <c r="L107" i="11"/>
  <c r="H143" i="11"/>
  <c r="H56" i="11"/>
  <c r="J275" i="11"/>
  <c r="J181" i="11"/>
  <c r="J137" i="11"/>
  <c r="L203" i="11"/>
  <c r="L174" i="11"/>
  <c r="J302" i="11"/>
  <c r="J171" i="11"/>
  <c r="L149" i="11"/>
  <c r="N269" i="11"/>
  <c r="N120" i="11"/>
  <c r="L278" i="11"/>
  <c r="H208" i="11"/>
  <c r="F116" i="11"/>
  <c r="N54" i="11"/>
  <c r="N117" i="11"/>
  <c r="H107" i="11"/>
  <c r="J85" i="11"/>
  <c r="H202" i="11"/>
  <c r="L304" i="11"/>
  <c r="L141" i="11"/>
  <c r="N308" i="11"/>
  <c r="N48" i="11"/>
  <c r="N108" i="11"/>
  <c r="L58" i="11"/>
  <c r="L152" i="11"/>
  <c r="H53" i="11"/>
  <c r="F42" i="11"/>
  <c r="L302" i="11"/>
  <c r="N171" i="11"/>
  <c r="N51" i="11"/>
  <c r="N187" i="11"/>
  <c r="L282" i="11"/>
  <c r="F54" i="11"/>
  <c r="D41" i="11"/>
  <c r="M41" i="4"/>
  <c r="D121" i="11"/>
  <c r="M121" i="4"/>
  <c r="M270" i="4"/>
  <c r="M107" i="4"/>
  <c r="D107" i="11"/>
  <c r="M138" i="4"/>
  <c r="D182" i="11"/>
  <c r="M182" i="4"/>
  <c r="M212" i="4"/>
  <c r="M238" i="4"/>
  <c r="F217" i="11"/>
  <c r="F154" i="11"/>
  <c r="H310" i="11"/>
  <c r="D56" i="11"/>
  <c r="M56" i="4"/>
  <c r="M82" i="4"/>
  <c r="M72" i="4"/>
  <c r="M108" i="4"/>
  <c r="M276" i="4"/>
  <c r="F174" i="11"/>
  <c r="F147" i="11"/>
  <c r="D48" i="11"/>
  <c r="M48" i="4"/>
  <c r="D88" i="11"/>
  <c r="D180" i="11"/>
  <c r="M180" i="4"/>
  <c r="M306" i="4"/>
  <c r="F152" i="11"/>
  <c r="F115" i="11"/>
  <c r="M54" i="4"/>
  <c r="M86" i="4"/>
  <c r="M116" i="4"/>
  <c r="D116" i="11"/>
  <c r="M115" i="4"/>
  <c r="M208" i="4"/>
  <c r="F215" i="11"/>
  <c r="H296" i="11"/>
  <c r="M210" i="4"/>
  <c r="F172" i="11"/>
  <c r="F210" i="11"/>
  <c r="F123" i="11"/>
  <c r="F140" i="11"/>
  <c r="F119" i="11"/>
  <c r="H314" i="11"/>
  <c r="H267" i="11"/>
  <c r="H171" i="11"/>
  <c r="M218" i="4"/>
  <c r="M207" i="4"/>
  <c r="M244" i="4"/>
  <c r="F273" i="11"/>
  <c r="F178" i="11"/>
  <c r="F277" i="11"/>
  <c r="F53" i="11"/>
  <c r="H141" i="11"/>
  <c r="F176" i="11"/>
  <c r="H153" i="11"/>
  <c r="H43" i="11"/>
  <c r="H106" i="11"/>
  <c r="J177" i="11"/>
  <c r="L182" i="11"/>
  <c r="L74" i="11"/>
  <c r="J210" i="11"/>
  <c r="J279" i="11"/>
  <c r="J202" i="11"/>
  <c r="J140" i="11"/>
  <c r="J314" i="11"/>
  <c r="L314" i="11"/>
  <c r="L204" i="11"/>
  <c r="L217" i="11"/>
  <c r="L121" i="11"/>
  <c r="H155" i="11"/>
  <c r="H139" i="11"/>
  <c r="J173" i="11"/>
  <c r="J215" i="11"/>
  <c r="J90" i="11"/>
  <c r="J204" i="11"/>
  <c r="L115" i="11"/>
  <c r="H214" i="11"/>
  <c r="H104" i="11"/>
  <c r="J214" i="11"/>
  <c r="J306" i="11"/>
  <c r="L243" i="11"/>
  <c r="L145" i="11"/>
  <c r="L170" i="11"/>
  <c r="L119" i="11"/>
  <c r="N242" i="11"/>
  <c r="N173" i="11"/>
  <c r="N107" i="11"/>
  <c r="N282" i="11"/>
  <c r="L46" i="11"/>
  <c r="L234" i="11"/>
  <c r="L144" i="11"/>
  <c r="J153" i="11"/>
  <c r="F46" i="11"/>
  <c r="F52" i="11"/>
  <c r="F82" i="11"/>
  <c r="N46" i="11"/>
  <c r="N116" i="11"/>
  <c r="N112" i="11"/>
  <c r="N118" i="11"/>
  <c r="L276" i="11"/>
  <c r="L236" i="11"/>
  <c r="J81" i="11"/>
  <c r="J149" i="11"/>
  <c r="H200" i="11"/>
  <c r="F280" i="11"/>
  <c r="F58" i="11"/>
  <c r="L155" i="11"/>
  <c r="N310" i="11"/>
  <c r="N267" i="11"/>
  <c r="N140" i="11"/>
  <c r="N40" i="11"/>
  <c r="N41" i="11"/>
  <c r="N111" i="11"/>
  <c r="L315" i="11"/>
  <c r="N234" i="11"/>
  <c r="L50" i="11"/>
  <c r="L213" i="11"/>
  <c r="L88" i="11"/>
  <c r="N298" i="11"/>
  <c r="N237" i="11"/>
  <c r="N58" i="11"/>
  <c r="N105" i="11"/>
  <c r="N106" i="11"/>
  <c r="L56" i="11"/>
  <c r="L154" i="11"/>
  <c r="H120" i="11"/>
  <c r="H47" i="11"/>
  <c r="H109" i="11"/>
  <c r="F110" i="11"/>
  <c r="M91" i="4"/>
  <c r="M217" i="4"/>
  <c r="M45" i="4"/>
  <c r="M89" i="4"/>
  <c r="D209" i="11"/>
  <c r="M209" i="4"/>
  <c r="M53" i="4"/>
  <c r="M117" i="4"/>
  <c r="M57" i="4"/>
  <c r="D205" i="11"/>
  <c r="M205" i="4"/>
  <c r="M281" i="4"/>
  <c r="M83" i="4"/>
  <c r="M233" i="4"/>
  <c r="D233" i="11"/>
  <c r="M173" i="4"/>
  <c r="D279" i="11"/>
  <c r="D315" i="11"/>
  <c r="M315" i="4"/>
  <c r="F45" i="11"/>
  <c r="F86" i="11"/>
  <c r="F104" i="11"/>
  <c r="F246" i="11"/>
  <c r="F282" i="11"/>
  <c r="F305" i="11"/>
  <c r="D305" i="11"/>
  <c r="M305" i="4"/>
  <c r="F77" i="11"/>
  <c r="F88" i="11"/>
  <c r="F240" i="11"/>
  <c r="F248" i="11"/>
  <c r="H140" i="11"/>
  <c r="M119" i="4"/>
  <c r="M278" i="4"/>
  <c r="F41" i="11"/>
  <c r="F139" i="11"/>
  <c r="F200" i="11"/>
  <c r="F208" i="11"/>
  <c r="F303" i="11"/>
  <c r="H146" i="11"/>
  <c r="M149" i="4"/>
  <c r="M201" i="4"/>
  <c r="M311" i="4"/>
  <c r="D311" i="11"/>
  <c r="F78" i="11"/>
  <c r="F272" i="11"/>
  <c r="H44" i="11"/>
  <c r="H77" i="11"/>
  <c r="H144" i="11"/>
  <c r="H174" i="11"/>
  <c r="H282" i="11"/>
  <c r="J58" i="11"/>
  <c r="H213" i="11"/>
  <c r="J40" i="11"/>
  <c r="J48" i="11"/>
  <c r="H73" i="11"/>
  <c r="H116" i="11"/>
  <c r="H301" i="11"/>
  <c r="J49" i="11"/>
  <c r="J73" i="11"/>
  <c r="J114" i="11"/>
  <c r="J233" i="11"/>
  <c r="H74" i="11"/>
  <c r="H84" i="11"/>
  <c r="H114" i="11"/>
  <c r="H150" i="11"/>
  <c r="H172" i="11"/>
  <c r="H237" i="11"/>
  <c r="H245" i="11"/>
  <c r="H264" i="11"/>
  <c r="H272" i="11"/>
  <c r="J53" i="11"/>
  <c r="J109" i="11"/>
  <c r="J174" i="11"/>
  <c r="J182" i="11"/>
  <c r="J57" i="11"/>
  <c r="J80" i="11"/>
  <c r="J104" i="11"/>
  <c r="J117" i="11"/>
  <c r="J238" i="11"/>
  <c r="J250" i="11"/>
  <c r="J273" i="11"/>
  <c r="J245" i="11"/>
  <c r="J269" i="11"/>
  <c r="J277" i="11"/>
  <c r="L41" i="11"/>
  <c r="J235" i="11"/>
  <c r="J247" i="11"/>
  <c r="J205" i="11"/>
  <c r="J237" i="11"/>
  <c r="J271" i="11"/>
  <c r="L77" i="11"/>
  <c r="L200" i="11"/>
  <c r="L205" i="11"/>
  <c r="N138" i="11"/>
  <c r="J305" i="11"/>
  <c r="L106" i="11"/>
  <c r="L171" i="11"/>
  <c r="L211" i="11"/>
  <c r="N77" i="11"/>
  <c r="L75" i="11"/>
  <c r="L118" i="11"/>
  <c r="N83" i="11"/>
  <c r="N212" i="11"/>
  <c r="J311" i="11"/>
  <c r="L44" i="11"/>
  <c r="L89" i="11"/>
  <c r="L112" i="11"/>
  <c r="L218" i="11"/>
  <c r="N216" i="11"/>
  <c r="L250" i="11"/>
  <c r="N155" i="11"/>
  <c r="N245" i="11"/>
  <c r="N270" i="11"/>
  <c r="L265" i="11"/>
  <c r="L271" i="11"/>
  <c r="L303" i="11"/>
  <c r="N90" i="11"/>
  <c r="N200" i="11"/>
  <c r="N271" i="11"/>
  <c r="N277" i="11"/>
  <c r="N305" i="11"/>
  <c r="N313" i="11"/>
  <c r="N139" i="11"/>
  <c r="N151" i="11"/>
  <c r="N247" i="11"/>
  <c r="N279" i="11"/>
  <c r="F310" i="11"/>
  <c r="M314" i="4"/>
  <c r="M87" i="4"/>
  <c r="D184" i="11"/>
  <c r="M184" i="4"/>
  <c r="F209" i="11"/>
  <c r="M58" i="4"/>
  <c r="M104" i="4"/>
  <c r="M171" i="4"/>
  <c r="D171" i="11"/>
  <c r="D236" i="11"/>
  <c r="F214" i="11"/>
  <c r="F144" i="11"/>
  <c r="H304" i="11"/>
  <c r="H218" i="11"/>
  <c r="F184" i="11"/>
  <c r="F150" i="11"/>
  <c r="F47" i="11"/>
  <c r="F145" i="11"/>
  <c r="J185" i="11"/>
  <c r="L247" i="11"/>
  <c r="L109" i="11"/>
  <c r="J219" i="11"/>
  <c r="J91" i="11"/>
  <c r="J74" i="11"/>
  <c r="L233" i="11"/>
  <c r="L143" i="11"/>
  <c r="H265" i="11"/>
  <c r="J138" i="11"/>
  <c r="L281" i="11"/>
  <c r="L168" i="11"/>
  <c r="L180" i="11"/>
  <c r="N302" i="11"/>
  <c r="L54" i="11"/>
  <c r="L244" i="11"/>
  <c r="N183" i="11"/>
  <c r="D179" i="11"/>
  <c r="M179" i="4"/>
  <c r="N186" i="11"/>
  <c r="L142" i="11"/>
  <c r="M183" i="4"/>
  <c r="L201" i="11"/>
  <c r="L242" i="11"/>
  <c r="J151" i="11"/>
  <c r="J79" i="11"/>
  <c r="M181" i="4"/>
  <c r="D181" i="11"/>
  <c r="M75" i="4"/>
  <c r="D75" i="11"/>
  <c r="M142" i="4"/>
  <c r="M178" i="4"/>
  <c r="F300" i="11"/>
  <c r="F182" i="11"/>
  <c r="M50" i="4"/>
  <c r="D50" i="11"/>
  <c r="M90" i="4"/>
  <c r="M79" i="4"/>
  <c r="M122" i="4"/>
  <c r="M144" i="4"/>
  <c r="M168" i="4"/>
  <c r="M204" i="4"/>
  <c r="D80" i="11"/>
  <c r="M152" i="4"/>
  <c r="D176" i="11"/>
  <c r="M176" i="4"/>
  <c r="F55" i="11"/>
  <c r="H302" i="11"/>
  <c r="D46" i="11"/>
  <c r="M78" i="4"/>
  <c r="D150" i="11"/>
  <c r="F51" i="11"/>
  <c r="M206" i="4"/>
  <c r="M232" i="4"/>
  <c r="F219" i="11"/>
  <c r="F170" i="11"/>
  <c r="F249" i="11"/>
  <c r="F207" i="11"/>
  <c r="F105" i="11"/>
  <c r="F141" i="11"/>
  <c r="F117" i="11"/>
  <c r="H298" i="11"/>
  <c r="H273" i="11"/>
  <c r="H58" i="11"/>
  <c r="M214" i="4"/>
  <c r="F308" i="11"/>
  <c r="F251" i="11"/>
  <c r="F49" i="11"/>
  <c r="F111" i="11"/>
  <c r="H281" i="11"/>
  <c r="F306" i="11"/>
  <c r="F201" i="11"/>
  <c r="F168" i="11"/>
  <c r="H145" i="11"/>
  <c r="J169" i="11"/>
  <c r="J146" i="11"/>
  <c r="L296" i="11"/>
  <c r="L123" i="11"/>
  <c r="L84" i="11"/>
  <c r="L86" i="11"/>
  <c r="J312" i="11"/>
  <c r="J183" i="11"/>
  <c r="J208" i="11"/>
  <c r="J136" i="11"/>
  <c r="L239" i="11"/>
  <c r="L90" i="11"/>
  <c r="H45" i="11"/>
  <c r="J300" i="11"/>
  <c r="J211" i="11"/>
  <c r="J152" i="11"/>
  <c r="J145" i="11"/>
  <c r="L241" i="11"/>
  <c r="L117" i="11"/>
  <c r="L178" i="11"/>
  <c r="J187" i="11"/>
  <c r="J200" i="11"/>
  <c r="L300" i="11"/>
  <c r="L298" i="11"/>
  <c r="L208" i="11"/>
  <c r="L43" i="11"/>
  <c r="L137" i="11"/>
  <c r="L312" i="11"/>
  <c r="N136" i="11"/>
  <c r="N52" i="11"/>
  <c r="L240" i="11"/>
  <c r="J89" i="11"/>
  <c r="J77" i="11"/>
  <c r="N306" i="11"/>
  <c r="N296" i="11"/>
  <c r="N175" i="11"/>
  <c r="N109" i="11"/>
  <c r="N49" i="11"/>
  <c r="L238" i="11"/>
  <c r="L232" i="11"/>
  <c r="L215" i="11"/>
  <c r="H206" i="11"/>
  <c r="J147" i="11"/>
  <c r="F112" i="11"/>
  <c r="F118" i="11"/>
  <c r="L72" i="11"/>
  <c r="N215" i="11"/>
  <c r="N240" i="11"/>
  <c r="N246" i="11"/>
  <c r="N244" i="11"/>
  <c r="N144" i="11"/>
  <c r="N152" i="11"/>
  <c r="N104" i="11"/>
  <c r="N122" i="11"/>
  <c r="J155" i="11"/>
  <c r="J83" i="11"/>
  <c r="F48" i="11"/>
  <c r="F114" i="11"/>
  <c r="L80" i="11"/>
  <c r="L78" i="11"/>
  <c r="N265" i="11"/>
  <c r="N50" i="11"/>
  <c r="N59" i="11"/>
  <c r="N43" i="11"/>
  <c r="L48" i="11"/>
  <c r="L138" i="11"/>
  <c r="L148" i="11"/>
  <c r="H49" i="11"/>
  <c r="H51" i="11"/>
  <c r="H59" i="11"/>
  <c r="F44" i="11"/>
  <c r="M43" i="4"/>
  <c r="D105" i="11"/>
  <c r="M105" i="4"/>
  <c r="M265" i="4"/>
  <c r="D47" i="11"/>
  <c r="M47" i="4"/>
  <c r="M113" i="4"/>
  <c r="D113" i="11"/>
  <c r="M245" i="4"/>
  <c r="M49" i="4"/>
  <c r="M59" i="4"/>
  <c r="M85" i="4"/>
  <c r="D85" i="11"/>
  <c r="M213" i="4"/>
  <c r="D213" i="11"/>
  <c r="M55" i="4"/>
  <c r="D55" i="11"/>
  <c r="M141" i="4"/>
  <c r="M153" i="4"/>
  <c r="M241" i="4"/>
  <c r="M266" i="4"/>
  <c r="F79" i="11"/>
  <c r="F87" i="11"/>
  <c r="F264" i="11"/>
  <c r="F279" i="11"/>
  <c r="F283" i="11"/>
  <c r="H113" i="11"/>
  <c r="M307" i="4"/>
  <c r="F43" i="11"/>
  <c r="F89" i="11"/>
  <c r="F177" i="11"/>
  <c r="F241" i="11"/>
  <c r="H115" i="11"/>
  <c r="H148" i="11"/>
  <c r="M109" i="4"/>
  <c r="D109" i="11"/>
  <c r="M239" i="4"/>
  <c r="M303" i="4"/>
  <c r="F83" i="11"/>
  <c r="F179" i="11"/>
  <c r="F202" i="11"/>
  <c r="F268" i="11"/>
  <c r="F309" i="11"/>
  <c r="D151" i="11"/>
  <c r="M151" i="4"/>
  <c r="M237" i="4"/>
  <c r="F81" i="11"/>
  <c r="F106" i="11"/>
  <c r="F173" i="11"/>
  <c r="F232" i="11"/>
  <c r="H80" i="11"/>
  <c r="H90" i="11"/>
  <c r="H234" i="11"/>
  <c r="H238" i="11"/>
  <c r="H246" i="11"/>
  <c r="H250" i="11"/>
  <c r="H299" i="11"/>
  <c r="J119" i="11"/>
  <c r="H118" i="11"/>
  <c r="H186" i="11"/>
  <c r="H215" i="11"/>
  <c r="H277" i="11"/>
  <c r="H283" i="11"/>
  <c r="H309" i="11"/>
  <c r="J42" i="11"/>
  <c r="J106" i="11"/>
  <c r="J120" i="11"/>
  <c r="H119" i="11"/>
  <c r="J84" i="11"/>
  <c r="H48" i="11"/>
  <c r="H88" i="11"/>
  <c r="H117" i="11"/>
  <c r="H184" i="11"/>
  <c r="H239" i="11"/>
  <c r="H247" i="11"/>
  <c r="H266" i="11"/>
  <c r="H274" i="11"/>
  <c r="H307" i="11"/>
  <c r="J54" i="11"/>
  <c r="J176" i="11"/>
  <c r="J41" i="11"/>
  <c r="J86" i="11"/>
  <c r="J108" i="11"/>
  <c r="J274" i="11"/>
  <c r="J281" i="11"/>
  <c r="J270" i="11"/>
  <c r="J278" i="11"/>
  <c r="J241" i="11"/>
  <c r="J184" i="11"/>
  <c r="J207" i="11"/>
  <c r="J264" i="11"/>
  <c r="J272" i="11"/>
  <c r="L45" i="11"/>
  <c r="L49" i="11"/>
  <c r="L53" i="11"/>
  <c r="L169" i="11"/>
  <c r="J283" i="11"/>
  <c r="L73" i="11"/>
  <c r="L83" i="11"/>
  <c r="L183" i="11"/>
  <c r="N204" i="11"/>
  <c r="L185" i="11"/>
  <c r="L212" i="11"/>
  <c r="N202" i="11"/>
  <c r="N213" i="11"/>
  <c r="N276" i="11"/>
  <c r="L266" i="11"/>
  <c r="L305" i="11"/>
  <c r="N79" i="11"/>
  <c r="N91" i="11"/>
  <c r="N272" i="11"/>
  <c r="N278" i="11"/>
  <c r="N307" i="11"/>
  <c r="N315" i="11"/>
  <c r="N81" i="11"/>
  <c r="N143" i="11"/>
  <c r="N153" i="11"/>
  <c r="N248" i="11"/>
  <c r="N280" i="11"/>
  <c r="N299" i="11"/>
  <c r="J589" i="23"/>
  <c r="L11" i="12"/>
  <c r="N11" i="12" s="1"/>
  <c r="L15" i="12"/>
  <c r="N15" i="12" s="1"/>
  <c r="L19" i="12"/>
  <c r="N19" i="12" s="1"/>
  <c r="L23" i="12"/>
  <c r="N23" i="12" s="1"/>
  <c r="L27" i="12"/>
  <c r="N27" i="12" s="1"/>
  <c r="L12" i="12"/>
  <c r="N12" i="12" s="1"/>
  <c r="L16" i="12"/>
  <c r="N16" i="12" s="1"/>
  <c r="L20" i="12"/>
  <c r="N20" i="12" s="1"/>
  <c r="L24" i="12"/>
  <c r="N24" i="12" s="1"/>
  <c r="L28" i="12"/>
  <c r="N28" i="12" s="1"/>
  <c r="L14" i="12"/>
  <c r="N14" i="12" s="1"/>
  <c r="L22" i="12"/>
  <c r="N22" i="12" s="1"/>
  <c r="L13" i="12"/>
  <c r="N13" i="12" s="1"/>
  <c r="L17" i="12"/>
  <c r="N17" i="12" s="1"/>
  <c r="L21" i="12"/>
  <c r="N21" i="12" s="1"/>
  <c r="L25" i="12"/>
  <c r="N25" i="12" s="1"/>
  <c r="L9" i="12"/>
  <c r="N9" i="12" s="1"/>
  <c r="L10" i="12"/>
  <c r="N10" i="12" s="1"/>
  <c r="L18" i="12"/>
  <c r="N18" i="12" s="1"/>
  <c r="L26" i="12"/>
  <c r="N26" i="12" s="1"/>
  <c r="M15" i="4"/>
  <c r="M23" i="4"/>
  <c r="M22" i="4"/>
  <c r="M14" i="4"/>
  <c r="M25" i="4"/>
  <c r="M17" i="4"/>
  <c r="M24" i="4"/>
  <c r="M16" i="4"/>
  <c r="M27" i="4"/>
  <c r="M26" i="4"/>
  <c r="M18" i="4"/>
  <c r="M21" i="4"/>
  <c r="M13" i="4"/>
  <c r="M20" i="4"/>
  <c r="M11" i="4"/>
  <c r="M19" i="4"/>
  <c r="M9" i="4"/>
  <c r="M12" i="4"/>
  <c r="M10" i="4"/>
  <c r="M8" i="4"/>
  <c r="L28" i="10" l="1"/>
  <c r="N8" i="11"/>
  <c r="P8" i="11" s="1"/>
  <c r="R8" i="11" s="1"/>
  <c r="F28" i="9"/>
  <c r="C28" i="9"/>
  <c r="K28" i="9"/>
  <c r="D28" i="9"/>
  <c r="J28" i="9"/>
  <c r="G28" i="9"/>
  <c r="H28" i="9"/>
  <c r="E28" i="9"/>
  <c r="L60" i="9"/>
  <c r="I28" i="9"/>
  <c r="M106" i="4"/>
  <c r="S1" i="12"/>
  <c r="N273" i="11"/>
  <c r="P273" i="11" s="1"/>
  <c r="R273" i="11" s="1"/>
  <c r="O290" i="12" s="1"/>
  <c r="P290" i="12" s="1"/>
  <c r="J240" i="11"/>
  <c r="P240" i="11" s="1"/>
  <c r="R240" i="11" s="1"/>
  <c r="O255" i="12" s="1"/>
  <c r="P255" i="12" s="1"/>
  <c r="N168" i="11"/>
  <c r="P168" i="11" s="1"/>
  <c r="R168" i="11" s="1"/>
  <c r="O179" i="12" s="1"/>
  <c r="N211" i="11"/>
  <c r="P211" i="11" s="1"/>
  <c r="R211" i="11" s="1"/>
  <c r="O224" i="12" s="1"/>
  <c r="P224" i="12" s="1"/>
  <c r="F149" i="11"/>
  <c r="P149" i="11" s="1"/>
  <c r="R149" i="11" s="1"/>
  <c r="L245" i="11"/>
  <c r="H82" i="11"/>
  <c r="N203" i="11"/>
  <c r="J307" i="11"/>
  <c r="N74" i="11"/>
  <c r="N82" i="11"/>
  <c r="O13" i="12"/>
  <c r="P13" i="12" s="1"/>
  <c r="N85" i="11"/>
  <c r="J282" i="11"/>
  <c r="P282" i="11" s="1"/>
  <c r="R282" i="11" s="1"/>
  <c r="H151" i="11"/>
  <c r="P151" i="11" s="1"/>
  <c r="R151" i="11" s="1"/>
  <c r="L267" i="11"/>
  <c r="P267" i="11" s="1"/>
  <c r="R267" i="11" s="1"/>
  <c r="O284" i="12" s="1"/>
  <c r="P284" i="12" s="1"/>
  <c r="N301" i="11"/>
  <c r="L237" i="11"/>
  <c r="N148" i="11"/>
  <c r="P148" i="11" s="1"/>
  <c r="R148" i="11" s="1"/>
  <c r="J50" i="11"/>
  <c r="P50" i="11" s="1"/>
  <c r="R50" i="11" s="1"/>
  <c r="O53" i="12" s="1"/>
  <c r="P53" i="12" s="1"/>
  <c r="N75" i="11"/>
  <c r="P75" i="11" s="1"/>
  <c r="R75" i="11" s="1"/>
  <c r="O80" i="12" s="1"/>
  <c r="P80" i="12" s="1"/>
  <c r="O21" i="12"/>
  <c r="P21" i="12" s="1"/>
  <c r="J45" i="11"/>
  <c r="P45" i="11" s="1"/>
  <c r="R45" i="11" s="1"/>
  <c r="O48" i="12" s="1"/>
  <c r="P48" i="12" s="1"/>
  <c r="N180" i="11"/>
  <c r="P180" i="11" s="1"/>
  <c r="R180" i="11" s="1"/>
  <c r="L219" i="11"/>
  <c r="P219" i="11" s="1"/>
  <c r="R219" i="11" s="1"/>
  <c r="N297" i="11"/>
  <c r="P297" i="11" s="1"/>
  <c r="R297" i="11" s="1"/>
  <c r="H85" i="11"/>
  <c r="H185" i="11"/>
  <c r="P185" i="11" s="1"/>
  <c r="R185" i="11" s="1"/>
  <c r="H308" i="11"/>
  <c r="P308" i="11" s="1"/>
  <c r="R308" i="11" s="1"/>
  <c r="O327" i="12" s="1"/>
  <c r="P327" i="12" s="1"/>
  <c r="N274" i="11"/>
  <c r="N179" i="11"/>
  <c r="P179" i="11" s="1"/>
  <c r="R179" i="11" s="1"/>
  <c r="O27" i="12"/>
  <c r="P27" i="12" s="1"/>
  <c r="N88" i="11"/>
  <c r="P88" i="11" s="1"/>
  <c r="R88" i="11" s="1"/>
  <c r="O93" i="12" s="1"/>
  <c r="P93" i="12" s="1"/>
  <c r="F307" i="11"/>
  <c r="F237" i="11"/>
  <c r="J43" i="11"/>
  <c r="P43" i="11" s="1"/>
  <c r="R43" i="11" s="1"/>
  <c r="O46" i="12" s="1"/>
  <c r="P46" i="12" s="1"/>
  <c r="F245" i="11"/>
  <c r="N174" i="11"/>
  <c r="P174" i="11" s="1"/>
  <c r="R174" i="11" s="1"/>
  <c r="O185" i="12" s="1"/>
  <c r="N170" i="11"/>
  <c r="P170" i="11" s="1"/>
  <c r="R170" i="11" s="1"/>
  <c r="O181" i="12" s="1"/>
  <c r="L301" i="11"/>
  <c r="L216" i="11"/>
  <c r="P216" i="11" s="1"/>
  <c r="R216" i="11" s="1"/>
  <c r="N53" i="11"/>
  <c r="P53" i="11" s="1"/>
  <c r="R53" i="11" s="1"/>
  <c r="O56" i="12" s="1"/>
  <c r="P56" i="12" s="1"/>
  <c r="J304" i="11"/>
  <c r="P304" i="11" s="1"/>
  <c r="R304" i="11" s="1"/>
  <c r="O323" i="12" s="1"/>
  <c r="P323" i="12" s="1"/>
  <c r="D81" i="11"/>
  <c r="P81" i="11" s="1"/>
  <c r="R81" i="11" s="1"/>
  <c r="O86" i="12" s="1"/>
  <c r="P86" i="12" s="1"/>
  <c r="M302" i="4"/>
  <c r="D302" i="11"/>
  <c r="P302" i="11" s="1"/>
  <c r="R302" i="11" s="1"/>
  <c r="O321" i="12" s="1"/>
  <c r="P321" i="12" s="1"/>
  <c r="D275" i="11"/>
  <c r="P275" i="11" s="1"/>
  <c r="R275" i="11" s="1"/>
  <c r="O292" i="12" s="1"/>
  <c r="P292" i="12" s="1"/>
  <c r="M274" i="4"/>
  <c r="D274" i="11"/>
  <c r="D203" i="11"/>
  <c r="D136" i="11"/>
  <c r="D112" i="11"/>
  <c r="P112" i="11" s="1"/>
  <c r="R112" i="11" s="1"/>
  <c r="M110" i="4"/>
  <c r="D110" i="11"/>
  <c r="P110" i="11" s="1"/>
  <c r="R110" i="11" s="1"/>
  <c r="M76" i="4"/>
  <c r="D76" i="11"/>
  <c r="P76" i="11" s="1"/>
  <c r="R76" i="11" s="1"/>
  <c r="O81" i="12" s="1"/>
  <c r="P81" i="12" s="1"/>
  <c r="D74" i="11"/>
  <c r="D44" i="11"/>
  <c r="P44" i="11" s="1"/>
  <c r="R44" i="11" s="1"/>
  <c r="O47" i="12" s="1"/>
  <c r="P47" i="12" s="1"/>
  <c r="L28" i="4"/>
  <c r="J28" i="4" s="1"/>
  <c r="P141" i="11"/>
  <c r="R141" i="11" s="1"/>
  <c r="O150" i="12" s="1"/>
  <c r="P235" i="11"/>
  <c r="R235" i="11" s="1"/>
  <c r="O250" i="12" s="1"/>
  <c r="P55" i="11"/>
  <c r="R55" i="11" s="1"/>
  <c r="O58" i="12" s="1"/>
  <c r="P58" i="12" s="1"/>
  <c r="P59" i="11"/>
  <c r="R59" i="11" s="1"/>
  <c r="O62" i="12" s="1"/>
  <c r="P62" i="12" s="1"/>
  <c r="P236" i="11"/>
  <c r="R236" i="11" s="1"/>
  <c r="O251" i="12" s="1"/>
  <c r="P105" i="11"/>
  <c r="R105" i="11" s="1"/>
  <c r="O112" i="12" s="1"/>
  <c r="P214" i="11"/>
  <c r="R214" i="11" s="1"/>
  <c r="P46" i="11"/>
  <c r="R46" i="11" s="1"/>
  <c r="O49" i="12" s="1"/>
  <c r="P49" i="12" s="1"/>
  <c r="P154" i="11"/>
  <c r="R154" i="11" s="1"/>
  <c r="P265" i="11"/>
  <c r="R265" i="11" s="1"/>
  <c r="P144" i="11"/>
  <c r="R144" i="11" s="1"/>
  <c r="P171" i="11"/>
  <c r="R171" i="11" s="1"/>
  <c r="O182" i="12" s="1"/>
  <c r="P139" i="11"/>
  <c r="R139" i="11" s="1"/>
  <c r="O148" i="12" s="1"/>
  <c r="P142" i="11"/>
  <c r="R142" i="11" s="1"/>
  <c r="P78" i="11"/>
  <c r="R78" i="11" s="1"/>
  <c r="O83" i="12" s="1"/>
  <c r="P83" i="12" s="1"/>
  <c r="P232" i="11"/>
  <c r="R232" i="11" s="1"/>
  <c r="O247" i="12" s="1"/>
  <c r="P241" i="11"/>
  <c r="R241" i="11" s="1"/>
  <c r="O256" i="12" s="1"/>
  <c r="P256" i="12" s="1"/>
  <c r="P181" i="11"/>
  <c r="R181" i="11" s="1"/>
  <c r="P147" i="11"/>
  <c r="R147" i="11" s="1"/>
  <c r="P106" i="11"/>
  <c r="R106" i="11" s="1"/>
  <c r="O113" i="12" s="1"/>
  <c r="P109" i="11"/>
  <c r="R109" i="11" s="1"/>
  <c r="P86" i="11"/>
  <c r="R86" i="11" s="1"/>
  <c r="O91" i="12" s="1"/>
  <c r="P91" i="12" s="1"/>
  <c r="P54" i="11"/>
  <c r="R54" i="11" s="1"/>
  <c r="O57" i="12" s="1"/>
  <c r="P57" i="12" s="1"/>
  <c r="P40" i="11"/>
  <c r="R40" i="11" s="1"/>
  <c r="O43" i="12" s="1"/>
  <c r="P43" i="12" s="1"/>
  <c r="P278" i="11"/>
  <c r="R278" i="11" s="1"/>
  <c r="O295" i="12" s="1"/>
  <c r="P90" i="11"/>
  <c r="R90" i="11" s="1"/>
  <c r="O95" i="12" s="1"/>
  <c r="P95" i="12" s="1"/>
  <c r="P49" i="11"/>
  <c r="R49" i="11" s="1"/>
  <c r="O52" i="12" s="1"/>
  <c r="P52" i="12" s="1"/>
  <c r="P303" i="11"/>
  <c r="R303" i="11" s="1"/>
  <c r="O322" i="12" s="1"/>
  <c r="P322" i="12" s="1"/>
  <c r="P314" i="11"/>
  <c r="R314" i="11" s="1"/>
  <c r="O333" i="12" s="1"/>
  <c r="P333" i="12" s="1"/>
  <c r="P150" i="11"/>
  <c r="R150" i="11" s="1"/>
  <c r="P266" i="11"/>
  <c r="R266" i="11" s="1"/>
  <c r="P146" i="11"/>
  <c r="R146" i="11" s="1"/>
  <c r="P202" i="11"/>
  <c r="R202" i="11" s="1"/>
  <c r="O215" i="12" s="1"/>
  <c r="P242" i="11"/>
  <c r="R242" i="11" s="1"/>
  <c r="O257" i="12" s="1"/>
  <c r="P257" i="12" s="1"/>
  <c r="P201" i="11"/>
  <c r="R201" i="11" s="1"/>
  <c r="O214" i="12" s="1"/>
  <c r="P119" i="11"/>
  <c r="R119" i="11" s="1"/>
  <c r="P173" i="11"/>
  <c r="R173" i="11" s="1"/>
  <c r="O184" i="12" s="1"/>
  <c r="P281" i="11"/>
  <c r="R281" i="11" s="1"/>
  <c r="O298" i="12" s="1"/>
  <c r="P57" i="11"/>
  <c r="R57" i="11" s="1"/>
  <c r="O60" i="12" s="1"/>
  <c r="P60" i="12" s="1"/>
  <c r="P91" i="11"/>
  <c r="R91" i="11" s="1"/>
  <c r="O96" i="12" s="1"/>
  <c r="P96" i="12" s="1"/>
  <c r="P207" i="11"/>
  <c r="R207" i="11" s="1"/>
  <c r="O220" i="12" s="1"/>
  <c r="P115" i="11"/>
  <c r="R115" i="11" s="1"/>
  <c r="P118" i="11"/>
  <c r="R118" i="11" s="1"/>
  <c r="P48" i="11"/>
  <c r="R48" i="11" s="1"/>
  <c r="O51" i="12" s="1"/>
  <c r="P51" i="12" s="1"/>
  <c r="P107" i="11"/>
  <c r="R107" i="11" s="1"/>
  <c r="P246" i="11"/>
  <c r="R246" i="11" s="1"/>
  <c r="O261" i="12" s="1"/>
  <c r="P261" i="12" s="1"/>
  <c r="P140" i="11"/>
  <c r="R140" i="11" s="1"/>
  <c r="O149" i="12" s="1"/>
  <c r="P186" i="11"/>
  <c r="R186" i="11" s="1"/>
  <c r="P172" i="11"/>
  <c r="R172" i="11" s="1"/>
  <c r="O183" i="12" s="1"/>
  <c r="P177" i="11"/>
  <c r="R177" i="11" s="1"/>
  <c r="P249" i="11"/>
  <c r="R249" i="11" s="1"/>
  <c r="P169" i="11"/>
  <c r="R169" i="11" s="1"/>
  <c r="O180" i="12" s="1"/>
  <c r="P251" i="11"/>
  <c r="R251" i="11" s="1"/>
  <c r="P309" i="11"/>
  <c r="R309" i="11" s="1"/>
  <c r="O328" i="12" s="1"/>
  <c r="P328" i="12" s="1"/>
  <c r="P143" i="11"/>
  <c r="R143" i="11" s="1"/>
  <c r="P111" i="11"/>
  <c r="R111" i="11" s="1"/>
  <c r="P206" i="11"/>
  <c r="R206" i="11" s="1"/>
  <c r="O219" i="12" s="1"/>
  <c r="P264" i="11"/>
  <c r="R264" i="11" s="1"/>
  <c r="P239" i="11"/>
  <c r="R239" i="11" s="1"/>
  <c r="O254" i="12" s="1"/>
  <c r="P254" i="12" s="1"/>
  <c r="P213" i="11"/>
  <c r="R213" i="11" s="1"/>
  <c r="P80" i="11"/>
  <c r="R80" i="11" s="1"/>
  <c r="O85" i="12" s="1"/>
  <c r="P85" i="12" s="1"/>
  <c r="P122" i="11"/>
  <c r="R122" i="11" s="1"/>
  <c r="P178" i="11"/>
  <c r="R178" i="11" s="1"/>
  <c r="P183" i="11"/>
  <c r="R183" i="11" s="1"/>
  <c r="P104" i="11"/>
  <c r="R104" i="11" s="1"/>
  <c r="O111" i="12" s="1"/>
  <c r="P311" i="11"/>
  <c r="R311" i="11" s="1"/>
  <c r="O330" i="12" s="1"/>
  <c r="P330" i="12" s="1"/>
  <c r="P83" i="11"/>
  <c r="R83" i="11" s="1"/>
  <c r="O88" i="12" s="1"/>
  <c r="P88" i="12" s="1"/>
  <c r="P276" i="11"/>
  <c r="R276" i="11" s="1"/>
  <c r="O293" i="12" s="1"/>
  <c r="P293" i="12" s="1"/>
  <c r="P238" i="11"/>
  <c r="R238" i="11" s="1"/>
  <c r="O253" i="12" s="1"/>
  <c r="P253" i="12" s="1"/>
  <c r="P182" i="11"/>
  <c r="R182" i="11" s="1"/>
  <c r="P42" i="11"/>
  <c r="R42" i="11" s="1"/>
  <c r="O45" i="12" s="1"/>
  <c r="P45" i="12" s="1"/>
  <c r="P269" i="11"/>
  <c r="R269" i="11" s="1"/>
  <c r="O286" i="12" s="1"/>
  <c r="P286" i="12" s="1"/>
  <c r="P123" i="11"/>
  <c r="R123" i="11" s="1"/>
  <c r="P243" i="11"/>
  <c r="R243" i="11" s="1"/>
  <c r="O258" i="12" s="1"/>
  <c r="P258" i="12" s="1"/>
  <c r="P215" i="11"/>
  <c r="R215" i="11" s="1"/>
  <c r="P73" i="11"/>
  <c r="R73" i="11" s="1"/>
  <c r="O78" i="12" s="1"/>
  <c r="P78" i="12" s="1"/>
  <c r="P272" i="11"/>
  <c r="R272" i="11" s="1"/>
  <c r="O289" i="12" s="1"/>
  <c r="P289" i="12" s="1"/>
  <c r="P208" i="11"/>
  <c r="R208" i="11" s="1"/>
  <c r="O221" i="12" s="1"/>
  <c r="P221" i="12" s="1"/>
  <c r="P152" i="11"/>
  <c r="R152" i="11" s="1"/>
  <c r="P312" i="11"/>
  <c r="R312" i="11" s="1"/>
  <c r="O331" i="12" s="1"/>
  <c r="P331" i="12" s="1"/>
  <c r="P176" i="11"/>
  <c r="R176" i="11" s="1"/>
  <c r="O187" i="12" s="1"/>
  <c r="P184" i="11"/>
  <c r="R184" i="11" s="1"/>
  <c r="P305" i="11"/>
  <c r="R305" i="11" s="1"/>
  <c r="O324" i="12" s="1"/>
  <c r="P324" i="12" s="1"/>
  <c r="P315" i="11"/>
  <c r="R315" i="11" s="1"/>
  <c r="O334" i="12" s="1"/>
  <c r="P334" i="12" s="1"/>
  <c r="P137" i="11"/>
  <c r="R137" i="11" s="1"/>
  <c r="O146" i="12" s="1"/>
  <c r="P205" i="11"/>
  <c r="R205" i="11" s="1"/>
  <c r="O218" i="12" s="1"/>
  <c r="P117" i="11"/>
  <c r="R117" i="11" s="1"/>
  <c r="P209" i="11"/>
  <c r="R209" i="11" s="1"/>
  <c r="O222" i="12" s="1"/>
  <c r="P222" i="12" s="1"/>
  <c r="P244" i="11"/>
  <c r="R244" i="11" s="1"/>
  <c r="O259" i="12" s="1"/>
  <c r="P259" i="12" s="1"/>
  <c r="P218" i="11"/>
  <c r="R218" i="11" s="1"/>
  <c r="P116" i="11"/>
  <c r="R116" i="11" s="1"/>
  <c r="P56" i="11"/>
  <c r="R56" i="11" s="1"/>
  <c r="O59" i="12" s="1"/>
  <c r="P59" i="12" s="1"/>
  <c r="P212" i="11"/>
  <c r="R212" i="11" s="1"/>
  <c r="P248" i="11"/>
  <c r="R248" i="11" s="1"/>
  <c r="P296" i="11"/>
  <c r="R296" i="11" s="1"/>
  <c r="P175" i="11"/>
  <c r="R175" i="11" s="1"/>
  <c r="O186" i="12" s="1"/>
  <c r="P280" i="11"/>
  <c r="R280" i="11" s="1"/>
  <c r="O297" i="12" s="1"/>
  <c r="P250" i="11"/>
  <c r="R250" i="11" s="1"/>
  <c r="P52" i="11"/>
  <c r="R52" i="11" s="1"/>
  <c r="O55" i="12" s="1"/>
  <c r="P55" i="12" s="1"/>
  <c r="P187" i="11"/>
  <c r="R187" i="11" s="1"/>
  <c r="P313" i="11"/>
  <c r="R313" i="11" s="1"/>
  <c r="O332" i="12" s="1"/>
  <c r="P332" i="12" s="1"/>
  <c r="P155" i="11"/>
  <c r="R155" i="11" s="1"/>
  <c r="P247" i="11"/>
  <c r="R247" i="11" s="1"/>
  <c r="P268" i="11"/>
  <c r="R268" i="11" s="1"/>
  <c r="O285" i="12" s="1"/>
  <c r="P285" i="12" s="1"/>
  <c r="P200" i="11"/>
  <c r="R200" i="11" s="1"/>
  <c r="O213" i="12" s="1"/>
  <c r="P310" i="11"/>
  <c r="R310" i="11" s="1"/>
  <c r="O329" i="12" s="1"/>
  <c r="P329" i="12" s="1"/>
  <c r="P306" i="11"/>
  <c r="R306" i="11" s="1"/>
  <c r="O325" i="12" s="1"/>
  <c r="P325" i="12" s="1"/>
  <c r="P210" i="11"/>
  <c r="R210" i="11" s="1"/>
  <c r="O223" i="12" s="1"/>
  <c r="P223" i="12" s="1"/>
  <c r="P108" i="11"/>
  <c r="R108" i="11" s="1"/>
  <c r="P283" i="11"/>
  <c r="R283" i="11" s="1"/>
  <c r="P153" i="11"/>
  <c r="R153" i="11" s="1"/>
  <c r="P234" i="11"/>
  <c r="R234" i="11" s="1"/>
  <c r="O249" i="12" s="1"/>
  <c r="P204" i="11"/>
  <c r="R204" i="11" s="1"/>
  <c r="O217" i="12" s="1"/>
  <c r="P79" i="11"/>
  <c r="R79" i="11" s="1"/>
  <c r="O84" i="12" s="1"/>
  <c r="P84" i="12" s="1"/>
  <c r="P58" i="11"/>
  <c r="R58" i="11" s="1"/>
  <c r="O61" i="12" s="1"/>
  <c r="P61" i="12" s="1"/>
  <c r="P87" i="11"/>
  <c r="R87" i="11" s="1"/>
  <c r="O92" i="12" s="1"/>
  <c r="P92" i="12" s="1"/>
  <c r="P271" i="11"/>
  <c r="R271" i="11" s="1"/>
  <c r="O288" i="12" s="1"/>
  <c r="P288" i="12" s="1"/>
  <c r="P279" i="11"/>
  <c r="R279" i="11" s="1"/>
  <c r="O296" i="12" s="1"/>
  <c r="P233" i="11"/>
  <c r="R233" i="11" s="1"/>
  <c r="O248" i="12" s="1"/>
  <c r="P77" i="11"/>
  <c r="R77" i="11" s="1"/>
  <c r="O82" i="12" s="1"/>
  <c r="P82" i="12" s="1"/>
  <c r="P89" i="11"/>
  <c r="R89" i="11" s="1"/>
  <c r="O94" i="12" s="1"/>
  <c r="P94" i="12" s="1"/>
  <c r="P217" i="11"/>
  <c r="R217" i="11" s="1"/>
  <c r="P84" i="11"/>
  <c r="R84" i="11" s="1"/>
  <c r="O89" i="12" s="1"/>
  <c r="P89" i="12" s="1"/>
  <c r="P270" i="11"/>
  <c r="R270" i="11" s="1"/>
  <c r="O287" i="12" s="1"/>
  <c r="P287" i="12" s="1"/>
  <c r="P41" i="11"/>
  <c r="R41" i="11" s="1"/>
  <c r="O44" i="12" s="1"/>
  <c r="P44" i="12" s="1"/>
  <c r="P298" i="11"/>
  <c r="R298" i="11" s="1"/>
  <c r="P120" i="11"/>
  <c r="R120" i="11" s="1"/>
  <c r="P114" i="11"/>
  <c r="R114" i="11" s="1"/>
  <c r="P277" i="11"/>
  <c r="R277" i="11" s="1"/>
  <c r="O294" i="12" s="1"/>
  <c r="P294" i="12" s="1"/>
  <c r="P145" i="11"/>
  <c r="R145" i="11" s="1"/>
  <c r="P51" i="11"/>
  <c r="R51" i="11" s="1"/>
  <c r="O54" i="12" s="1"/>
  <c r="P54" i="12" s="1"/>
  <c r="P138" i="11"/>
  <c r="R138" i="11" s="1"/>
  <c r="O147" i="12" s="1"/>
  <c r="O10" i="12"/>
  <c r="P10" i="12" s="1"/>
  <c r="O12" i="12"/>
  <c r="P12" i="12" s="1"/>
  <c r="O28" i="12"/>
  <c r="P28" i="12" s="1"/>
  <c r="O23" i="12"/>
  <c r="P23" i="12" s="1"/>
  <c r="O17" i="12"/>
  <c r="P17" i="12" s="1"/>
  <c r="O26" i="12"/>
  <c r="P26" i="12" s="1"/>
  <c r="O18" i="12"/>
  <c r="P18" i="12" s="1"/>
  <c r="O20" i="12"/>
  <c r="P20" i="12" s="1"/>
  <c r="O11" i="12"/>
  <c r="P11" i="12" s="1"/>
  <c r="O24" i="12"/>
  <c r="P24" i="12" s="1"/>
  <c r="O25" i="12"/>
  <c r="P25" i="12" s="1"/>
  <c r="O15" i="12"/>
  <c r="P15" i="12" s="1"/>
  <c r="O22" i="12"/>
  <c r="P22" i="12" s="1"/>
  <c r="O19" i="12"/>
  <c r="P19" i="12" s="1"/>
  <c r="O16" i="12"/>
  <c r="P16" i="12" s="1"/>
  <c r="O14" i="12"/>
  <c r="P14" i="12" s="1"/>
  <c r="J624" i="23"/>
  <c r="F60" i="9" l="1"/>
  <c r="K60" i="9"/>
  <c r="C60" i="9"/>
  <c r="L92" i="9"/>
  <c r="G60" i="9"/>
  <c r="H60" i="9"/>
  <c r="J60" i="9"/>
  <c r="E60" i="9"/>
  <c r="D60" i="9"/>
  <c r="I60" i="9"/>
  <c r="G28" i="10"/>
  <c r="E28" i="10"/>
  <c r="J28" i="10"/>
  <c r="H28" i="10"/>
  <c r="L60" i="10"/>
  <c r="I28" i="10"/>
  <c r="D28" i="10"/>
  <c r="F28" i="10"/>
  <c r="K28" i="10"/>
  <c r="C28" i="10"/>
  <c r="AA187" i="11"/>
  <c r="P136" i="11"/>
  <c r="R136" i="11" s="1"/>
  <c r="O145" i="12" s="1"/>
  <c r="L60" i="4"/>
  <c r="J60" i="4" s="1"/>
  <c r="P85" i="11"/>
  <c r="R85" i="11" s="1"/>
  <c r="O90" i="12" s="1"/>
  <c r="P90" i="12" s="1"/>
  <c r="I87" i="13" s="1"/>
  <c r="P237" i="11"/>
  <c r="R237" i="11" s="1"/>
  <c r="O252" i="12" s="1"/>
  <c r="P252" i="12" s="1"/>
  <c r="I244" i="13" s="1"/>
  <c r="P301" i="11"/>
  <c r="R301" i="11" s="1"/>
  <c r="O320" i="12" s="1"/>
  <c r="P320" i="12" s="1"/>
  <c r="P307" i="11"/>
  <c r="R307" i="11" s="1"/>
  <c r="O326" i="12" s="1"/>
  <c r="P326" i="12" s="1"/>
  <c r="I316" i="13" s="1"/>
  <c r="P245" i="11"/>
  <c r="R245" i="11" s="1"/>
  <c r="O260" i="12" s="1"/>
  <c r="P260" i="12" s="1"/>
  <c r="I252" i="13" s="1"/>
  <c r="I319" i="13"/>
  <c r="I317" i="13"/>
  <c r="I324" i="13"/>
  <c r="I318" i="13"/>
  <c r="I313" i="13"/>
  <c r="I322" i="13"/>
  <c r="I314" i="13"/>
  <c r="I323" i="13"/>
  <c r="I311" i="13"/>
  <c r="I315" i="13"/>
  <c r="I321" i="13"/>
  <c r="I320" i="13"/>
  <c r="I312" i="13"/>
  <c r="I280" i="13"/>
  <c r="I281" i="13"/>
  <c r="I277" i="13"/>
  <c r="I284" i="13"/>
  <c r="I283" i="13"/>
  <c r="I275" i="13"/>
  <c r="I278" i="13"/>
  <c r="I279" i="13"/>
  <c r="I276" i="13"/>
  <c r="I285" i="13"/>
  <c r="I249" i="13"/>
  <c r="I580" i="13"/>
  <c r="I250" i="13"/>
  <c r="I247" i="13"/>
  <c r="I577" i="13"/>
  <c r="I574" i="13"/>
  <c r="I251" i="13"/>
  <c r="I581" i="13"/>
  <c r="I576" i="13"/>
  <c r="I246" i="13"/>
  <c r="I578" i="13"/>
  <c r="I248" i="13"/>
  <c r="I575" i="13"/>
  <c r="I245" i="13"/>
  <c r="I583" i="13"/>
  <c r="I253" i="13"/>
  <c r="I546" i="13"/>
  <c r="I216" i="13"/>
  <c r="I547" i="13"/>
  <c r="I217" i="13"/>
  <c r="I215" i="13"/>
  <c r="I545" i="13"/>
  <c r="I544" i="13"/>
  <c r="I214" i="13"/>
  <c r="I742" i="13"/>
  <c r="I412" i="13"/>
  <c r="I82" i="13"/>
  <c r="I743" i="13"/>
  <c r="I413" i="13"/>
  <c r="I83" i="13"/>
  <c r="I80" i="13"/>
  <c r="I740" i="13"/>
  <c r="I410" i="13"/>
  <c r="I738" i="13"/>
  <c r="I78" i="13"/>
  <c r="I408" i="13"/>
  <c r="I750" i="13"/>
  <c r="I90" i="13"/>
  <c r="I420" i="13"/>
  <c r="I422" i="13"/>
  <c r="I92" i="13"/>
  <c r="I752" i="13"/>
  <c r="I748" i="13"/>
  <c r="I418" i="13"/>
  <c r="I88" i="13"/>
  <c r="I407" i="13"/>
  <c r="I77" i="13"/>
  <c r="I737" i="13"/>
  <c r="I421" i="13"/>
  <c r="I91" i="13"/>
  <c r="I751" i="13"/>
  <c r="I411" i="13"/>
  <c r="I81" i="13"/>
  <c r="I741" i="13"/>
  <c r="I405" i="13"/>
  <c r="I75" i="13"/>
  <c r="I735" i="13"/>
  <c r="I745" i="13"/>
  <c r="I85" i="13"/>
  <c r="I415" i="13"/>
  <c r="I753" i="13"/>
  <c r="I423" i="13"/>
  <c r="I93" i="13"/>
  <c r="I416" i="13"/>
  <c r="I86" i="13"/>
  <c r="I746" i="13"/>
  <c r="I79" i="13"/>
  <c r="I739" i="13"/>
  <c r="I409" i="13"/>
  <c r="I749" i="13"/>
  <c r="I419" i="13"/>
  <c r="I89" i="13"/>
  <c r="I59" i="13"/>
  <c r="I719" i="13"/>
  <c r="I389" i="13"/>
  <c r="I50" i="13"/>
  <c r="I380" i="13"/>
  <c r="I710" i="13"/>
  <c r="I377" i="13"/>
  <c r="I47" i="13"/>
  <c r="I707" i="13"/>
  <c r="I702" i="13"/>
  <c r="I372" i="13"/>
  <c r="I42" i="13"/>
  <c r="I43" i="13"/>
  <c r="I373" i="13"/>
  <c r="I703" i="13"/>
  <c r="I49" i="13"/>
  <c r="I379" i="13"/>
  <c r="I709" i="13"/>
  <c r="I716" i="13"/>
  <c r="I386" i="13"/>
  <c r="I56" i="13"/>
  <c r="I53" i="13"/>
  <c r="I713" i="13"/>
  <c r="I383" i="13"/>
  <c r="I60" i="13"/>
  <c r="I720" i="13"/>
  <c r="I390" i="13"/>
  <c r="I376" i="13"/>
  <c r="I46" i="13"/>
  <c r="I706" i="13"/>
  <c r="I374" i="13"/>
  <c r="I44" i="13"/>
  <c r="I704" i="13"/>
  <c r="I705" i="13"/>
  <c r="I45" i="13"/>
  <c r="I375" i="13"/>
  <c r="I387" i="13"/>
  <c r="I57" i="13"/>
  <c r="I717" i="13"/>
  <c r="I55" i="13"/>
  <c r="I715" i="13"/>
  <c r="I385" i="13"/>
  <c r="I51" i="13"/>
  <c r="I711" i="13"/>
  <c r="I381" i="13"/>
  <c r="I54" i="13"/>
  <c r="I714" i="13"/>
  <c r="I384" i="13"/>
  <c r="I712" i="13"/>
  <c r="I382" i="13"/>
  <c r="I52" i="13"/>
  <c r="I58" i="13"/>
  <c r="I388" i="13"/>
  <c r="I718" i="13"/>
  <c r="I41" i="13"/>
  <c r="I701" i="13"/>
  <c r="I371" i="13"/>
  <c r="I20" i="13"/>
  <c r="I350" i="13"/>
  <c r="I680" i="13"/>
  <c r="I681" i="13"/>
  <c r="I21" i="13"/>
  <c r="I351" i="13"/>
  <c r="I349" i="13"/>
  <c r="I19" i="13"/>
  <c r="I679" i="13"/>
  <c r="I26" i="13"/>
  <c r="I686" i="13"/>
  <c r="I356" i="13"/>
  <c r="I353" i="13"/>
  <c r="I683" i="13"/>
  <c r="I23" i="13"/>
  <c r="I347" i="13"/>
  <c r="I17" i="13"/>
  <c r="I677" i="13"/>
  <c r="I13" i="13"/>
  <c r="I343" i="13"/>
  <c r="I673" i="13"/>
  <c r="I340" i="13"/>
  <c r="I670" i="13"/>
  <c r="I10" i="13"/>
  <c r="I25" i="13"/>
  <c r="I685" i="13"/>
  <c r="I355" i="13"/>
  <c r="I11" i="13"/>
  <c r="I671" i="13"/>
  <c r="I341" i="13"/>
  <c r="I9" i="13"/>
  <c r="I339" i="13"/>
  <c r="I669" i="13"/>
  <c r="I684" i="13"/>
  <c r="I354" i="13"/>
  <c r="I24" i="13"/>
  <c r="I22" i="13"/>
  <c r="I682" i="13"/>
  <c r="I352" i="13"/>
  <c r="I12" i="13"/>
  <c r="I672" i="13"/>
  <c r="I342" i="13"/>
  <c r="I27" i="13"/>
  <c r="I687" i="13"/>
  <c r="I357" i="13"/>
  <c r="I15" i="13"/>
  <c r="I675" i="13"/>
  <c r="I345" i="13"/>
  <c r="I18" i="13"/>
  <c r="I678" i="13"/>
  <c r="I348" i="13"/>
  <c r="I344" i="13"/>
  <c r="I674" i="13"/>
  <c r="I14" i="13"/>
  <c r="I16" i="13"/>
  <c r="I676" i="13"/>
  <c r="I346" i="13"/>
  <c r="P82" i="11"/>
  <c r="R82" i="11" s="1"/>
  <c r="O87" i="12" s="1"/>
  <c r="P87" i="12" s="1"/>
  <c r="I579" i="13" s="1"/>
  <c r="P203" i="11"/>
  <c r="R203" i="11" s="1"/>
  <c r="O216" i="12" s="1"/>
  <c r="P216" i="12" s="1"/>
  <c r="P74" i="11"/>
  <c r="R74" i="11" s="1"/>
  <c r="O79" i="12" s="1"/>
  <c r="P79" i="12" s="1"/>
  <c r="P274" i="11"/>
  <c r="R274" i="11" s="1"/>
  <c r="O291" i="12" s="1"/>
  <c r="P291" i="12" s="1"/>
  <c r="I28" i="4"/>
  <c r="H28" i="4"/>
  <c r="N121" i="11"/>
  <c r="P121" i="11" s="1"/>
  <c r="R121" i="11" s="1"/>
  <c r="O128" i="12" s="1"/>
  <c r="P128" i="12" s="1"/>
  <c r="F299" i="11"/>
  <c r="L113" i="11"/>
  <c r="P113" i="11" s="1"/>
  <c r="R113" i="11" s="1"/>
  <c r="O120" i="12" s="1"/>
  <c r="P120" i="12" s="1"/>
  <c r="I611" i="13" s="1"/>
  <c r="N47" i="11"/>
  <c r="P47" i="11" s="1"/>
  <c r="R47" i="11" s="1"/>
  <c r="O50" i="12" s="1"/>
  <c r="P50" i="12" s="1"/>
  <c r="J299" i="11"/>
  <c r="H300" i="11"/>
  <c r="P300" i="11" s="1"/>
  <c r="R300" i="11" s="1"/>
  <c r="O319" i="12" s="1"/>
  <c r="P319" i="12" s="1"/>
  <c r="N72" i="11"/>
  <c r="O300" i="12"/>
  <c r="P300" i="12" s="1"/>
  <c r="P251" i="12"/>
  <c r="O266" i="12"/>
  <c r="P266" i="12" s="1"/>
  <c r="P220" i="12"/>
  <c r="O232" i="12"/>
  <c r="P232" i="12" s="1"/>
  <c r="O198" i="12"/>
  <c r="P198" i="12" s="1"/>
  <c r="O164" i="12"/>
  <c r="P164" i="12" s="1"/>
  <c r="I654" i="13" s="1"/>
  <c r="O130" i="12"/>
  <c r="P130" i="12" s="1"/>
  <c r="P298" i="12"/>
  <c r="P297" i="12"/>
  <c r="O317" i="12"/>
  <c r="P317" i="12" s="1"/>
  <c r="P296" i="12"/>
  <c r="O316" i="12"/>
  <c r="P316" i="12" s="1"/>
  <c r="P295" i="12"/>
  <c r="O315" i="12"/>
  <c r="P315" i="12" s="1"/>
  <c r="O299" i="12"/>
  <c r="P299" i="12" s="1"/>
  <c r="O283" i="12"/>
  <c r="P283" i="12" s="1"/>
  <c r="O282" i="12"/>
  <c r="P282" i="12" s="1"/>
  <c r="O281" i="12"/>
  <c r="P281" i="12" s="1"/>
  <c r="P250" i="12"/>
  <c r="O265" i="12"/>
  <c r="P265" i="12" s="1"/>
  <c r="P249" i="12"/>
  <c r="O264" i="12"/>
  <c r="P264" i="12" s="1"/>
  <c r="P248" i="12"/>
  <c r="O263" i="12"/>
  <c r="P263" i="12" s="1"/>
  <c r="P247" i="12"/>
  <c r="O262" i="12"/>
  <c r="P262" i="12" s="1"/>
  <c r="P219" i="12"/>
  <c r="O231" i="12"/>
  <c r="P231" i="12" s="1"/>
  <c r="P218" i="12"/>
  <c r="O230" i="12"/>
  <c r="P230" i="12" s="1"/>
  <c r="P217" i="12"/>
  <c r="O229" i="12"/>
  <c r="P229" i="12" s="1"/>
  <c r="O228" i="12"/>
  <c r="P228" i="12" s="1"/>
  <c r="P215" i="12"/>
  <c r="O227" i="12"/>
  <c r="P227" i="12" s="1"/>
  <c r="P214" i="12"/>
  <c r="O226" i="12"/>
  <c r="P226" i="12" s="1"/>
  <c r="P213" i="12"/>
  <c r="O225" i="12"/>
  <c r="P225" i="12" s="1"/>
  <c r="O197" i="12"/>
  <c r="P197" i="12" s="1"/>
  <c r="P187" i="12"/>
  <c r="O196" i="12"/>
  <c r="P196" i="12" s="1"/>
  <c r="P186" i="12"/>
  <c r="O195" i="12"/>
  <c r="P195" i="12" s="1"/>
  <c r="P185" i="12"/>
  <c r="O194" i="12"/>
  <c r="P194" i="12" s="1"/>
  <c r="P184" i="12"/>
  <c r="O193" i="12"/>
  <c r="P193" i="12" s="1"/>
  <c r="P183" i="12"/>
  <c r="O192" i="12"/>
  <c r="P192" i="12" s="1"/>
  <c r="P182" i="12"/>
  <c r="O191" i="12"/>
  <c r="P191" i="12" s="1"/>
  <c r="P181" i="12"/>
  <c r="O190" i="12"/>
  <c r="P190" i="12" s="1"/>
  <c r="P180" i="12"/>
  <c r="O189" i="12"/>
  <c r="P189" i="12" s="1"/>
  <c r="P179" i="12"/>
  <c r="O188" i="12"/>
  <c r="P188" i="12" s="1"/>
  <c r="O163" i="12"/>
  <c r="P163" i="12" s="1"/>
  <c r="I653" i="13" s="1"/>
  <c r="O162" i="12"/>
  <c r="P162" i="12" s="1"/>
  <c r="I652" i="13" s="1"/>
  <c r="O161" i="12"/>
  <c r="P161" i="12" s="1"/>
  <c r="I651" i="13" s="1"/>
  <c r="O160" i="12"/>
  <c r="P160" i="12" s="1"/>
  <c r="I650" i="13" s="1"/>
  <c r="O159" i="12"/>
  <c r="P159" i="12" s="1"/>
  <c r="I649" i="13" s="1"/>
  <c r="O158" i="12"/>
  <c r="P158" i="12" s="1"/>
  <c r="I648" i="13" s="1"/>
  <c r="O157" i="12"/>
  <c r="P157" i="12" s="1"/>
  <c r="I647" i="13" s="1"/>
  <c r="P150" i="12"/>
  <c r="O156" i="12"/>
  <c r="P156" i="12" s="1"/>
  <c r="I646" i="13" s="1"/>
  <c r="P149" i="12"/>
  <c r="O155" i="12"/>
  <c r="P155" i="12" s="1"/>
  <c r="I645" i="13" s="1"/>
  <c r="P148" i="12"/>
  <c r="O154" i="12"/>
  <c r="P154" i="12" s="1"/>
  <c r="I644" i="13" s="1"/>
  <c r="P147" i="12"/>
  <c r="O153" i="12"/>
  <c r="P153" i="12" s="1"/>
  <c r="I643" i="13" s="1"/>
  <c r="P146" i="12"/>
  <c r="O152" i="12"/>
  <c r="P152" i="12" s="1"/>
  <c r="I642" i="13" s="1"/>
  <c r="P145" i="12"/>
  <c r="O151" i="12"/>
  <c r="P151" i="12" s="1"/>
  <c r="I641" i="13" s="1"/>
  <c r="O129" i="12"/>
  <c r="P129" i="12" s="1"/>
  <c r="O127" i="12"/>
  <c r="P127" i="12" s="1"/>
  <c r="O126" i="12"/>
  <c r="P126" i="12" s="1"/>
  <c r="O125" i="12"/>
  <c r="P125" i="12" s="1"/>
  <c r="O124" i="12"/>
  <c r="P124" i="12" s="1"/>
  <c r="I615" i="13" s="1"/>
  <c r="O123" i="12"/>
  <c r="P123" i="12" s="1"/>
  <c r="I614" i="13" s="1"/>
  <c r="O122" i="12"/>
  <c r="P122" i="12" s="1"/>
  <c r="I613" i="13" s="1"/>
  <c r="O121" i="12"/>
  <c r="P121" i="12" s="1"/>
  <c r="O119" i="12"/>
  <c r="P119" i="12" s="1"/>
  <c r="I610" i="13" s="1"/>
  <c r="O118" i="12"/>
  <c r="P118" i="12" s="1"/>
  <c r="I609" i="13" s="1"/>
  <c r="O117" i="12"/>
  <c r="P117" i="12" s="1"/>
  <c r="I608" i="13" s="1"/>
  <c r="P113" i="12"/>
  <c r="O116" i="12"/>
  <c r="P116" i="12" s="1"/>
  <c r="I607" i="13" s="1"/>
  <c r="P112" i="12"/>
  <c r="O115" i="12"/>
  <c r="P115" i="12" s="1"/>
  <c r="I606" i="13" s="1"/>
  <c r="P111" i="12"/>
  <c r="O114" i="12"/>
  <c r="P114" i="12" s="1"/>
  <c r="I605" i="13" s="1"/>
  <c r="D28" i="4"/>
  <c r="J659" i="23"/>
  <c r="O9" i="12"/>
  <c r="P9" i="12" s="1"/>
  <c r="H8" i="13" s="1"/>
  <c r="K28" i="4"/>
  <c r="C28" i="4"/>
  <c r="E28" i="4"/>
  <c r="F28" i="4"/>
  <c r="G28" i="4"/>
  <c r="L92" i="10" l="1"/>
  <c r="I60" i="10"/>
  <c r="G60" i="10"/>
  <c r="D60" i="10"/>
  <c r="J60" i="10"/>
  <c r="K60" i="10"/>
  <c r="E60" i="10"/>
  <c r="C60" i="10"/>
  <c r="H60" i="10"/>
  <c r="F60" i="10"/>
  <c r="F92" i="9"/>
  <c r="K92" i="9"/>
  <c r="D92" i="9"/>
  <c r="E92" i="9"/>
  <c r="C92" i="9"/>
  <c r="H92" i="9"/>
  <c r="G92" i="9"/>
  <c r="I92" i="9"/>
  <c r="J92" i="9"/>
  <c r="L124" i="9"/>
  <c r="I582" i="13"/>
  <c r="I747" i="13"/>
  <c r="AA251" i="11"/>
  <c r="I417" i="13"/>
  <c r="AA155" i="11"/>
  <c r="AA59" i="11"/>
  <c r="P72" i="11"/>
  <c r="R72" i="11" s="1"/>
  <c r="O77" i="12" s="1"/>
  <c r="P77" i="12" s="1"/>
  <c r="AA219" i="11"/>
  <c r="AA283" i="11"/>
  <c r="AA123" i="11"/>
  <c r="L92" i="4"/>
  <c r="D92" i="4" s="1"/>
  <c r="I309" i="13"/>
  <c r="I639" i="13"/>
  <c r="I636" i="13"/>
  <c r="I306" i="13"/>
  <c r="I310" i="13"/>
  <c r="I640" i="13"/>
  <c r="I635" i="13"/>
  <c r="I305" i="13"/>
  <c r="I637" i="13"/>
  <c r="I307" i="13"/>
  <c r="I604" i="13"/>
  <c r="I274" i="13"/>
  <c r="I619" i="13"/>
  <c r="I289" i="13"/>
  <c r="I620" i="13"/>
  <c r="I290" i="13"/>
  <c r="I617" i="13"/>
  <c r="I287" i="13"/>
  <c r="I282" i="13"/>
  <c r="I612" i="13"/>
  <c r="I621" i="13"/>
  <c r="I291" i="13"/>
  <c r="I272" i="13"/>
  <c r="I602" i="13"/>
  <c r="I273" i="13"/>
  <c r="I603" i="13"/>
  <c r="I286" i="13"/>
  <c r="I616" i="13"/>
  <c r="I618" i="13"/>
  <c r="I288" i="13"/>
  <c r="I588" i="13"/>
  <c r="I258" i="13"/>
  <c r="I570" i="13"/>
  <c r="I240" i="13"/>
  <c r="I572" i="13"/>
  <c r="I242" i="13"/>
  <c r="I573" i="13"/>
  <c r="I243" i="13"/>
  <c r="I587" i="13"/>
  <c r="I257" i="13"/>
  <c r="I254" i="13"/>
  <c r="I584" i="13"/>
  <c r="I586" i="13"/>
  <c r="I256" i="13"/>
  <c r="I585" i="13"/>
  <c r="I255" i="13"/>
  <c r="I569" i="13"/>
  <c r="I239" i="13"/>
  <c r="I571" i="13"/>
  <c r="I241" i="13"/>
  <c r="I550" i="13"/>
  <c r="I220" i="13"/>
  <c r="I554" i="13"/>
  <c r="I224" i="13"/>
  <c r="I206" i="13"/>
  <c r="I536" i="13"/>
  <c r="I542" i="13"/>
  <c r="I212" i="13"/>
  <c r="I549" i="13"/>
  <c r="I219" i="13"/>
  <c r="I551" i="13"/>
  <c r="I221" i="13"/>
  <c r="I223" i="13"/>
  <c r="I553" i="13"/>
  <c r="I555" i="13"/>
  <c r="I225" i="13"/>
  <c r="I548" i="13"/>
  <c r="I218" i="13"/>
  <c r="I552" i="13"/>
  <c r="I222" i="13"/>
  <c r="I538" i="13"/>
  <c r="I208" i="13"/>
  <c r="I540" i="13"/>
  <c r="I210" i="13"/>
  <c r="I207" i="13"/>
  <c r="I537" i="13"/>
  <c r="I539" i="13"/>
  <c r="I209" i="13"/>
  <c r="I541" i="13"/>
  <c r="I211" i="13"/>
  <c r="I543" i="13"/>
  <c r="I213" i="13"/>
  <c r="I508" i="13"/>
  <c r="I178" i="13"/>
  <c r="I512" i="13"/>
  <c r="I182" i="13"/>
  <c r="I184" i="13"/>
  <c r="I514" i="13"/>
  <c r="I516" i="13"/>
  <c r="I186" i="13"/>
  <c r="I518" i="13"/>
  <c r="I188" i="13"/>
  <c r="I520" i="13"/>
  <c r="I190" i="13"/>
  <c r="I522" i="13"/>
  <c r="I192" i="13"/>
  <c r="I504" i="13"/>
  <c r="I174" i="13"/>
  <c r="I506" i="13"/>
  <c r="I176" i="13"/>
  <c r="I510" i="13"/>
  <c r="I180" i="13"/>
  <c r="I503" i="13"/>
  <c r="I173" i="13"/>
  <c r="I175" i="13"/>
  <c r="I505" i="13"/>
  <c r="I507" i="13"/>
  <c r="I177" i="13"/>
  <c r="I179" i="13"/>
  <c r="I509" i="13"/>
  <c r="I181" i="13"/>
  <c r="I511" i="13"/>
  <c r="I513" i="13"/>
  <c r="I183" i="13"/>
  <c r="I185" i="13"/>
  <c r="I515" i="13"/>
  <c r="I187" i="13"/>
  <c r="I517" i="13"/>
  <c r="I519" i="13"/>
  <c r="I189" i="13"/>
  <c r="I191" i="13"/>
  <c r="I521" i="13"/>
  <c r="I801" i="13"/>
  <c r="I471" i="13"/>
  <c r="I141" i="13"/>
  <c r="I815" i="13"/>
  <c r="I485" i="13"/>
  <c r="I155" i="13"/>
  <c r="I146" i="13"/>
  <c r="I806" i="13"/>
  <c r="I476" i="13"/>
  <c r="I478" i="13"/>
  <c r="I148" i="13"/>
  <c r="I808" i="13"/>
  <c r="I150" i="13"/>
  <c r="I810" i="13"/>
  <c r="I480" i="13"/>
  <c r="I812" i="13"/>
  <c r="I152" i="13"/>
  <c r="I482" i="13"/>
  <c r="I156" i="13"/>
  <c r="I816" i="13"/>
  <c r="I486" i="13"/>
  <c r="I803" i="13"/>
  <c r="I473" i="13"/>
  <c r="I143" i="13"/>
  <c r="I483" i="13"/>
  <c r="I813" i="13"/>
  <c r="I153" i="13"/>
  <c r="I475" i="13"/>
  <c r="I145" i="13"/>
  <c r="I805" i="13"/>
  <c r="I800" i="13"/>
  <c r="I470" i="13"/>
  <c r="I140" i="13"/>
  <c r="I142" i="13"/>
  <c r="I802" i="13"/>
  <c r="I472" i="13"/>
  <c r="I474" i="13"/>
  <c r="I804" i="13"/>
  <c r="I144" i="13"/>
  <c r="I817" i="13"/>
  <c r="I157" i="13"/>
  <c r="I487" i="13"/>
  <c r="I147" i="13"/>
  <c r="I477" i="13"/>
  <c r="I807" i="13"/>
  <c r="I479" i="13"/>
  <c r="I809" i="13"/>
  <c r="I149" i="13"/>
  <c r="I811" i="13"/>
  <c r="I481" i="13"/>
  <c r="I151" i="13"/>
  <c r="I814" i="13"/>
  <c r="I484" i="13"/>
  <c r="I154" i="13"/>
  <c r="I158" i="13"/>
  <c r="I818" i="13"/>
  <c r="I488" i="13"/>
  <c r="I819" i="13"/>
  <c r="I489" i="13"/>
  <c r="I159" i="13"/>
  <c r="I771" i="13"/>
  <c r="I441" i="13"/>
  <c r="I111" i="13"/>
  <c r="I773" i="13"/>
  <c r="I443" i="13"/>
  <c r="I113" i="13"/>
  <c r="I778" i="13"/>
  <c r="I448" i="13"/>
  <c r="I118" i="13"/>
  <c r="I122" i="13"/>
  <c r="I782" i="13"/>
  <c r="I452" i="13"/>
  <c r="I776" i="13"/>
  <c r="I116" i="13"/>
  <c r="I446" i="13"/>
  <c r="I108" i="13"/>
  <c r="I438" i="13"/>
  <c r="I768" i="13"/>
  <c r="I774" i="13"/>
  <c r="I444" i="13"/>
  <c r="I114" i="13"/>
  <c r="I119" i="13"/>
  <c r="I779" i="13"/>
  <c r="I449" i="13"/>
  <c r="I123" i="13"/>
  <c r="I783" i="13"/>
  <c r="I453" i="13"/>
  <c r="I786" i="13"/>
  <c r="I456" i="13"/>
  <c r="I126" i="13"/>
  <c r="I110" i="13"/>
  <c r="I770" i="13"/>
  <c r="I440" i="13"/>
  <c r="I442" i="13"/>
  <c r="I772" i="13"/>
  <c r="I112" i="13"/>
  <c r="I115" i="13"/>
  <c r="I775" i="13"/>
  <c r="I445" i="13"/>
  <c r="I120" i="13"/>
  <c r="I780" i="13"/>
  <c r="I450" i="13"/>
  <c r="I124" i="13"/>
  <c r="I784" i="13"/>
  <c r="I454" i="13"/>
  <c r="I107" i="13"/>
  <c r="I767" i="13"/>
  <c r="I437" i="13"/>
  <c r="I439" i="13"/>
  <c r="I109" i="13"/>
  <c r="I769" i="13"/>
  <c r="I447" i="13"/>
  <c r="I777" i="13"/>
  <c r="I117" i="13"/>
  <c r="I781" i="13"/>
  <c r="I121" i="13"/>
  <c r="I451" i="13"/>
  <c r="I785" i="13"/>
  <c r="I125" i="13"/>
  <c r="I455" i="13"/>
  <c r="I736" i="13"/>
  <c r="I76" i="13"/>
  <c r="I406" i="13"/>
  <c r="I74" i="13"/>
  <c r="I734" i="13"/>
  <c r="I404" i="13"/>
  <c r="I84" i="13"/>
  <c r="I744" i="13"/>
  <c r="I414" i="13"/>
  <c r="I48" i="13"/>
  <c r="I708" i="13"/>
  <c r="I378" i="13"/>
  <c r="D60" i="4"/>
  <c r="H60" i="4"/>
  <c r="K60" i="4"/>
  <c r="G60" i="4"/>
  <c r="E60" i="4"/>
  <c r="I60" i="4"/>
  <c r="F60" i="4"/>
  <c r="C60" i="4"/>
  <c r="I338" i="13"/>
  <c r="I668" i="13"/>
  <c r="P299" i="11"/>
  <c r="R299" i="11" s="1"/>
  <c r="O318" i="12" s="1"/>
  <c r="P318" i="12" s="1"/>
  <c r="J694" i="23"/>
  <c r="C92" i="4" l="1"/>
  <c r="K92" i="4"/>
  <c r="H92" i="4"/>
  <c r="D124" i="9"/>
  <c r="L156" i="9"/>
  <c r="J124" i="9"/>
  <c r="F124" i="9"/>
  <c r="C124" i="9"/>
  <c r="G124" i="9"/>
  <c r="H124" i="9"/>
  <c r="E124" i="9"/>
  <c r="I124" i="9"/>
  <c r="K124" i="9"/>
  <c r="G92" i="10"/>
  <c r="D92" i="10"/>
  <c r="F92" i="10"/>
  <c r="I92" i="10"/>
  <c r="E92" i="10"/>
  <c r="H92" i="10"/>
  <c r="J92" i="10"/>
  <c r="K92" i="10"/>
  <c r="L124" i="10"/>
  <c r="C92" i="10"/>
  <c r="I92" i="4"/>
  <c r="J92" i="4"/>
  <c r="F92" i="4"/>
  <c r="E92" i="4"/>
  <c r="G92" i="4"/>
  <c r="AA91" i="11"/>
  <c r="AA315" i="11"/>
  <c r="L124" i="4"/>
  <c r="I638" i="13"/>
  <c r="I308" i="13"/>
  <c r="J729" i="23"/>
  <c r="F124" i="10" l="1"/>
  <c r="E124" i="10"/>
  <c r="L156" i="10"/>
  <c r="G124" i="10"/>
  <c r="D124" i="10"/>
  <c r="J124" i="10"/>
  <c r="H124" i="10"/>
  <c r="K124" i="10"/>
  <c r="C124" i="10"/>
  <c r="I124" i="10"/>
  <c r="D156" i="9"/>
  <c r="G156" i="9"/>
  <c r="H156" i="9"/>
  <c r="E156" i="9"/>
  <c r="L188" i="9"/>
  <c r="F156" i="9"/>
  <c r="J156" i="9"/>
  <c r="I156" i="9"/>
  <c r="C156" i="9"/>
  <c r="K156" i="9"/>
  <c r="C124" i="4"/>
  <c r="J124" i="4"/>
  <c r="AC1" i="11"/>
  <c r="L156" i="4"/>
  <c r="F124" i="4"/>
  <c r="K124" i="4"/>
  <c r="G124" i="4"/>
  <c r="E124" i="4"/>
  <c r="D124" i="4"/>
  <c r="I124" i="4"/>
  <c r="H124" i="4"/>
  <c r="J764" i="23"/>
  <c r="F156" i="10" l="1"/>
  <c r="H156" i="10"/>
  <c r="K156" i="10"/>
  <c r="I156" i="10"/>
  <c r="G156" i="10"/>
  <c r="D156" i="10"/>
  <c r="E156" i="10"/>
  <c r="L188" i="10"/>
  <c r="J156" i="10"/>
  <c r="C156" i="10"/>
  <c r="G188" i="9"/>
  <c r="K188" i="9"/>
  <c r="I188" i="9"/>
  <c r="F188" i="9"/>
  <c r="D188" i="9"/>
  <c r="H188" i="9"/>
  <c r="E188" i="9"/>
  <c r="J188" i="9"/>
  <c r="C188" i="9"/>
  <c r="L220" i="9"/>
  <c r="J156" i="4"/>
  <c r="C156" i="4"/>
  <c r="L188" i="4"/>
  <c r="I156" i="4"/>
  <c r="F156" i="4"/>
  <c r="H156" i="4"/>
  <c r="D156" i="4"/>
  <c r="G156" i="4"/>
  <c r="K156" i="4"/>
  <c r="E156" i="4"/>
  <c r="J799" i="23"/>
  <c r="G188" i="10" l="1"/>
  <c r="L220" i="10"/>
  <c r="F188" i="10"/>
  <c r="C188" i="10"/>
  <c r="E188" i="10"/>
  <c r="J188" i="10"/>
  <c r="K188" i="10"/>
  <c r="I188" i="10"/>
  <c r="D188" i="10"/>
  <c r="H188" i="10"/>
  <c r="I220" i="9"/>
  <c r="D220" i="9"/>
  <c r="K220" i="9"/>
  <c r="C220" i="9"/>
  <c r="F220" i="9"/>
  <c r="G220" i="9"/>
  <c r="E220" i="9"/>
  <c r="L252" i="9"/>
  <c r="J220" i="9"/>
  <c r="H220" i="9"/>
  <c r="J188" i="4"/>
  <c r="C188" i="4"/>
  <c r="L220" i="4"/>
  <c r="G188" i="4"/>
  <c r="D188" i="4"/>
  <c r="H188" i="4"/>
  <c r="E188" i="4"/>
  <c r="I188" i="4"/>
  <c r="F188" i="4"/>
  <c r="K188" i="4"/>
  <c r="J834" i="23"/>
  <c r="J252" i="9" l="1"/>
  <c r="C252" i="9"/>
  <c r="F252" i="9"/>
  <c r="D252" i="9"/>
  <c r="H252" i="9"/>
  <c r="K252" i="9"/>
  <c r="I252" i="9"/>
  <c r="E252" i="9"/>
  <c r="G252" i="9"/>
  <c r="L284" i="9"/>
  <c r="H220" i="10"/>
  <c r="K220" i="10"/>
  <c r="I220" i="10"/>
  <c r="F220" i="10"/>
  <c r="E220" i="10"/>
  <c r="J220" i="10"/>
  <c r="D220" i="10"/>
  <c r="C220" i="10"/>
  <c r="L252" i="10"/>
  <c r="G220" i="10"/>
  <c r="J220" i="4"/>
  <c r="C220" i="4"/>
  <c r="L252" i="4"/>
  <c r="J252" i="4" s="1"/>
  <c r="K220" i="4"/>
  <c r="D220" i="4"/>
  <c r="E220" i="4"/>
  <c r="I220" i="4"/>
  <c r="G220" i="4"/>
  <c r="F220" i="4"/>
  <c r="H220" i="4"/>
  <c r="J869" i="23"/>
  <c r="J252" i="10" l="1"/>
  <c r="H252" i="10"/>
  <c r="D252" i="10"/>
  <c r="F252" i="10"/>
  <c r="E252" i="10"/>
  <c r="L284" i="10"/>
  <c r="I252" i="10"/>
  <c r="C252" i="10"/>
  <c r="K252" i="10"/>
  <c r="G252" i="10"/>
  <c r="H284" i="9"/>
  <c r="K284" i="9"/>
  <c r="F284" i="9"/>
  <c r="J284" i="9"/>
  <c r="D284" i="9"/>
  <c r="C284" i="9"/>
  <c r="E284" i="9"/>
  <c r="I284" i="9"/>
  <c r="G284" i="9"/>
  <c r="L316" i="9"/>
  <c r="L284" i="4"/>
  <c r="E252" i="4"/>
  <c r="I252" i="4"/>
  <c r="C252" i="4"/>
  <c r="G252" i="4"/>
  <c r="D252" i="4"/>
  <c r="H252" i="4"/>
  <c r="F252" i="4"/>
  <c r="K252" i="4"/>
  <c r="J904" i="23"/>
  <c r="I284" i="10" l="1"/>
  <c r="L316" i="10"/>
  <c r="E284" i="10"/>
  <c r="K284" i="10"/>
  <c r="G284" i="10"/>
  <c r="H284" i="10"/>
  <c r="C284" i="10"/>
  <c r="J284" i="10"/>
  <c r="F284" i="10"/>
  <c r="D284" i="10"/>
  <c r="G316" i="9"/>
  <c r="E316" i="9"/>
  <c r="K316" i="9"/>
  <c r="I316" i="9"/>
  <c r="D316" i="9"/>
  <c r="C316" i="9"/>
  <c r="J316" i="9"/>
  <c r="F316" i="9"/>
  <c r="H316" i="9"/>
  <c r="J284" i="4"/>
  <c r="C284" i="4"/>
  <c r="L316" i="4"/>
  <c r="E284" i="4"/>
  <c r="I284" i="4"/>
  <c r="F284" i="4"/>
  <c r="K284" i="4"/>
  <c r="D284" i="4"/>
  <c r="G284" i="4"/>
  <c r="H284" i="4"/>
  <c r="J939" i="23"/>
  <c r="E316" i="10" l="1"/>
  <c r="D316" i="10"/>
  <c r="K316" i="10"/>
  <c r="I316" i="10"/>
  <c r="F316" i="10"/>
  <c r="J316" i="10"/>
  <c r="H316" i="10"/>
  <c r="G316" i="10"/>
  <c r="C316" i="10"/>
  <c r="J316" i="4"/>
  <c r="C316" i="4"/>
  <c r="E316" i="4"/>
  <c r="D316" i="4"/>
  <c r="H316" i="4"/>
  <c r="G316" i="4"/>
  <c r="F316" i="4"/>
  <c r="I316" i="4"/>
  <c r="K316" i="4"/>
  <c r="J974" i="23"/>
  <c r="J1009" i="23" l="1"/>
  <c r="J1044" i="23" l="1"/>
  <c r="J1079" i="23" l="1"/>
  <c r="J1114" i="23" l="1"/>
  <c r="J1149" i="23" l="1"/>
  <c r="J1184" i="23" l="1"/>
  <c r="J1219" i="23" l="1"/>
  <c r="J1254" i="23" l="1"/>
  <c r="J1289" i="23" l="1"/>
  <c r="J1324" i="23" l="1"/>
  <c r="K1" i="23"/>
  <c r="G28" i="22" l="1"/>
  <c r="J28" i="22" l="1"/>
  <c r="G62" i="22"/>
  <c r="L62" i="22" s="1"/>
  <c r="J62" i="22" l="1"/>
  <c r="G96" i="22"/>
  <c r="L96" i="22" s="1"/>
  <c r="J96" i="22" l="1"/>
  <c r="G130" i="22"/>
  <c r="L130" i="22" s="1"/>
  <c r="J130" i="22" l="1"/>
  <c r="G164" i="22"/>
  <c r="L164" i="22" s="1"/>
  <c r="G198" i="22" l="1"/>
  <c r="L198" i="22" s="1"/>
  <c r="J164" i="22"/>
  <c r="J198" i="22" l="1"/>
  <c r="G232" i="22"/>
  <c r="L232" i="22" s="1"/>
  <c r="J232" i="22" l="1"/>
  <c r="G266" i="22"/>
  <c r="L266" i="22" s="1"/>
  <c r="J266" i="22" l="1"/>
  <c r="G300" i="22"/>
  <c r="L300" i="22" s="1"/>
  <c r="J300" i="22" l="1"/>
  <c r="G334" i="22"/>
  <c r="L334" i="22" s="1"/>
  <c r="G368" i="22" l="1"/>
  <c r="L368" i="22" s="1"/>
  <c r="J334" i="22"/>
  <c r="J368" i="22" l="1"/>
  <c r="G402" i="22"/>
  <c r="L402" i="22" s="1"/>
  <c r="J402" i="22" l="1"/>
  <c r="G436" i="22"/>
  <c r="L436" i="22" s="1"/>
  <c r="G470" i="22" l="1"/>
  <c r="L470" i="22" s="1"/>
  <c r="J436" i="22"/>
  <c r="G504" i="22" l="1"/>
  <c r="L504" i="22" s="1"/>
  <c r="J470" i="22"/>
  <c r="G538" i="22" l="1"/>
  <c r="L538" i="22" s="1"/>
  <c r="J504" i="22"/>
  <c r="J538" i="22" l="1"/>
  <c r="G572" i="22"/>
  <c r="L572" i="22" s="1"/>
  <c r="G606" i="22" l="1"/>
  <c r="L606" i="22" s="1"/>
  <c r="J572" i="22"/>
  <c r="G640" i="22" l="1"/>
  <c r="L640" i="22" s="1"/>
  <c r="J606" i="22"/>
  <c r="J640" i="22" l="1"/>
  <c r="G674" i="22"/>
  <c r="L674" i="22" l="1"/>
  <c r="G708" i="22"/>
  <c r="L708" i="22" s="1"/>
  <c r="J674" i="22"/>
  <c r="J708" i="22" l="1"/>
  <c r="G742" i="22"/>
  <c r="L742" i="22" s="1"/>
  <c r="G776" i="22" l="1"/>
  <c r="L776" i="22" s="1"/>
  <c r="J742" i="22"/>
  <c r="J776" i="22" l="1"/>
  <c r="G810" i="22"/>
  <c r="L810" i="22" s="1"/>
  <c r="G844" i="22" l="1"/>
  <c r="L844" i="22" s="1"/>
  <c r="J810" i="22"/>
  <c r="G878" i="22" l="1"/>
  <c r="L878" i="22" s="1"/>
  <c r="J844" i="22"/>
  <c r="J878" i="22" l="1"/>
  <c r="G912" i="22"/>
  <c r="L912" i="22" s="1"/>
  <c r="J912" i="22" l="1"/>
  <c r="G946" i="22"/>
  <c r="L946" i="22" s="1"/>
  <c r="J946" i="22" l="1"/>
  <c r="G980" i="22"/>
  <c r="L980" i="22" s="1"/>
  <c r="J980" i="22" l="1"/>
  <c r="G1014" i="22"/>
  <c r="L1014" i="22" s="1"/>
  <c r="G1048" i="22" l="1"/>
  <c r="L1048" i="22" s="1"/>
  <c r="J1014" i="22"/>
  <c r="G1082" i="22" l="1"/>
  <c r="L1082" i="22" s="1"/>
  <c r="J1048" i="22"/>
  <c r="G1116" i="22" l="1"/>
  <c r="L1116" i="22" s="1"/>
  <c r="J1082" i="22"/>
  <c r="G1150" i="22" l="1"/>
  <c r="J1116" i="22"/>
  <c r="J1150" i="22" l="1"/>
  <c r="G1184" i="22"/>
  <c r="L1184" i="22" s="1"/>
  <c r="J1184" i="22" l="1"/>
  <c r="G1218" i="22"/>
  <c r="L1218" i="22" s="1"/>
  <c r="J1218" i="22" l="1"/>
  <c r="G1252" i="22"/>
  <c r="L1252" i="22" s="1"/>
  <c r="J1252" i="22" l="1"/>
  <c r="G1286" i="22"/>
  <c r="L1286" i="22" s="1"/>
  <c r="G1320" i="22" l="1"/>
  <c r="L1320" i="22" s="1"/>
  <c r="J1286" i="22"/>
  <c r="G28" i="13"/>
  <c r="E62" i="13" s="1"/>
  <c r="G1354" i="22" l="1"/>
  <c r="L1354" i="22" s="1"/>
  <c r="J1320" i="22"/>
  <c r="E29" i="13"/>
  <c r="E623" i="13"/>
  <c r="E293" i="13"/>
  <c r="E326" i="13"/>
  <c r="E128" i="13"/>
  <c r="E95" i="13"/>
  <c r="E359" i="13"/>
  <c r="E821" i="13"/>
  <c r="E590" i="13"/>
  <c r="E227" i="13"/>
  <c r="E260" i="13"/>
  <c r="E788" i="13"/>
  <c r="E689" i="13"/>
  <c r="E458" i="13"/>
  <c r="E557" i="13"/>
  <c r="E194" i="13"/>
  <c r="E722" i="13"/>
  <c r="E755" i="13"/>
  <c r="E656" i="13"/>
  <c r="E425" i="13"/>
  <c r="E392" i="13"/>
  <c r="E161" i="13"/>
  <c r="E524" i="13"/>
  <c r="E491" i="13"/>
  <c r="I8" i="13"/>
  <c r="G1388" i="22" l="1"/>
  <c r="L1388" i="22" s="1"/>
  <c r="J1354" i="22"/>
  <c r="I28" i="13"/>
  <c r="I29" i="13" s="1"/>
  <c r="I62" i="13" s="1"/>
  <c r="I95" i="13" s="1"/>
  <c r="I128" i="13" s="1"/>
  <c r="I161" i="13" s="1"/>
  <c r="I194" i="13" s="1"/>
  <c r="I227" i="13" s="1"/>
  <c r="I260" i="13" s="1"/>
  <c r="I293" i="13" s="1"/>
  <c r="I326" i="13" s="1"/>
  <c r="I359" i="13" s="1"/>
  <c r="I392" i="13" s="1"/>
  <c r="I425" i="13" s="1"/>
  <c r="I458" i="13" s="1"/>
  <c r="I491" i="13" s="1"/>
  <c r="I524" i="13" s="1"/>
  <c r="I557" i="13" s="1"/>
  <c r="I590" i="13" s="1"/>
  <c r="I623" i="13" s="1"/>
  <c r="I656" i="13" s="1"/>
  <c r="I689" i="13" s="1"/>
  <c r="I722" i="13" s="1"/>
  <c r="I755" i="13" s="1"/>
  <c r="I788" i="13" s="1"/>
  <c r="I821" i="13" s="1"/>
  <c r="F8" i="24" s="1"/>
  <c r="G7" i="24" s="1"/>
  <c r="G1422" i="22" l="1"/>
  <c r="L1422" i="22" s="1"/>
  <c r="J1388" i="22"/>
  <c r="I61" i="13"/>
  <c r="I94" i="13" s="1"/>
  <c r="I127" i="13" s="1"/>
  <c r="I160" i="13" s="1"/>
  <c r="I193" i="13" s="1"/>
  <c r="I226" i="13" s="1"/>
  <c r="I259" i="13" s="1"/>
  <c r="I292" i="13" s="1"/>
  <c r="I325" i="13" s="1"/>
  <c r="I358" i="13" s="1"/>
  <c r="I391" i="13" s="1"/>
  <c r="I424" i="13" s="1"/>
  <c r="I457" i="13" s="1"/>
  <c r="I490" i="13" s="1"/>
  <c r="I523" i="13" s="1"/>
  <c r="I556" i="13" s="1"/>
  <c r="I589" i="13" s="1"/>
  <c r="I622" i="13" s="1"/>
  <c r="I655" i="13" s="1"/>
  <c r="I688" i="13" s="1"/>
  <c r="I721" i="13" s="1"/>
  <c r="I754" i="13" s="1"/>
  <c r="I787" i="13" s="1"/>
  <c r="I820" i="13" s="1"/>
  <c r="G1456" i="22" l="1"/>
  <c r="L1456" i="22" s="1"/>
  <c r="J1422" i="22"/>
  <c r="G1490" i="22" l="1"/>
  <c r="L1490" i="22" s="1"/>
  <c r="J1456" i="22"/>
  <c r="J1490" i="22" l="1"/>
  <c r="G1524" i="22"/>
  <c r="L1524" i="22" s="1"/>
  <c r="G1558" i="22" l="1"/>
  <c r="L1558" i="22" s="1"/>
  <c r="J1524" i="22"/>
  <c r="J1558" i="22" l="1"/>
  <c r="G1592" i="22"/>
  <c r="L1592" i="22" s="1"/>
  <c r="G1626" i="22" l="1"/>
  <c r="L1626" i="22" s="1"/>
  <c r="J1592" i="22"/>
  <c r="G1660" i="22" l="1"/>
  <c r="L1660" i="22" s="1"/>
  <c r="J1626" i="22"/>
  <c r="G1694" i="22" l="1"/>
  <c r="J1660" i="22"/>
  <c r="L1694" i="22" l="1"/>
  <c r="M1" i="22" s="1"/>
  <c r="G16" i="24"/>
  <c r="G17" i="24" s="1"/>
  <c r="J1694" i="22"/>
  <c r="K1" i="22" s="1"/>
</calcChain>
</file>

<file path=xl/sharedStrings.xml><?xml version="1.0" encoding="utf-8"?>
<sst xmlns="http://schemas.openxmlformats.org/spreadsheetml/2006/main" count="5760" uniqueCount="203">
  <si>
    <t>PROJE BİLGİLERİ</t>
  </si>
  <si>
    <t>Proje No</t>
  </si>
  <si>
    <t>Proje Başvuru Tarihi</t>
  </si>
  <si>
    <t>Destek Başlangıç Tarihi</t>
  </si>
  <si>
    <t>Destek Bitiş Tarihi</t>
  </si>
  <si>
    <t>Brüt Asgari Ücret</t>
  </si>
  <si>
    <t>PERSONEL BİLGİLERİ</t>
  </si>
  <si>
    <t>Sıra No</t>
  </si>
  <si>
    <t>Adı Soyadı</t>
  </si>
  <si>
    <t>TC Kimlik No</t>
  </si>
  <si>
    <t>Emekli mi?</t>
  </si>
  <si>
    <t>Proje Adı</t>
  </si>
  <si>
    <t>Asgari Ücret</t>
  </si>
  <si>
    <t>TÜBİTAK</t>
  </si>
  <si>
    <t>PROJE NUMARASI</t>
  </si>
  <si>
    <t>:</t>
  </si>
  <si>
    <t>PROJE YÜRÜTÜCÜSÜ</t>
  </si>
  <si>
    <t>KURULUŞ ADI</t>
  </si>
  <si>
    <t>ADRES</t>
  </si>
  <si>
    <t>TELEFON</t>
  </si>
  <si>
    <t>E-POSTA</t>
  </si>
  <si>
    <t>PROJE DESTEK BAŞLAMA TARİHİ</t>
  </si>
  <si>
    <t>PROJE DESTEK BİTİŞ TARİHİ</t>
  </si>
  <si>
    <t>İÇİNDEKİLER</t>
  </si>
  <si>
    <t>2.Personel Giderleri Formu (G011)</t>
  </si>
  <si>
    <t>2.1 Personel Aylık Maliyet Formu (G011-A)</t>
  </si>
  <si>
    <t>2.2 Personel Ortalama Aylık Maliyet Formu (G011-B)</t>
  </si>
  <si>
    <t>3.Seyahat Giderleri Formu (G012)</t>
  </si>
  <si>
    <t>4.Alet/Teçhizat/Yazılım/Yayın Giderleri Formu (G013)</t>
  </si>
  <si>
    <t>6.Hizmet Alımları Gider Formu (G015)</t>
  </si>
  <si>
    <t>7.Malzeme Giderleri Formu (G016)</t>
  </si>
  <si>
    <t>9.Proje Dönemsel Toplam Giderler Tablosu (G020)</t>
  </si>
  <si>
    <t>Taahhütname kuruluş tarafından mevzuata uygun olarak imzalanarak TÜBİTAK'a gönderilecektir.</t>
  </si>
  <si>
    <t>PERSONEL AYLIK MALİYET FORMU</t>
  </si>
  <si>
    <t>Prim Gün Sayısı</t>
  </si>
  <si>
    <t>İkramiye</t>
  </si>
  <si>
    <t>İşsizlik Sigortası İşveren Payı</t>
  </si>
  <si>
    <t>TOPLAM MALİYET</t>
  </si>
  <si>
    <t>SGK 
İşveren Payı</t>
  </si>
  <si>
    <t>SGK İşvren Payı Tavan</t>
  </si>
  <si>
    <t>İşsizlik Sigortası İşveren Payı Tavan</t>
  </si>
  <si>
    <t>G011-A</t>
  </si>
  <si>
    <t>SGK TAVAN</t>
  </si>
  <si>
    <t>Tarih</t>
  </si>
  <si>
    <t>Kuruluş Yetkilisi</t>
  </si>
  <si>
    <t>Kaşe-İmza</t>
  </si>
  <si>
    <t>TOPLAM</t>
  </si>
  <si>
    <t>SGK İşveren Payı</t>
  </si>
  <si>
    <t>FİRMA BEYANI</t>
  </si>
  <si>
    <t>MİN</t>
  </si>
  <si>
    <t>PERSONEL ORTALAMA AYLIK MALİYET FORMU</t>
  </si>
  <si>
    <t>Dönemde Çalışılan Toplam Prim Gün Sayısı</t>
  </si>
  <si>
    <t>Dönem Toplam Maliyeti</t>
  </si>
  <si>
    <t>Çalışılan Toplam Ay</t>
  </si>
  <si>
    <t>Toplam Maliyet</t>
  </si>
  <si>
    <t>G011-B</t>
  </si>
  <si>
    <t>ADI SOYADI</t>
  </si>
  <si>
    <t>İLGİLİ DÖNEMDE EĞİTİM DURUMUNA GÖRE UYGULANACAK PERSONEL ORTALAMA AYLIK MALİYET FORMU</t>
  </si>
  <si>
    <t>Eğitim Durumu</t>
  </si>
  <si>
    <t>Lise ve altı</t>
  </si>
  <si>
    <t>Ön Lisans</t>
  </si>
  <si>
    <t>Lisans</t>
  </si>
  <si>
    <t>Yüksek Lisans</t>
  </si>
  <si>
    <t>Doktora</t>
  </si>
  <si>
    <t>Lisans Mezuniyet Tarihi (*)</t>
  </si>
  <si>
    <t xml:space="preserve">İlgili Dönemde Uygulanacak Personel Ortalama Aylık Maliyeti (TL) (**)  </t>
  </si>
  <si>
    <t>PROGRAM KODU</t>
  </si>
  <si>
    <t>T.C. Kimlik No</t>
  </si>
  <si>
    <t xml:space="preserve"> (*) Bu alan lisans diplomasına sahip (lisans, yüksek lisans ve doktora dereceli) tüm personel için doldurulacaktır.</t>
  </si>
  <si>
    <t>Bu formda beyan edilen proje personeline ilişkin özlük bilgilerinin gerçeği yansıttığını, ilgili personel maliyet tutarlarının ve hesaplamalarının doğru olduğunu taahhüt ederiz.</t>
  </si>
  <si>
    <t xml:space="preserve">(**) Bu alana [c] ve [d]’deki değerlerden küçük olan yazılacaktır. Bu alana yazılan değer, G011 formunda Ortalama Aylık Maliyet sütununa aktarılarak dönem içinde desteğe esas alınır. </t>
  </si>
  <si>
    <t>İlgili Dönemde Geçerli Brüt Asgari Ücret
[a]</t>
  </si>
  <si>
    <t>Brüt Asgari Ücret Katları
[b]</t>
  </si>
  <si>
    <t xml:space="preserve"> Eğitim Durumuna Göre Personel Ortalama Aylık Maliyeti Üst Limiti 
[c = axb]</t>
  </si>
  <si>
    <t xml:space="preserve"> Personelin G011-B Formunda Hesaplanan Ortalama Aylık Maliyeti (TL)
[d]</t>
  </si>
  <si>
    <t>Lisans Mezuniyet Tarihi ile Proje Başvuru Tarihi Arasında Geçen Ay Sayısı(*)</t>
  </si>
  <si>
    <t>G011-C</t>
  </si>
  <si>
    <t>PERSONEL GİDERLERİ FORMU</t>
  </si>
  <si>
    <t>İş Paketi No/Adı</t>
  </si>
  <si>
    <t>Adam/Ay Oranı</t>
  </si>
  <si>
    <t>Çalışılan Ay</t>
  </si>
  <si>
    <t>Adam-Ay Değeri</t>
  </si>
  <si>
    <t>Ortalama Aylık Maliyet</t>
  </si>
  <si>
    <t>Toplam 
Maliyet</t>
  </si>
  <si>
    <t xml:space="preserve">Dönemdeki tüm iş paketlerinde gerçekleşen adam-ay değeri toplamı </t>
  </si>
  <si>
    <t>PERSONEL LİSTESİ</t>
  </si>
  <si>
    <t>G011</t>
  </si>
  <si>
    <t>Adam Ay Üst</t>
  </si>
  <si>
    <t>Kullanılan</t>
  </si>
  <si>
    <t>Çalışılan Aylar</t>
  </si>
  <si>
    <t>SEYAHAT GİDERLERİ FORMU</t>
  </si>
  <si>
    <t>G012</t>
  </si>
  <si>
    <t>M12 Formundaki Sıra No</t>
  </si>
  <si>
    <t>Belge Tarihi</t>
  </si>
  <si>
    <t>Belge Numarası</t>
  </si>
  <si>
    <t>Ödenen Tutar</t>
  </si>
  <si>
    <t>KDV HARİÇ</t>
  </si>
  <si>
    <t xml:space="preserve">Gidilen Yer </t>
  </si>
  <si>
    <t>Seyahatin Proje İle İlgisi</t>
  </si>
  <si>
    <t>KDV DAHİL</t>
  </si>
  <si>
    <t>ALET / TEÇHİZAT /  YAZILIM / YAYIN GİDERLERİ FORMU</t>
  </si>
  <si>
    <t>G013</t>
  </si>
  <si>
    <t>M13 Formundaki Sıra No</t>
  </si>
  <si>
    <t>Alet/Teçhizat/Yazılım/Yayın Adı</t>
  </si>
  <si>
    <t>Adet</t>
  </si>
  <si>
    <t>M014 Formundaki Sıra No</t>
  </si>
  <si>
    <t xml:space="preserve">Ar-Ge’nin Yaptırıldığı Kuruluş Türü* </t>
  </si>
  <si>
    <t>Yaptırılan İş**</t>
  </si>
  <si>
    <t>Yaptırılan İşin Açıklaması ve Firma Dışında Yaptırılma Nedenleri</t>
  </si>
  <si>
    <t>Kuruluş Adı (Üniversite ise, Bölüm, Akademisyen Unvan ve Adı)</t>
  </si>
  <si>
    <t>*Üniversite, Kamu Araştırma Kurumu, Kamu Test Enstitüsü, Özel Sektör Test Merkezi, KOBİ veya Büyük Firma (Birini Seçiniz)
**Bilimsel Danışmanlık, Tasarım, Test/Analiz (Birini Seçiniz)</t>
  </si>
  <si>
    <t>G014-A (YURTİÇİ)</t>
  </si>
  <si>
    <t>G014-B (YURTDIŞI)</t>
  </si>
  <si>
    <t>HİZMET ALIMLARI GİDER FORMU</t>
  </si>
  <si>
    <t>M015 Formundaki Sıra No</t>
  </si>
  <si>
    <t xml:space="preserve">Kuruluş Türü* </t>
  </si>
  <si>
    <t>G015-A (YURTİÇİ)</t>
  </si>
  <si>
    <t>G015-B (YURTDIŞI)</t>
  </si>
  <si>
    <t>M16 Formundaki Sıra No</t>
  </si>
  <si>
    <t>Malzeme Adı ve Açıklama</t>
  </si>
  <si>
    <t>Miktar/Birim</t>
  </si>
  <si>
    <t>MALZEME GİDERLERİ FORMU</t>
  </si>
  <si>
    <t>Stoktan kullanılan malzeme</t>
  </si>
  <si>
    <t>STOKTAN KULLANILAN MALZEME GİDERLERİ FORMU</t>
  </si>
  <si>
    <t>Birim</t>
  </si>
  <si>
    <t>Miktar</t>
  </si>
  <si>
    <t>Stok Çıkış Tarihi</t>
  </si>
  <si>
    <t>PROJE DÖNEMSEL TOPLAM GİDERLER TABLOSU</t>
  </si>
  <si>
    <t>G020</t>
  </si>
  <si>
    <t>GİDER KALEMLERİ</t>
  </si>
  <si>
    <t>Dönem Gideri (TL)</t>
  </si>
  <si>
    <t>Personel Giderleri (G011)</t>
  </si>
  <si>
    <t>Seyahat Giderleri (G012)</t>
  </si>
  <si>
    <t>Alet/Teçhizat/Yazılım/Yayın Giderleri (G013)</t>
  </si>
  <si>
    <t>Ar-Ge Ve Test Kuruluşlarına Yaptırılan İşlere Ait Giderler (G014)</t>
  </si>
  <si>
    <t>Yurtiçi</t>
  </si>
  <si>
    <t>Yurtdışı</t>
  </si>
  <si>
    <t>Hizmet Alım Giderleri (G015)</t>
  </si>
  <si>
    <t>Malzeme Giderleri (G016)</t>
  </si>
  <si>
    <t>Dönem Toplamı</t>
  </si>
  <si>
    <t>5510 Sayılı Kanun ve Diğer Kanunlar Kapsamında Yararlanılan Tutar</t>
  </si>
  <si>
    <t>Önceki Dönem/Dönemlere Ait Personel Gideri*</t>
  </si>
  <si>
    <t>* Bu dönem ile birlikte önceki dönem/dönemlere ait personel gideri beyanı olması halinde doldurulmalıdır.</t>
  </si>
  <si>
    <t>Asıl
Brüt Ücret</t>
  </si>
  <si>
    <t>Dönem Ortalama Aylık Maliyet (TL)</t>
  </si>
  <si>
    <t>Projedeki Görevi / Unvanı</t>
  </si>
  <si>
    <t>AR-GE VE TEST KURULUŞLARINA YAPTIRILAN İŞLERE AİT GİDER FORMU</t>
  </si>
  <si>
    <t>GENEL TOPLAM</t>
  </si>
  <si>
    <t>G016</t>
  </si>
  <si>
    <t>G016-A</t>
  </si>
  <si>
    <t>SÜRÜM 01.00</t>
  </si>
  <si>
    <t>GİDER FORMLARI</t>
  </si>
  <si>
    <t>TEKNOLOJİ VE YENİLİK DESTEK PROGRAMLARI BAŞKANLIĞI</t>
  </si>
  <si>
    <t>Bu formda  beyan edilen bilgilerin defter kayıt ve belgeler ile ücret bordrosu bilgilerine uygun olduğunu kabul ve taahhüt  ederiz.</t>
  </si>
  <si>
    <t>T.C. Kimlik No/ Pasaport No</t>
  </si>
  <si>
    <t xml:space="preserve">Bu formda beyan edilen harcama ve giderlere ilişkin mali raporda tevsik edici belgelerin ve ödeme belgelerinin bulunduğunu ve bu belgelerin kuruluşumuzda saklandığını kabul ve taahhüt ederiz. </t>
  </si>
  <si>
    <t xml:space="preserve">Bu formda beyan edilen harcama ve giderlere ilişkin mali raporda tevsik edici belgelerin ve ödeme belgelerinin bulunduğunu ve bu belgelerin kuruluşumuzda saklandığını kabul ve taahhüt ederiz.  </t>
  </si>
  <si>
    <t>Ulaşım Çeşidi</t>
  </si>
  <si>
    <t>Yukarıda verilen bilgilerin doğru olduğunu, bu formda beyan edilen harcama ve giderlere ilişkin mali raporda tevsik edici belgelerin bulunduğunu ve bu belgelerin kuruluşumuzda saklandığını, formda belirtilen stok değerleme yöntemi kullanılarak birim fiyatlarının belirlendiğini ve toplam tutarın muhasebe kayıtlarına uygunluğunu taahhüt ederiz.</t>
  </si>
  <si>
    <t>8.Stoktan Kullanılan Malzeme Giderleri Formu (G016-A)</t>
  </si>
  <si>
    <t>2.3 İlgili Dönemde Eğitim Durumuna Göre Uygulanacak Personel Ortalama  Aylık Maliyet Formu (G011-C)</t>
  </si>
  <si>
    <t>Projedeki Görevi/Unvanı</t>
  </si>
  <si>
    <t>Stok Değerleme Yöntemi</t>
  </si>
  <si>
    <t>Kuruluş Büyüklüğü</t>
  </si>
  <si>
    <r>
      <t>5.</t>
    </r>
    <r>
      <rPr>
        <i/>
        <sz val="12"/>
        <color indexed="8"/>
        <rFont val="Calibri"/>
        <family val="2"/>
        <charset val="162"/>
        <scheme val="minor"/>
      </rPr>
      <t xml:space="preserve"> </t>
    </r>
    <r>
      <rPr>
        <sz val="13"/>
        <color indexed="8"/>
        <rFont val="Calibri"/>
        <family val="2"/>
        <charset val="162"/>
        <scheme val="minor"/>
      </rPr>
      <t>Ar-Ge ve Test Kuruluşlarina Yaptirilan İşlere Ait Gider Formu (G014)</t>
    </r>
  </si>
  <si>
    <t>Kuruluş Ölçeği</t>
  </si>
  <si>
    <t>Birim Fiyatı
(KDV Hariç)</t>
  </si>
  <si>
    <t>TAAHHÜTNAME</t>
  </si>
  <si>
    <t>Rapor Yılı</t>
  </si>
  <si>
    <t>Rapor Dönemi</t>
  </si>
  <si>
    <t>Rapor Yıl/Dönem</t>
  </si>
  <si>
    <t>YENİLİK DESTEK PROGRAMI UYGULAMA ESASLARI YÖNERGESİ</t>
  </si>
  <si>
    <t>YARARLANILAN TEŞVİKLER</t>
  </si>
  <si>
    <t>Bu formda  beyan edilen bilgilerin defter kayıt ve belgeler ile ücret bordrosuna uygun olduğunu; ikramiye, huzur hakkı, prim, sosyal yardım, vb. TÜBİTAK tarafından desteklenmeyen giderlerin beyan edilmediğini kabul ve taahhüt  ederiz.</t>
  </si>
  <si>
    <t>5746 Sayılı Kanun Kapsamında Yararlanılan SGK İşveren Payı Desteği</t>
  </si>
  <si>
    <t>Kuruluş Ortağı Olan Kamu Kurumu/ Üniversite Personeli</t>
  </si>
  <si>
    <t>*KOBİ, Büyük firma, Üniversite, Konferans/Fuar (Birini Seçiniz)
**Eğitim, Konferans/Fuar, İşçilik, Ara Mamül Üretimi, Kalıp Tasarım ve Üretimi, (Birini Seçiniz)</t>
  </si>
  <si>
    <t>Gider Formları İmza Tarihi</t>
  </si>
  <si>
    <t>Gider Formlarını İmzalayacak Kuruluş Yetkilisi/Yetkililerinin Adı Soyadı</t>
  </si>
  <si>
    <t>KAŞE/İMZA</t>
  </si>
  <si>
    <t>Murat bozlağan, kenan bozlağan, özlem</t>
  </si>
  <si>
    <t>Proje ve Personel Bilgileri'!$B$17:$B$216</t>
  </si>
  <si>
    <t>5746/4691 Sayılı Kanun Kapsamında Yararlanılan Gelir Vergisi Stopaj Teşviki</t>
  </si>
  <si>
    <t>Diğer Kanunlar Kapsamında Yararlanılan Teşvikler/
Destekler</t>
  </si>
  <si>
    <t xml:space="preserve">YERLİ MALI 
</t>
  </si>
  <si>
    <t>YERLİ MALI TUTARI</t>
  </si>
  <si>
    <t>YERLİ MALI TOPLAMI</t>
  </si>
  <si>
    <t>2021/2 dönemine aittir.</t>
  </si>
  <si>
    <t>Projenin ulusal veya uluslararası proje ortaklarından alınan danışmanlık ve hizmet alımı giderleri (yurtiçi üniversite veya araştırma kurumları hariç) beyan edilmemiştr.</t>
  </si>
  <si>
    <t>Projenin ulusal veya uluslararası proje ortaklarından alınan danışmanlık ve hizmet alımı giderleri (yurtiçi üniversite veya araştırma kurumları hariç) beyan edilmemiştir.</t>
  </si>
  <si>
    <t>1.Taahhütname ve Proje Ortakları Listesi</t>
  </si>
  <si>
    <t>2022/1</t>
  </si>
  <si>
    <t>2022/2</t>
  </si>
  <si>
    <t>2023/1</t>
  </si>
  <si>
    <t>2023/2</t>
  </si>
  <si>
    <t>1711 - Yapay Zekâ Ekosistem Çağrısı</t>
  </si>
  <si>
    <t>Proje kapsamında yapılan harcama ve giderlere ilişkin kuruluşumuz tarafından dönemsel olarak Yenilik Destek Programı Uygulama Esasları Yönergesi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ve ilgili diğer kanunlarda belirtilen belgelerin (fatura ve fatura yerine geçen vesikalar, ücret bordroları, ödeme belgeleri, beyanname, bildirge vb.) ile proje çalışanları ile ilgili diğer yükümlülükler kapsamındaki (yabancılar için çalışma izni,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Yenilik Destek Programı Uygulama Esasları Yönergesi ve Mali Rapor Hazırlama Kılavuzu’na uygun olarak ilgili gider kalemlerinden düşürülmüştür. 
Gider Formlarında beyan edilen gider kalemleri ile tevsik edici belgelerdeki bilgiler uyumlu olup, Gider Formları ile TÜBİTAK’a sunduğumuz her türlü bilgi doğrudur.
Proje mali ve hukuki yönden Yenilik Destek Programı Uygulama Esasları Yönergesi ve Mali Rapor Hazırlama Kılavuzu’na uygun bir şekilde yürütülmektedir.
Proje ortaklarından alınan danışmanlık ve hizmet alımı giderleri beyan edilmemiştir.
Proje kapsamında yapılan faaliyetlerle ilgili harcama ve giderler Yenilik Destek Programı Uygulama Esasları Yönergesi ve Mali Rapor Hazırlama Kılavuzu’na uygun olarak TÜBİTAK’a beyan edilmiştir.
Proje çalışanları ile ilgili vergi ve SGK beyan ve ödeme yükümlülükleri yerine getirilmiştir.
Gider Formları ile TÜBİTAK’a beyan edilen giderlerin ödemeleri Yenilik Destek Programı Uygulama Esasları Yönergesi ve Mali Rapor Hazırlama Kılavuzu’na uygun olarak yapılmıştır.
MM Rapor tarihine kadar ödemesi yapılmayan giderler TÜBİTAK’a beyan edilmemiştir. 
MM Raporu, Mali Rapor ve Gider Formlarının birer nüshası istenildiğinde ibraz edilmek üzere on (10) yıl süre ile muhafaza edilecektir.
Proje personeli ile ilgili eğitim durumları gerçeğe uygun olarak beyan edilmiş olup, eğitim durumlarına ait belgeler Kuruluşumuzda bulunmaktadır. Proje personelinin ve bursiyerlerin çalışma bilgileri Yenilik Destek Programı Uygulama Esasları Yönergesine uygun olarak beyan edilmiştir.
Gider Formları ile TÜBİTAK’a beyan ettiğimiz giderler Yenilik Destek Programı Uygulama Esasları Yönergesi ve Mali Rapor Hazırlama Kılavuzu’na uygun olup, söz konusu giderlere ait yasal belge kopyaları Mali Rapor içerisinde bulunmakta ve mevzuata uygun olarak muhafaza edilmektedir. 
Yukarıda belirtilen hususlarla birlikte, ilgili döneme ait MM Raporunun son halini incelediğimizi, tarafımızdan basılı olarak gönderdiğimiz MM raporunda kapsam dışı bırakılan giderlerin kapsam dışı gerekçesini kabul ettiğimizi, bu giderlerle ilgili TÜBİTAK’a itiraz etmeyeceğimizi kabul ve taahhüt ederiz.</t>
  </si>
  <si>
    <t>2024/1</t>
  </si>
  <si>
    <t>2024/2</t>
  </si>
  <si>
    <t>2025/1</t>
  </si>
  <si>
    <t>2025/2</t>
  </si>
  <si>
    <t>2026/1</t>
  </si>
  <si>
    <t>2026/2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</si>
</sst>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0.00_ ;\-#,##0.00\ "/>
  </numFmts>
  <fonts count="51" x14ac:knownFonts="1">
    <font>
      <sz val="11"/>
      <color theme="1"/>
      <name val="Calibri"/>
      <family val="2"/>
      <charset val="162"/>
      <scheme val="minor"/>
    </font>
    <font>
      <b/>
      <sz val="11"/>
      <color theme="1"/>
      <name val="Calibri"/>
      <family val="2"/>
      <charset val="162"/>
      <scheme val="minor"/>
    </font>
    <font>
      <sz val="8"/>
      <color theme="1"/>
      <name val="Calibri"/>
      <family val="2"/>
      <charset val="162"/>
      <scheme val="minor"/>
    </font>
    <font>
      <b/>
      <sz val="26"/>
      <color theme="1"/>
      <name val="Calibri"/>
      <family val="2"/>
      <charset val="162"/>
      <scheme val="minor"/>
    </font>
    <font>
      <sz val="11"/>
      <color rgb="FF000000"/>
      <name val="Calibri"/>
      <family val="2"/>
      <charset val="162"/>
    </font>
    <font>
      <sz val="11"/>
      <color theme="1"/>
      <name val="Calibri"/>
      <family val="2"/>
      <charset val="162"/>
      <scheme val="minor"/>
    </font>
    <font>
      <b/>
      <sz val="14"/>
      <color theme="1"/>
      <name val="Calibri"/>
      <family val="2"/>
      <charset val="162"/>
      <scheme val="minor"/>
    </font>
    <font>
      <sz val="10"/>
      <color theme="1"/>
      <name val="Calibri"/>
      <family val="2"/>
      <charset val="162"/>
      <scheme val="minor"/>
    </font>
    <font>
      <b/>
      <sz val="8"/>
      <color rgb="FFFF0000"/>
      <name val="Calibri"/>
      <family val="2"/>
      <charset val="162"/>
      <scheme val="minor"/>
    </font>
    <font>
      <b/>
      <sz val="11"/>
      <color rgb="FFFF0000"/>
      <name val="Calibri"/>
      <family val="2"/>
      <charset val="162"/>
      <scheme val="minor"/>
    </font>
    <font>
      <b/>
      <sz val="12"/>
      <color theme="1"/>
      <name val="Calibri"/>
      <family val="2"/>
      <charset val="162"/>
      <scheme val="minor"/>
    </font>
    <font>
      <b/>
      <sz val="12"/>
      <color rgb="FFFF0000"/>
      <name val="Calibri"/>
      <family val="2"/>
      <charset val="162"/>
      <scheme val="minor"/>
    </font>
    <font>
      <b/>
      <sz val="10"/>
      <color theme="1"/>
      <name val="Calibri"/>
      <family val="2"/>
      <charset val="162"/>
      <scheme val="minor"/>
    </font>
    <font>
      <sz val="14"/>
      <color theme="1"/>
      <name val="Calibri"/>
      <family val="2"/>
      <charset val="162"/>
      <scheme val="minor"/>
    </font>
    <font>
      <b/>
      <sz val="10.5"/>
      <color theme="1"/>
      <name val="Calibri"/>
      <family val="2"/>
      <charset val="162"/>
      <scheme val="minor"/>
    </font>
    <font>
      <sz val="8"/>
      <name val="Calibri"/>
      <family val="2"/>
      <charset val="162"/>
      <scheme val="minor"/>
    </font>
    <font>
      <b/>
      <sz val="20"/>
      <color theme="1"/>
      <name val="Calibri"/>
      <family val="2"/>
      <charset val="162"/>
      <scheme val="minor"/>
    </font>
    <font>
      <sz val="11"/>
      <color rgb="FFFF0000"/>
      <name val="Calibri"/>
      <family val="2"/>
      <charset val="162"/>
      <scheme val="minor"/>
    </font>
    <font>
      <sz val="12"/>
      <color theme="1"/>
      <name val="Calibri"/>
      <family val="2"/>
      <charset val="162"/>
      <scheme val="minor"/>
    </font>
    <font>
      <sz val="12"/>
      <color theme="0"/>
      <name val="Calibri"/>
      <family val="2"/>
      <charset val="162"/>
      <scheme val="minor"/>
    </font>
    <font>
      <sz val="12"/>
      <color rgb="FFFF0000"/>
      <name val="Calibri"/>
      <family val="2"/>
      <charset val="162"/>
      <scheme val="minor"/>
    </font>
    <font>
      <sz val="12"/>
      <name val="Calibri"/>
      <family val="2"/>
      <charset val="162"/>
      <scheme val="minor"/>
    </font>
    <font>
      <b/>
      <sz val="12"/>
      <name val="Calibri"/>
      <family val="2"/>
      <charset val="162"/>
      <scheme val="minor"/>
    </font>
    <font>
      <b/>
      <sz val="12"/>
      <color theme="0"/>
      <name val="Calibri"/>
      <family val="2"/>
      <charset val="162"/>
      <scheme val="minor"/>
    </font>
    <font>
      <b/>
      <sz val="16"/>
      <color rgb="FFFF0000"/>
      <name val="Calibri"/>
      <family val="2"/>
      <charset val="162"/>
      <scheme val="minor"/>
    </font>
    <font>
      <sz val="11.5"/>
      <color theme="1"/>
      <name val="Calibri"/>
      <family val="2"/>
      <charset val="162"/>
      <scheme val="minor"/>
    </font>
    <font>
      <b/>
      <sz val="11.5"/>
      <color theme="1"/>
      <name val="Calibri"/>
      <family val="2"/>
      <charset val="162"/>
      <scheme val="minor"/>
    </font>
    <font>
      <b/>
      <sz val="11.5"/>
      <color rgb="FFFF0000"/>
      <name val="Calibri"/>
      <family val="2"/>
      <charset val="162"/>
      <scheme val="minor"/>
    </font>
    <font>
      <b/>
      <sz val="7.5"/>
      <color rgb="FFFF0000"/>
      <name val="Calibri"/>
      <family val="2"/>
      <charset val="162"/>
      <scheme val="minor"/>
    </font>
    <font>
      <sz val="7.5"/>
      <color theme="1"/>
      <name val="Calibri"/>
      <family val="2"/>
      <charset val="162"/>
      <scheme val="minor"/>
    </font>
    <font>
      <b/>
      <sz val="12"/>
      <color rgb="FF000000"/>
      <name val="Calibri"/>
      <family val="2"/>
      <charset val="162"/>
      <scheme val="minor"/>
    </font>
    <font>
      <b/>
      <sz val="11.5"/>
      <color rgb="FF000000"/>
      <name val="Calibri"/>
      <family val="2"/>
      <charset val="162"/>
      <scheme val="minor"/>
    </font>
    <font>
      <b/>
      <sz val="11"/>
      <color rgb="FF000000"/>
      <name val="Calibri"/>
      <family val="2"/>
      <charset val="162"/>
      <scheme val="minor"/>
    </font>
    <font>
      <b/>
      <sz val="14"/>
      <color rgb="FF000000"/>
      <name val="Calibri"/>
      <family val="2"/>
      <charset val="162"/>
      <scheme val="minor"/>
    </font>
    <font>
      <sz val="9"/>
      <color rgb="FF000000"/>
      <name val="Calibri"/>
      <family val="2"/>
      <charset val="162"/>
      <scheme val="minor"/>
    </font>
    <font>
      <b/>
      <sz val="16"/>
      <color theme="1"/>
      <name val="Calibri"/>
      <family val="2"/>
      <charset val="162"/>
      <scheme val="minor"/>
    </font>
    <font>
      <sz val="12"/>
      <color rgb="FF000000"/>
      <name val="Calibri"/>
      <family val="2"/>
      <charset val="162"/>
      <scheme val="minor"/>
    </font>
    <font>
      <sz val="13"/>
      <color rgb="FF000000"/>
      <name val="Calibri"/>
      <family val="2"/>
      <charset val="162"/>
      <scheme val="minor"/>
    </font>
    <font>
      <i/>
      <sz val="12"/>
      <color indexed="8"/>
      <name val="Calibri"/>
      <family val="2"/>
      <charset val="162"/>
      <scheme val="minor"/>
    </font>
    <font>
      <sz val="13"/>
      <color indexed="8"/>
      <name val="Calibri"/>
      <family val="2"/>
      <charset val="162"/>
      <scheme val="minor"/>
    </font>
    <font>
      <b/>
      <sz val="16"/>
      <color rgb="FF000000"/>
      <name val="Calibri"/>
      <family val="2"/>
      <charset val="162"/>
      <scheme val="minor"/>
    </font>
    <font>
      <b/>
      <sz val="22"/>
      <color rgb="FF000000"/>
      <name val="Calibri"/>
      <family val="2"/>
      <charset val="162"/>
      <scheme val="minor"/>
    </font>
    <font>
      <sz val="11"/>
      <color rgb="FF000000"/>
      <name val="Calibri"/>
      <family val="2"/>
      <charset val="162"/>
      <scheme val="minor"/>
    </font>
    <font>
      <sz val="20"/>
      <color theme="1"/>
      <name val="Calibri"/>
      <family val="2"/>
      <charset val="162"/>
      <scheme val="minor"/>
    </font>
    <font>
      <b/>
      <sz val="13"/>
      <color theme="1"/>
      <name val="Calibri"/>
      <family val="2"/>
      <charset val="162"/>
      <scheme val="minor"/>
    </font>
    <font>
      <sz val="13"/>
      <color theme="1"/>
      <name val="Calibri"/>
      <family val="2"/>
      <charset val="162"/>
      <scheme val="minor"/>
    </font>
    <font>
      <sz val="11"/>
      <color theme="0"/>
      <name val="Calibri"/>
      <family val="2"/>
      <charset val="162"/>
      <scheme val="minor"/>
    </font>
    <font>
      <b/>
      <sz val="15"/>
      <color theme="1"/>
      <name val="Calibri"/>
      <family val="2"/>
      <charset val="162"/>
      <scheme val="minor"/>
    </font>
    <font>
      <sz val="15"/>
      <color theme="1"/>
      <name val="Calibri"/>
      <family val="2"/>
      <charset val="162"/>
      <scheme val="minor"/>
    </font>
    <font>
      <sz val="16"/>
      <color theme="1"/>
      <name val="Calibri"/>
      <family val="2"/>
      <charset val="162"/>
      <scheme val="minor"/>
    </font>
    <font>
      <sz val="12"/>
      <color indexed="8"/>
      <name val="Calibri"/>
      <family val="2"/>
      <charset val="162"/>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2" tint="-0.249977111117893"/>
        <bgColor indexed="64"/>
      </patternFill>
    </fill>
    <fill>
      <patternFill patternType="solid">
        <fgColor indexed="2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s>
  <cellStyleXfs count="3">
    <xf numFmtId="0" fontId="0" fillId="0" borderId="0"/>
    <xf numFmtId="0" fontId="4" fillId="0" borderId="0"/>
    <xf numFmtId="43" fontId="5" fillId="0" borderId="0" applyFont="0" applyFill="0" applyBorder="0" applyAlignment="0" applyProtection="0"/>
  </cellStyleXfs>
  <cellXfs count="565">
    <xf numFmtId="0" fontId="0" fillId="0" borderId="0" xfId="0"/>
    <xf numFmtId="0" fontId="1" fillId="0" borderId="18" xfId="0" applyFont="1" applyBorder="1"/>
    <xf numFmtId="0" fontId="1" fillId="0" borderId="0" xfId="0" applyFont="1"/>
    <xf numFmtId="0" fontId="1" fillId="0" borderId="18" xfId="0" applyFont="1" applyBorder="1" applyAlignment="1">
      <alignment horizontal="center" vertical="center" wrapText="1"/>
    </xf>
    <xf numFmtId="0" fontId="9" fillId="0" borderId="0" xfId="0" applyFont="1"/>
    <xf numFmtId="0" fontId="1" fillId="0" borderId="0" xfId="0" applyFont="1" applyAlignment="1">
      <alignment horizontal="center" vertical="center" wrapText="1"/>
    </xf>
    <xf numFmtId="0" fontId="1" fillId="0" borderId="35" xfId="0" applyFont="1" applyBorder="1"/>
    <xf numFmtId="0" fontId="7" fillId="0" borderId="0" xfId="0" applyFont="1"/>
    <xf numFmtId="0" fontId="1" fillId="0" borderId="12" xfId="0" applyFont="1" applyBorder="1" applyAlignment="1">
      <alignment horizontal="center"/>
    </xf>
    <xf numFmtId="0" fontId="10" fillId="0" borderId="18" xfId="0" applyFont="1" applyBorder="1" applyAlignment="1">
      <alignment horizontal="center"/>
    </xf>
    <xf numFmtId="0" fontId="10" fillId="0" borderId="37" xfId="0" applyFont="1" applyBorder="1" applyAlignment="1">
      <alignment horizontal="center"/>
    </xf>
    <xf numFmtId="0" fontId="10" fillId="0" borderId="21" xfId="0" applyFont="1" applyBorder="1" applyAlignment="1">
      <alignment horizontal="center"/>
    </xf>
    <xf numFmtId="0" fontId="10" fillId="0" borderId="21" xfId="0" applyFont="1" applyBorder="1" applyAlignment="1" applyProtection="1">
      <alignment horizontal="center"/>
      <protection locked="0"/>
    </xf>
    <xf numFmtId="0" fontId="9" fillId="0" borderId="0" xfId="0" applyFont="1" applyAlignment="1">
      <alignment horizontal="center"/>
    </xf>
    <xf numFmtId="0" fontId="9" fillId="0" borderId="0" xfId="0" applyFont="1" applyProtection="1">
      <protection locked="0"/>
    </xf>
    <xf numFmtId="0" fontId="9" fillId="0" borderId="0" xfId="0" applyFont="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43" fontId="8" fillId="0" borderId="0" xfId="2" applyFont="1" applyAlignment="1" applyProtection="1">
      <alignment horizontal="left" vertical="top" wrapText="1"/>
      <protection locked="0"/>
    </xf>
    <xf numFmtId="0" fontId="7" fillId="0" borderId="34" xfId="0" applyFont="1" applyBorder="1" applyProtection="1">
      <protection locked="0"/>
    </xf>
    <xf numFmtId="1" fontId="7" fillId="0" borderId="34" xfId="0" applyNumberFormat="1" applyFont="1" applyBorder="1" applyAlignment="1" applyProtection="1">
      <alignment horizontal="center"/>
      <protection locked="0"/>
    </xf>
    <xf numFmtId="0" fontId="7" fillId="0" borderId="34" xfId="0" applyFont="1" applyBorder="1" applyAlignment="1" applyProtection="1">
      <alignment horizontal="left" wrapText="1"/>
      <protection locked="0"/>
    </xf>
    <xf numFmtId="0" fontId="7" fillId="0" borderId="11" xfId="0" applyFont="1" applyBorder="1" applyProtection="1">
      <protection locked="0"/>
    </xf>
    <xf numFmtId="0" fontId="7" fillId="0" borderId="1" xfId="0" applyFont="1" applyBorder="1" applyProtection="1">
      <protection locked="0"/>
    </xf>
    <xf numFmtId="0" fontId="7" fillId="0" borderId="1" xfId="0" applyFont="1" applyBorder="1" applyAlignment="1" applyProtection="1">
      <alignment horizontal="left" wrapText="1"/>
      <protection locked="0"/>
    </xf>
    <xf numFmtId="0" fontId="7" fillId="0" borderId="13" xfId="0" applyFont="1" applyBorder="1" applyProtection="1">
      <protection locked="0"/>
    </xf>
    <xf numFmtId="0" fontId="7" fillId="0" borderId="15" xfId="0" applyFont="1" applyBorder="1" applyProtection="1">
      <protection locked="0"/>
    </xf>
    <xf numFmtId="0" fontId="7" fillId="0" borderId="0" xfId="0" applyFont="1" applyProtection="1">
      <protection locked="0"/>
    </xf>
    <xf numFmtId="4" fontId="12" fillId="0" borderId="15" xfId="0" applyNumberFormat="1" applyFont="1" applyBorder="1" applyAlignment="1" applyProtection="1">
      <alignment horizontal="center"/>
      <protection locked="0"/>
    </xf>
    <xf numFmtId="0" fontId="1" fillId="0" borderId="18" xfId="0" applyFont="1" applyBorder="1" applyAlignment="1" applyProtection="1">
      <alignment horizontal="left" wrapText="1"/>
      <protection locked="0"/>
    </xf>
    <xf numFmtId="43" fontId="0" fillId="0" borderId="0" xfId="2" applyFont="1"/>
    <xf numFmtId="0" fontId="17" fillId="0" borderId="0" xfId="0" applyFont="1"/>
    <xf numFmtId="0" fontId="17" fillId="0" borderId="0" xfId="0" applyFont="1" applyAlignment="1">
      <alignment horizontal="center"/>
    </xf>
    <xf numFmtId="0" fontId="10" fillId="0" borderId="34" xfId="0" applyFont="1" applyBorder="1" applyAlignment="1" applyProtection="1">
      <alignment horizontal="center"/>
      <protection locked="0"/>
    </xf>
    <xf numFmtId="0" fontId="18" fillId="0" borderId="34" xfId="0" applyFont="1" applyBorder="1" applyAlignment="1" applyProtection="1">
      <alignment wrapText="1"/>
      <protection locked="0"/>
    </xf>
    <xf numFmtId="164" fontId="18" fillId="0" borderId="34" xfId="0" applyNumberFormat="1" applyFont="1" applyBorder="1" applyAlignment="1" applyProtection="1">
      <alignment horizontal="center"/>
      <protection locked="0"/>
    </xf>
    <xf numFmtId="0" fontId="10" fillId="0" borderId="1" xfId="0" applyFont="1" applyBorder="1" applyAlignment="1" applyProtection="1">
      <alignment horizontal="center"/>
      <protection locked="0"/>
    </xf>
    <xf numFmtId="0" fontId="18" fillId="0" borderId="1" xfId="0" applyFont="1" applyBorder="1" applyAlignment="1" applyProtection="1">
      <alignment wrapText="1"/>
      <protection locked="0"/>
    </xf>
    <xf numFmtId="0" fontId="18" fillId="0" borderId="1" xfId="0" applyFont="1" applyBorder="1" applyAlignment="1" applyProtection="1">
      <alignment horizontal="center"/>
      <protection locked="0"/>
    </xf>
    <xf numFmtId="0" fontId="10" fillId="0" borderId="17" xfId="0" applyFont="1" applyBorder="1" applyAlignment="1" applyProtection="1">
      <alignment horizontal="center"/>
      <protection locked="0"/>
    </xf>
    <xf numFmtId="0" fontId="18" fillId="0" borderId="17" xfId="0" applyFont="1" applyBorder="1" applyAlignment="1" applyProtection="1">
      <alignment wrapText="1"/>
      <protection locked="0"/>
    </xf>
    <xf numFmtId="0" fontId="18" fillId="0" borderId="17" xfId="0" applyFont="1" applyBorder="1" applyAlignment="1" applyProtection="1">
      <alignment horizontal="center"/>
      <protection locked="0"/>
    </xf>
    <xf numFmtId="164" fontId="18" fillId="0" borderId="32" xfId="0" applyNumberFormat="1" applyFont="1" applyBorder="1" applyAlignment="1" applyProtection="1">
      <alignment horizontal="center"/>
      <protection locked="0"/>
    </xf>
    <xf numFmtId="0" fontId="18" fillId="0" borderId="0" xfId="0" applyFont="1"/>
    <xf numFmtId="1" fontId="18" fillId="0" borderId="0" xfId="0" applyNumberFormat="1" applyFont="1"/>
    <xf numFmtId="1" fontId="18" fillId="0" borderId="0" xfId="0" applyNumberFormat="1" applyFont="1" applyAlignment="1">
      <alignment horizontal="center"/>
    </xf>
    <xf numFmtId="0" fontId="18" fillId="0" borderId="0" xfId="0" applyFont="1" applyAlignment="1">
      <alignment horizontal="center"/>
    </xf>
    <xf numFmtId="0" fontId="10" fillId="0" borderId="10" xfId="0" applyFont="1" applyBorder="1" applyAlignment="1">
      <alignment horizontal="center"/>
    </xf>
    <xf numFmtId="0" fontId="10" fillId="0" borderId="12" xfId="0" applyFont="1" applyBorder="1" applyAlignment="1">
      <alignment horizontal="center"/>
    </xf>
    <xf numFmtId="0" fontId="10" fillId="0" borderId="14" xfId="0" applyFont="1" applyBorder="1" applyAlignment="1">
      <alignment horizontal="center"/>
    </xf>
    <xf numFmtId="0" fontId="18" fillId="0" borderId="0" xfId="0" applyFont="1" applyAlignment="1">
      <alignment horizontal="left"/>
    </xf>
    <xf numFmtId="0" fontId="10" fillId="0" borderId="34" xfId="0" applyFont="1" applyBorder="1" applyAlignment="1">
      <alignment horizontal="center"/>
    </xf>
    <xf numFmtId="0" fontId="10" fillId="0" borderId="1" xfId="0" applyFont="1" applyBorder="1" applyAlignment="1">
      <alignment horizontal="center"/>
    </xf>
    <xf numFmtId="0" fontId="10" fillId="0" borderId="8" xfId="0" applyFont="1" applyBorder="1" applyAlignment="1">
      <alignment horizontal="center"/>
    </xf>
    <xf numFmtId="0" fontId="10" fillId="0" borderId="16" xfId="0" applyFont="1" applyBorder="1" applyAlignment="1" applyProtection="1">
      <alignment horizontal="center"/>
      <protection locked="0"/>
    </xf>
    <xf numFmtId="0" fontId="18" fillId="0" borderId="16" xfId="0" applyFont="1" applyBorder="1" applyAlignment="1" applyProtection="1">
      <alignment wrapText="1"/>
      <protection locked="0"/>
    </xf>
    <xf numFmtId="164" fontId="18" fillId="0" borderId="16" xfId="0" applyNumberFormat="1" applyFont="1" applyBorder="1" applyAlignment="1" applyProtection="1">
      <alignment horizontal="center"/>
      <protection locked="0"/>
    </xf>
    <xf numFmtId="49" fontId="18" fillId="0" borderId="16" xfId="0" applyNumberFormat="1" applyFont="1" applyBorder="1" applyAlignment="1" applyProtection="1">
      <alignment horizontal="left" wrapText="1"/>
      <protection locked="0"/>
    </xf>
    <xf numFmtId="49" fontId="18" fillId="0" borderId="34" xfId="0" applyNumberFormat="1" applyFont="1" applyBorder="1" applyAlignment="1" applyProtection="1">
      <alignment horizontal="left" wrapText="1"/>
      <protection locked="0"/>
    </xf>
    <xf numFmtId="0" fontId="10" fillId="0" borderId="31" xfId="0" applyFont="1" applyBorder="1" applyAlignment="1">
      <alignment horizontal="center"/>
    </xf>
    <xf numFmtId="0" fontId="10" fillId="0" borderId="32" xfId="0" applyFont="1" applyBorder="1" applyAlignment="1" applyProtection="1">
      <alignment horizontal="center"/>
      <protection locked="0"/>
    </xf>
    <xf numFmtId="0" fontId="18" fillId="0" borderId="32" xfId="0" applyFont="1" applyBorder="1" applyAlignment="1" applyProtection="1">
      <alignment wrapText="1"/>
      <protection locked="0"/>
    </xf>
    <xf numFmtId="49" fontId="18" fillId="0" borderId="32" xfId="0" applyNumberFormat="1" applyFont="1" applyBorder="1" applyAlignment="1" applyProtection="1">
      <alignment horizontal="left" wrapText="1"/>
      <protection locked="0"/>
    </xf>
    <xf numFmtId="0" fontId="21" fillId="0" borderId="0" xfId="0" applyFont="1"/>
    <xf numFmtId="164" fontId="18" fillId="0" borderId="16" xfId="0" applyNumberFormat="1" applyFont="1" applyBorder="1" applyAlignment="1" applyProtection="1">
      <alignment horizontal="left"/>
      <protection locked="0"/>
    </xf>
    <xf numFmtId="164" fontId="18" fillId="0" borderId="34" xfId="0" applyNumberFormat="1" applyFont="1" applyBorder="1" applyAlignment="1" applyProtection="1">
      <alignment horizontal="left"/>
      <protection locked="0"/>
    </xf>
    <xf numFmtId="164" fontId="18" fillId="0" borderId="32" xfId="0" applyNumberFormat="1" applyFont="1" applyBorder="1" applyAlignment="1" applyProtection="1">
      <alignment horizontal="left"/>
      <protection locked="0"/>
    </xf>
    <xf numFmtId="0" fontId="19" fillId="0" borderId="0" xfId="0" applyFont="1"/>
    <xf numFmtId="0" fontId="23" fillId="0" borderId="0" xfId="0" applyFont="1"/>
    <xf numFmtId="4" fontId="18" fillId="0" borderId="16" xfId="0" applyNumberFormat="1" applyFont="1" applyBorder="1" applyAlignment="1" applyProtection="1">
      <alignment horizontal="center"/>
      <protection locked="0"/>
    </xf>
    <xf numFmtId="0" fontId="10" fillId="0" borderId="16" xfId="0" applyFont="1" applyBorder="1" applyAlignment="1">
      <alignment horizontal="center"/>
    </xf>
    <xf numFmtId="0" fontId="10" fillId="0" borderId="17" xfId="0" applyFont="1" applyBorder="1" applyAlignment="1">
      <alignment horizontal="center"/>
    </xf>
    <xf numFmtId="4" fontId="20" fillId="0" borderId="0" xfId="2" applyNumberFormat="1" applyFont="1"/>
    <xf numFmtId="4" fontId="18" fillId="0" borderId="0" xfId="0" applyNumberFormat="1" applyFont="1"/>
    <xf numFmtId="0" fontId="10" fillId="0" borderId="0" xfId="0" applyFont="1"/>
    <xf numFmtId="0" fontId="19" fillId="0" borderId="0" xfId="0" applyFont="1" applyProtection="1">
      <protection locked="0"/>
    </xf>
    <xf numFmtId="0" fontId="19" fillId="0" borderId="0" xfId="0" applyFont="1" applyAlignment="1" applyProtection="1">
      <alignment horizontal="center"/>
      <protection locked="0"/>
    </xf>
    <xf numFmtId="0" fontId="18" fillId="0" borderId="16" xfId="0" applyFont="1" applyBorder="1" applyAlignment="1" applyProtection="1">
      <alignment horizontal="center"/>
      <protection locked="0"/>
    </xf>
    <xf numFmtId="164" fontId="18" fillId="0" borderId="1" xfId="0" applyNumberFormat="1" applyFont="1" applyBorder="1" applyAlignment="1" applyProtection="1">
      <alignment horizontal="center"/>
      <protection locked="0"/>
    </xf>
    <xf numFmtId="4" fontId="18" fillId="0" borderId="1" xfId="0" applyNumberFormat="1" applyFont="1" applyBorder="1" applyAlignment="1" applyProtection="1">
      <alignment horizontal="center"/>
      <protection locked="0"/>
    </xf>
    <xf numFmtId="164" fontId="18" fillId="0" borderId="17" xfId="0" applyNumberFormat="1" applyFont="1" applyBorder="1" applyAlignment="1" applyProtection="1">
      <alignment horizontal="center"/>
      <protection locked="0"/>
    </xf>
    <xf numFmtId="4" fontId="18" fillId="0" borderId="17" xfId="0" applyNumberFormat="1" applyFont="1" applyBorder="1" applyAlignment="1" applyProtection="1">
      <alignment horizontal="center"/>
      <protection locked="0"/>
    </xf>
    <xf numFmtId="0" fontId="18" fillId="0" borderId="0" xfId="0" applyFont="1" applyProtection="1">
      <protection locked="0"/>
    </xf>
    <xf numFmtId="0" fontId="18" fillId="0" borderId="0" xfId="0" applyFont="1" applyAlignment="1" applyProtection="1">
      <alignment horizontal="center"/>
      <protection locked="0"/>
    </xf>
    <xf numFmtId="0" fontId="10" fillId="0" borderId="8" xfId="0" applyFont="1" applyBorder="1" applyAlignment="1" applyProtection="1">
      <alignment horizontal="center"/>
      <protection locked="0"/>
    </xf>
    <xf numFmtId="164" fontId="18" fillId="0" borderId="9" xfId="0" applyNumberFormat="1" applyFont="1" applyBorder="1" applyAlignment="1" applyProtection="1">
      <alignment horizontal="center"/>
      <protection locked="0"/>
    </xf>
    <xf numFmtId="0" fontId="10" fillId="0" borderId="12" xfId="0" applyFont="1" applyBorder="1" applyAlignment="1" applyProtection="1">
      <alignment horizontal="center"/>
      <protection locked="0"/>
    </xf>
    <xf numFmtId="164" fontId="18" fillId="0" borderId="13" xfId="0" applyNumberFormat="1" applyFont="1" applyBorder="1" applyAlignment="1" applyProtection="1">
      <alignment horizontal="center"/>
      <protection locked="0"/>
    </xf>
    <xf numFmtId="0" fontId="10" fillId="0" borderId="14" xfId="0" applyFont="1" applyBorder="1" applyAlignment="1" applyProtection="1">
      <alignment horizontal="center"/>
      <protection locked="0"/>
    </xf>
    <xf numFmtId="164" fontId="18" fillId="0" borderId="15" xfId="0" applyNumberFormat="1" applyFont="1" applyBorder="1" applyAlignment="1" applyProtection="1">
      <alignment horizontal="center"/>
      <protection locked="0"/>
    </xf>
    <xf numFmtId="0" fontId="25" fillId="0" borderId="0" xfId="0" applyFont="1" applyProtection="1">
      <protection locked="0"/>
    </xf>
    <xf numFmtId="0" fontId="26" fillId="0" borderId="23" xfId="0" applyFont="1" applyBorder="1" applyProtection="1">
      <protection locked="0"/>
    </xf>
    <xf numFmtId="0" fontId="26" fillId="0" borderId="0" xfId="0" applyFont="1" applyAlignment="1" applyProtection="1">
      <alignment horizontal="right"/>
      <protection locked="0"/>
    </xf>
    <xf numFmtId="0" fontId="26" fillId="0" borderId="18" xfId="0" applyFont="1" applyBorder="1" applyProtection="1">
      <protection locked="0"/>
    </xf>
    <xf numFmtId="0" fontId="26" fillId="0" borderId="24" xfId="0" applyFont="1" applyBorder="1" applyProtection="1">
      <protection locked="0"/>
    </xf>
    <xf numFmtId="0" fontId="26" fillId="0" borderId="18" xfId="0" applyFont="1" applyBorder="1" applyAlignment="1" applyProtection="1">
      <alignment horizontal="center" vertical="center" wrapText="1"/>
      <protection locked="0"/>
    </xf>
    <xf numFmtId="0" fontId="25" fillId="0" borderId="8" xfId="0" applyFont="1" applyBorder="1" applyAlignment="1" applyProtection="1">
      <alignment horizontal="center"/>
      <protection locked="0"/>
    </xf>
    <xf numFmtId="0" fontId="25" fillId="0" borderId="16" xfId="0" applyFont="1" applyBorder="1" applyAlignment="1" applyProtection="1">
      <alignment horizontal="center"/>
      <protection locked="0"/>
    </xf>
    <xf numFmtId="165" fontId="25" fillId="0" borderId="16" xfId="2" applyNumberFormat="1" applyFont="1" applyBorder="1" applyProtection="1">
      <protection locked="0"/>
    </xf>
    <xf numFmtId="165" fontId="25" fillId="0" borderId="34" xfId="2" applyNumberFormat="1" applyFont="1" applyBorder="1" applyProtection="1">
      <protection locked="0"/>
    </xf>
    <xf numFmtId="0" fontId="25" fillId="0" borderId="12" xfId="0" applyFont="1" applyBorder="1" applyAlignment="1" applyProtection="1">
      <alignment horizontal="center"/>
      <protection locked="0"/>
    </xf>
    <xf numFmtId="0" fontId="25" fillId="0" borderId="1" xfId="0" applyFont="1" applyBorder="1" applyAlignment="1" applyProtection="1">
      <alignment horizontal="center"/>
      <protection locked="0"/>
    </xf>
    <xf numFmtId="165" fontId="25" fillId="0" borderId="1" xfId="2" applyNumberFormat="1" applyFont="1" applyBorder="1" applyProtection="1">
      <protection locked="0"/>
    </xf>
    <xf numFmtId="0" fontId="25" fillId="0" borderId="14" xfId="0" applyFont="1" applyBorder="1" applyAlignment="1" applyProtection="1">
      <alignment horizontal="center"/>
      <protection locked="0"/>
    </xf>
    <xf numFmtId="0" fontId="25" fillId="0" borderId="17" xfId="0" applyFont="1" applyBorder="1" applyAlignment="1" applyProtection="1">
      <alignment horizontal="center"/>
      <protection locked="0"/>
    </xf>
    <xf numFmtId="165" fontId="25" fillId="0" borderId="17" xfId="2" applyNumberFormat="1" applyFont="1" applyBorder="1" applyProtection="1">
      <protection locked="0"/>
    </xf>
    <xf numFmtId="0" fontId="25" fillId="0" borderId="33" xfId="0" applyFont="1" applyBorder="1" applyProtection="1">
      <protection locked="0"/>
    </xf>
    <xf numFmtId="0" fontId="25" fillId="0" borderId="0" xfId="0" applyFont="1" applyAlignment="1" applyProtection="1">
      <alignment horizontal="center"/>
      <protection locked="0"/>
    </xf>
    <xf numFmtId="43" fontId="18" fillId="0" borderId="0" xfId="2" applyFont="1"/>
    <xf numFmtId="43" fontId="18" fillId="0" borderId="0" xfId="2" applyFont="1" applyAlignment="1">
      <alignment horizontal="center"/>
    </xf>
    <xf numFmtId="4" fontId="10" fillId="0" borderId="0" xfId="0" applyNumberFormat="1" applyFont="1"/>
    <xf numFmtId="0" fontId="9" fillId="0" borderId="0" xfId="0" applyFont="1" applyAlignment="1" applyProtection="1">
      <alignment horizontal="center"/>
      <protection locked="0"/>
    </xf>
    <xf numFmtId="0" fontId="0" fillId="0" borderId="0" xfId="0" applyProtection="1">
      <protection locked="0"/>
    </xf>
    <xf numFmtId="0" fontId="26" fillId="0" borderId="0" xfId="0" applyFont="1"/>
    <xf numFmtId="0" fontId="25" fillId="0" borderId="0" xfId="0" applyFont="1"/>
    <xf numFmtId="0" fontId="27" fillId="0" borderId="0" xfId="0" applyFont="1"/>
    <xf numFmtId="0" fontId="28" fillId="0" borderId="0" xfId="0" applyFont="1" applyProtection="1">
      <protection locked="0"/>
    </xf>
    <xf numFmtId="0" fontId="28" fillId="0" borderId="0" xfId="0" applyFont="1" applyAlignment="1" applyProtection="1">
      <alignment horizontal="center"/>
      <protection locked="0"/>
    </xf>
    <xf numFmtId="0" fontId="28" fillId="0" borderId="0" xfId="0" applyFont="1" applyAlignment="1">
      <alignment vertical="center" wrapText="1"/>
    </xf>
    <xf numFmtId="0" fontId="29" fillId="0" borderId="0" xfId="0" applyFont="1" applyProtection="1">
      <protection locked="0"/>
    </xf>
    <xf numFmtId="0" fontId="29" fillId="0" borderId="0" xfId="0" applyFont="1"/>
    <xf numFmtId="0" fontId="1" fillId="0" borderId="24" xfId="0" applyFont="1" applyBorder="1" applyAlignment="1">
      <alignment horizontal="left" vertical="center"/>
    </xf>
    <xf numFmtId="0" fontId="1" fillId="0" borderId="7" xfId="0" applyFont="1" applyBorder="1" applyAlignment="1">
      <alignment horizontal="center" vertical="center"/>
    </xf>
    <xf numFmtId="0" fontId="11" fillId="0" borderId="0" xfId="0" applyFont="1" applyAlignment="1">
      <alignment horizontal="center"/>
    </xf>
    <xf numFmtId="0" fontId="20" fillId="0" borderId="0" xfId="0" applyFont="1"/>
    <xf numFmtId="0" fontId="20" fillId="0" borderId="0" xfId="0" applyFont="1" applyProtection="1">
      <protection locked="0"/>
    </xf>
    <xf numFmtId="0" fontId="20" fillId="0" borderId="0" xfId="0" applyFont="1" applyAlignment="1" applyProtection="1">
      <alignment horizontal="center"/>
      <protection locked="0"/>
    </xf>
    <xf numFmtId="0" fontId="1" fillId="0" borderId="0" xfId="0" applyFont="1" applyAlignment="1" applyProtection="1">
      <alignment horizontal="center"/>
      <protection locked="0"/>
    </xf>
    <xf numFmtId="43" fontId="1" fillId="0" borderId="0" xfId="2" applyFont="1" applyAlignment="1" applyProtection="1">
      <alignment horizontal="center"/>
      <protection locked="0"/>
    </xf>
    <xf numFmtId="2" fontId="1" fillId="0" borderId="0" xfId="0" applyNumberFormat="1" applyFont="1" applyAlignment="1" applyProtection="1">
      <alignment horizontal="center"/>
      <protection locked="0"/>
    </xf>
    <xf numFmtId="0" fontId="1" fillId="0" borderId="0" xfId="0" applyFont="1" applyProtection="1">
      <protection locked="0"/>
    </xf>
    <xf numFmtId="0" fontId="26" fillId="0" borderId="0" xfId="0" applyFont="1" applyAlignment="1" applyProtection="1">
      <alignment horizontal="center"/>
      <protection locked="0"/>
    </xf>
    <xf numFmtId="165" fontId="17" fillId="0" borderId="0" xfId="0" applyNumberFormat="1" applyFont="1"/>
    <xf numFmtId="0" fontId="1" fillId="0" borderId="10" xfId="0" applyFont="1" applyBorder="1" applyAlignment="1">
      <alignment horizontal="center"/>
    </xf>
    <xf numFmtId="0" fontId="1" fillId="0" borderId="44" xfId="0" applyFont="1" applyBorder="1" applyAlignment="1">
      <alignment horizontal="center"/>
    </xf>
    <xf numFmtId="0" fontId="0" fillId="0" borderId="38" xfId="0" applyBorder="1" applyAlignment="1">
      <alignment horizontal="center"/>
    </xf>
    <xf numFmtId="0" fontId="0" fillId="0" borderId="39" xfId="0" applyBorder="1" applyAlignment="1">
      <alignment horizontal="center"/>
    </xf>
    <xf numFmtId="0" fontId="30" fillId="0" borderId="18" xfId="0" applyFont="1" applyBorder="1" applyAlignment="1" applyProtection="1">
      <alignment horizontal="center" vertical="center"/>
      <protection locked="0"/>
    </xf>
    <xf numFmtId="0" fontId="30" fillId="0" borderId="24" xfId="0" applyFont="1" applyBorder="1" applyAlignment="1" applyProtection="1">
      <alignment horizontal="center" vertical="center"/>
      <protection locked="0"/>
    </xf>
    <xf numFmtId="0" fontId="31" fillId="0" borderId="0" xfId="0" applyFont="1" applyProtection="1">
      <protection locked="0"/>
    </xf>
    <xf numFmtId="0" fontId="10" fillId="0" borderId="0" xfId="0" applyFont="1" applyProtection="1">
      <protection locked="0"/>
    </xf>
    <xf numFmtId="0" fontId="23" fillId="0" borderId="0" xfId="0" applyFont="1" applyProtection="1">
      <protection locked="0"/>
    </xf>
    <xf numFmtId="0" fontId="32" fillId="0" borderId="0" xfId="0" applyFont="1" applyProtection="1">
      <protection locked="0"/>
    </xf>
    <xf numFmtId="4" fontId="30" fillId="0" borderId="37" xfId="0" applyNumberFormat="1" applyFont="1" applyBorder="1" applyAlignment="1" applyProtection="1">
      <alignment horizontal="center" vertical="center"/>
      <protection locked="0"/>
    </xf>
    <xf numFmtId="4" fontId="30" fillId="0" borderId="24" xfId="0" applyNumberFormat="1" applyFont="1" applyBorder="1" applyAlignment="1" applyProtection="1">
      <alignment horizontal="center" vertical="center"/>
      <protection locked="0"/>
    </xf>
    <xf numFmtId="4" fontId="30" fillId="0" borderId="18" xfId="0" applyNumberFormat="1" applyFont="1" applyBorder="1" applyAlignment="1" applyProtection="1">
      <alignment horizontal="center" vertical="center"/>
      <protection locked="0"/>
    </xf>
    <xf numFmtId="0" fontId="30" fillId="0" borderId="37" xfId="0" applyFont="1" applyBorder="1" applyAlignment="1" applyProtection="1">
      <alignment horizontal="center" vertical="center"/>
      <protection locked="0"/>
    </xf>
    <xf numFmtId="0" fontId="22" fillId="0" borderId="18" xfId="0"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center" vertical="center"/>
    </xf>
    <xf numFmtId="0" fontId="0" fillId="0" borderId="34" xfId="0" applyBorder="1" applyProtection="1">
      <protection locked="0"/>
    </xf>
    <xf numFmtId="4" fontId="0" fillId="0" borderId="34" xfId="0" applyNumberFormat="1" applyBorder="1" applyAlignment="1" applyProtection="1">
      <alignment horizontal="center"/>
      <protection locked="0"/>
    </xf>
    <xf numFmtId="2" fontId="0" fillId="0" borderId="34" xfId="0" applyNumberFormat="1" applyBorder="1" applyAlignment="1" applyProtection="1">
      <alignment horizontal="center"/>
      <protection locked="0"/>
    </xf>
    <xf numFmtId="0" fontId="0" fillId="0" borderId="0" xfId="0" applyAlignment="1">
      <alignment horizontal="center"/>
    </xf>
    <xf numFmtId="0" fontId="0" fillId="0" borderId="1" xfId="0" applyBorder="1" applyProtection="1">
      <protection locked="0"/>
    </xf>
    <xf numFmtId="4"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0" fontId="0" fillId="0" borderId="25" xfId="0" applyBorder="1" applyProtection="1">
      <protection locked="0"/>
    </xf>
    <xf numFmtId="4" fontId="0" fillId="0" borderId="25" xfId="0" applyNumberFormat="1" applyBorder="1" applyAlignment="1" applyProtection="1">
      <alignment horizontal="center"/>
      <protection locked="0"/>
    </xf>
    <xf numFmtId="2" fontId="0" fillId="0" borderId="25" xfId="0" applyNumberFormat="1" applyBorder="1" applyAlignment="1" applyProtection="1">
      <alignment horizontal="center"/>
      <protection locked="0"/>
    </xf>
    <xf numFmtId="0" fontId="34" fillId="0" borderId="18" xfId="0" applyFont="1" applyBorder="1" applyAlignment="1" applyProtection="1">
      <alignment horizontal="center" vertical="center" textRotation="90"/>
      <protection locked="0"/>
    </xf>
    <xf numFmtId="0" fontId="0" fillId="0" borderId="8" xfId="0" applyBorder="1" applyAlignment="1">
      <alignment horizontal="center"/>
    </xf>
    <xf numFmtId="0" fontId="0" fillId="0" borderId="16" xfId="0" applyBorder="1" applyAlignment="1" applyProtection="1">
      <alignment horizontal="center"/>
      <protection locked="0"/>
    </xf>
    <xf numFmtId="164" fontId="0" fillId="0" borderId="16" xfId="0" applyNumberFormat="1" applyBorder="1" applyAlignment="1" applyProtection="1">
      <alignment horizontal="center"/>
      <protection locked="0"/>
    </xf>
    <xf numFmtId="0" fontId="0" fillId="0" borderId="12" xfId="0" applyBorder="1" applyAlignment="1">
      <alignment horizontal="center"/>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14" xfId="0" applyBorder="1" applyAlignment="1">
      <alignment horizontal="center"/>
    </xf>
    <xf numFmtId="0" fontId="0" fillId="0" borderId="17" xfId="0" applyBorder="1" applyAlignment="1" applyProtection="1">
      <alignment horizontal="center"/>
      <protection locked="0"/>
    </xf>
    <xf numFmtId="164" fontId="0" fillId="0" borderId="17" xfId="0" applyNumberFormat="1" applyBorder="1" applyAlignment="1" applyProtection="1">
      <alignment horizontal="center"/>
      <protection locked="0"/>
    </xf>
    <xf numFmtId="0" fontId="11" fillId="0" borderId="0" xfId="0" applyFont="1"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35" fillId="0" borderId="0" xfId="0" applyFont="1" applyAlignment="1" applyProtection="1">
      <alignment horizontal="left" vertical="center"/>
      <protection locked="0"/>
    </xf>
    <xf numFmtId="0" fontId="36" fillId="0" borderId="0" xfId="0" applyFont="1" applyAlignment="1" applyProtection="1">
      <alignment vertical="center"/>
      <protection locked="0"/>
    </xf>
    <xf numFmtId="0" fontId="37" fillId="0" borderId="0" xfId="0" applyFont="1" applyAlignment="1" applyProtection="1">
      <alignment horizontal="left" vertical="center"/>
      <protection locked="0"/>
    </xf>
    <xf numFmtId="0" fontId="37" fillId="0" borderId="0" xfId="0" applyFont="1" applyAlignment="1" applyProtection="1">
      <alignment horizontal="left"/>
      <protection locked="0"/>
    </xf>
    <xf numFmtId="0" fontId="37" fillId="0" borderId="0" xfId="0" applyFont="1" applyAlignment="1" applyProtection="1">
      <alignment vertical="center" wrapText="1"/>
      <protection locked="0"/>
    </xf>
    <xf numFmtId="0" fontId="40" fillId="0" borderId="0" xfId="0" applyFont="1" applyAlignment="1" applyProtection="1">
      <alignment horizontal="center" vertical="center"/>
      <protection locked="0"/>
    </xf>
    <xf numFmtId="0" fontId="30" fillId="0" borderId="0" xfId="0" applyFont="1" applyAlignment="1" applyProtection="1">
      <alignment horizontal="center" vertical="center"/>
      <protection locked="0"/>
    </xf>
    <xf numFmtId="0" fontId="33" fillId="0" borderId="0" xfId="0" applyFont="1" applyAlignment="1" applyProtection="1">
      <alignment horizontal="center" vertical="center"/>
      <protection locked="0"/>
    </xf>
    <xf numFmtId="0" fontId="30" fillId="0" borderId="0" xfId="0" applyFont="1" applyAlignment="1" applyProtection="1">
      <alignment horizontal="justify" vertical="center"/>
      <protection locked="0"/>
    </xf>
    <xf numFmtId="0" fontId="36" fillId="0" borderId="0" xfId="0" applyFont="1" applyAlignment="1" applyProtection="1">
      <alignment horizontal="left" wrapText="1"/>
      <protection locked="0"/>
    </xf>
    <xf numFmtId="0" fontId="30" fillId="0" borderId="0" xfId="0" applyFont="1" applyAlignment="1" applyProtection="1">
      <alignment horizontal="right" vertical="center"/>
      <protection locked="0"/>
    </xf>
    <xf numFmtId="0" fontId="33" fillId="0" borderId="0" xfId="0" applyFont="1" applyAlignment="1" applyProtection="1">
      <alignment horizontal="right" vertical="center"/>
      <protection locked="0"/>
    </xf>
    <xf numFmtId="0" fontId="37" fillId="0" borderId="0" xfId="0" applyFont="1" applyAlignment="1" applyProtection="1">
      <alignment vertical="center"/>
      <protection locked="0"/>
    </xf>
    <xf numFmtId="0" fontId="0" fillId="0" borderId="24" xfId="0" applyBorder="1" applyAlignment="1">
      <alignment horizontal="center" vertical="center"/>
    </xf>
    <xf numFmtId="0" fontId="0" fillId="0" borderId="0" xfId="0" quotePrefix="1"/>
    <xf numFmtId="4" fontId="12" fillId="0" borderId="13" xfId="0" applyNumberFormat="1" applyFont="1" applyBorder="1" applyAlignment="1" applyProtection="1">
      <alignment horizontal="center"/>
      <protection hidden="1"/>
    </xf>
    <xf numFmtId="4" fontId="1" fillId="0" borderId="15" xfId="0" applyNumberFormat="1" applyFont="1" applyBorder="1" applyAlignment="1" applyProtection="1">
      <alignment horizontal="center"/>
      <protection hidden="1"/>
    </xf>
    <xf numFmtId="4" fontId="1" fillId="0" borderId="29" xfId="0" applyNumberFormat="1" applyFont="1" applyBorder="1" applyAlignment="1" applyProtection="1">
      <alignment horizontal="center"/>
      <protection hidden="1"/>
    </xf>
    <xf numFmtId="4" fontId="6" fillId="0" borderId="18" xfId="0" applyNumberFormat="1" applyFont="1" applyBorder="1" applyAlignment="1" applyProtection="1">
      <alignment horizontal="center" vertical="center" wrapText="1"/>
      <protection hidden="1"/>
    </xf>
    <xf numFmtId="0" fontId="6" fillId="0" borderId="18" xfId="0" applyFont="1" applyBorder="1" applyAlignment="1" applyProtection="1">
      <alignment horizontal="center" vertical="center"/>
      <protection hidden="1"/>
    </xf>
    <xf numFmtId="0" fontId="20" fillId="0" borderId="0" xfId="0" applyFont="1" applyProtection="1">
      <protection hidden="1"/>
    </xf>
    <xf numFmtId="0" fontId="9" fillId="0" borderId="0" xfId="0" applyFont="1" applyProtection="1">
      <protection hidden="1"/>
    </xf>
    <xf numFmtId="4" fontId="10" fillId="0" borderId="37" xfId="0" applyNumberFormat="1" applyFont="1" applyBorder="1" applyAlignment="1" applyProtection="1">
      <alignment horizontal="center"/>
      <protection hidden="1"/>
    </xf>
    <xf numFmtId="0" fontId="19" fillId="0" borderId="0" xfId="0" applyFont="1" applyProtection="1">
      <protection hidden="1"/>
    </xf>
    <xf numFmtId="0" fontId="28" fillId="0" borderId="0" xfId="0" applyFont="1" applyAlignment="1" applyProtection="1">
      <alignment vertical="center" wrapText="1"/>
      <protection hidden="1"/>
    </xf>
    <xf numFmtId="4" fontId="20" fillId="0" borderId="0" xfId="2" applyNumberFormat="1" applyFont="1" applyProtection="1">
      <protection hidden="1"/>
    </xf>
    <xf numFmtId="1" fontId="18" fillId="0" borderId="0" xfId="0" applyNumberFormat="1" applyFont="1" applyProtection="1">
      <protection hidden="1"/>
    </xf>
    <xf numFmtId="0" fontId="27" fillId="0" borderId="0" xfId="0" applyFont="1" applyAlignment="1" applyProtection="1">
      <alignment vertical="center" wrapText="1"/>
      <protection hidden="1"/>
    </xf>
    <xf numFmtId="4" fontId="18" fillId="0" borderId="0" xfId="2" applyNumberFormat="1" applyFont="1" applyProtection="1">
      <protection hidden="1"/>
    </xf>
    <xf numFmtId="0" fontId="27" fillId="0" borderId="0" xfId="0" applyFont="1" applyProtection="1">
      <protection hidden="1"/>
    </xf>
    <xf numFmtId="0" fontId="18" fillId="0" borderId="0" xfId="0" applyFont="1" applyProtection="1">
      <protection hidden="1"/>
    </xf>
    <xf numFmtId="4" fontId="10" fillId="0" borderId="22" xfId="0" applyNumberFormat="1" applyFont="1" applyBorder="1" applyAlignment="1" applyProtection="1">
      <alignment horizontal="center"/>
      <protection hidden="1"/>
    </xf>
    <xf numFmtId="0" fontId="9" fillId="0" borderId="0" xfId="0" applyFont="1" applyAlignment="1" applyProtection="1">
      <alignment vertical="center" wrapText="1"/>
      <protection hidden="1"/>
    </xf>
    <xf numFmtId="4" fontId="10" fillId="0" borderId="18" xfId="0" applyNumberFormat="1" applyFont="1" applyBorder="1" applyAlignment="1" applyProtection="1">
      <alignment horizontal="center"/>
      <protection hidden="1"/>
    </xf>
    <xf numFmtId="4" fontId="18" fillId="0" borderId="0" xfId="0" applyNumberFormat="1" applyFont="1" applyProtection="1">
      <protection hidden="1"/>
    </xf>
    <xf numFmtId="43" fontId="18" fillId="0" borderId="0" xfId="2" applyFont="1" applyProtection="1">
      <protection hidden="1"/>
    </xf>
    <xf numFmtId="1" fontId="0" fillId="0" borderId="34" xfId="0" applyNumberFormat="1" applyBorder="1" applyAlignment="1" applyProtection="1">
      <alignment horizontal="center"/>
      <protection hidden="1"/>
    </xf>
    <xf numFmtId="0" fontId="0" fillId="0" borderId="34" xfId="0" applyBorder="1" applyAlignment="1" applyProtection="1">
      <alignment wrapText="1"/>
      <protection hidden="1"/>
    </xf>
    <xf numFmtId="1" fontId="0" fillId="0" borderId="1" xfId="0" applyNumberFormat="1" applyBorder="1" applyAlignment="1" applyProtection="1">
      <alignment horizontal="center"/>
      <protection hidden="1"/>
    </xf>
    <xf numFmtId="0" fontId="0" fillId="0" borderId="1" xfId="0" applyBorder="1" applyAlignment="1" applyProtection="1">
      <alignment wrapText="1"/>
      <protection hidden="1"/>
    </xf>
    <xf numFmtId="1" fontId="0" fillId="0" borderId="25" xfId="0" applyNumberFormat="1" applyBorder="1" applyAlignment="1" applyProtection="1">
      <alignment horizontal="center"/>
      <protection hidden="1"/>
    </xf>
    <xf numFmtId="0" fontId="0" fillId="0" borderId="25" xfId="0" applyBorder="1" applyAlignment="1" applyProtection="1">
      <alignment wrapText="1"/>
      <protection hidden="1"/>
    </xf>
    <xf numFmtId="2"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0" fillId="0" borderId="34" xfId="0" applyNumberFormat="1" applyBorder="1" applyAlignment="1" applyProtection="1">
      <alignment horizontal="right"/>
      <protection hidden="1"/>
    </xf>
    <xf numFmtId="4" fontId="0" fillId="0" borderId="1" xfId="0" applyNumberFormat="1" applyBorder="1" applyAlignment="1" applyProtection="1">
      <alignment horizontal="right"/>
      <protection hidden="1"/>
    </xf>
    <xf numFmtId="4" fontId="0" fillId="0" borderId="25" xfId="0" applyNumberFormat="1" applyBorder="1" applyAlignment="1" applyProtection="1">
      <alignment horizontal="right"/>
      <protection hidden="1"/>
    </xf>
    <xf numFmtId="4" fontId="0" fillId="0" borderId="34" xfId="0" applyNumberFormat="1" applyBorder="1" applyAlignment="1" applyProtection="1">
      <alignment horizontal="center"/>
      <protection hidden="1"/>
    </xf>
    <xf numFmtId="4" fontId="0" fillId="0" borderId="1" xfId="0" applyNumberFormat="1" applyBorder="1" applyAlignment="1" applyProtection="1">
      <alignment horizontal="center"/>
      <protection hidden="1"/>
    </xf>
    <xf numFmtId="4" fontId="0" fillId="0" borderId="25" xfId="0" applyNumberFormat="1" applyBorder="1" applyAlignment="1" applyProtection="1">
      <alignment horizontal="center"/>
      <protection hidden="1"/>
    </xf>
    <xf numFmtId="4" fontId="10" fillId="0" borderId="24" xfId="0" applyNumberFormat="1" applyFont="1" applyBorder="1" applyAlignment="1" applyProtection="1">
      <alignment horizontal="center"/>
      <protection hidden="1"/>
    </xf>
    <xf numFmtId="4" fontId="0" fillId="0" borderId="11" xfId="0" applyNumberFormat="1" applyBorder="1" applyAlignment="1" applyProtection="1">
      <alignment horizontal="right"/>
      <protection hidden="1"/>
    </xf>
    <xf numFmtId="4" fontId="0" fillId="0" borderId="13" xfId="0" applyNumberFormat="1" applyBorder="1" applyAlignment="1" applyProtection="1">
      <alignment horizontal="right"/>
      <protection hidden="1"/>
    </xf>
    <xf numFmtId="4" fontId="0" fillId="0" borderId="45" xfId="0" applyNumberFormat="1" applyBorder="1" applyAlignment="1" applyProtection="1">
      <alignment horizontal="right"/>
      <protection hidden="1"/>
    </xf>
    <xf numFmtId="0" fontId="0" fillId="0" borderId="0" xfId="0" applyProtection="1">
      <protection hidden="1"/>
    </xf>
    <xf numFmtId="0" fontId="7" fillId="0" borderId="16" xfId="0" applyFont="1" applyBorder="1" applyAlignment="1" applyProtection="1">
      <alignment horizontal="left"/>
      <protection hidden="1"/>
    </xf>
    <xf numFmtId="1" fontId="7" fillId="0" borderId="16" xfId="0" applyNumberFormat="1" applyFont="1" applyBorder="1" applyAlignment="1" applyProtection="1">
      <alignment horizontal="center"/>
      <protection hidden="1"/>
    </xf>
    <xf numFmtId="0" fontId="7" fillId="0" borderId="1" xfId="0" applyFont="1" applyBorder="1" applyAlignment="1" applyProtection="1">
      <alignment horizontal="left"/>
      <protection hidden="1"/>
    </xf>
    <xf numFmtId="1" fontId="7" fillId="0" borderId="1" xfId="0" applyNumberFormat="1" applyFont="1" applyBorder="1" applyAlignment="1" applyProtection="1">
      <alignment horizontal="center"/>
      <protection hidden="1"/>
    </xf>
    <xf numFmtId="0" fontId="7" fillId="0" borderId="17" xfId="0" applyFont="1" applyBorder="1" applyAlignment="1" applyProtection="1">
      <alignment horizontal="left"/>
      <protection hidden="1"/>
    </xf>
    <xf numFmtId="1" fontId="7" fillId="0" borderId="17" xfId="0" applyNumberFormat="1" applyFont="1" applyBorder="1" applyAlignment="1" applyProtection="1">
      <alignment horizontal="center"/>
      <protection hidden="1"/>
    </xf>
    <xf numFmtId="1" fontId="0" fillId="0" borderId="16" xfId="0" applyNumberFormat="1" applyBorder="1" applyAlignment="1" applyProtection="1">
      <alignment horizontal="center"/>
      <protection hidden="1"/>
    </xf>
    <xf numFmtId="165" fontId="7" fillId="0" borderId="16" xfId="2" applyNumberFormat="1" applyFont="1" applyBorder="1" applyAlignment="1" applyProtection="1">
      <alignment horizontal="center"/>
      <protection hidden="1"/>
    </xf>
    <xf numFmtId="0" fontId="7" fillId="0" borderId="16" xfId="0" applyFont="1" applyBorder="1" applyAlignment="1" applyProtection="1">
      <alignment horizontal="center"/>
      <protection hidden="1"/>
    </xf>
    <xf numFmtId="165" fontId="7" fillId="0" borderId="9" xfId="2" applyNumberFormat="1" applyFont="1" applyBorder="1" applyAlignment="1" applyProtection="1">
      <alignment horizontal="center"/>
      <protection hidden="1"/>
    </xf>
    <xf numFmtId="165" fontId="7" fillId="0" borderId="1" xfId="2" applyNumberFormat="1" applyFont="1" applyBorder="1" applyAlignment="1" applyProtection="1">
      <alignment horizontal="center"/>
      <protection hidden="1"/>
    </xf>
    <xf numFmtId="0" fontId="7" fillId="0" borderId="1" xfId="0" applyFont="1" applyBorder="1" applyAlignment="1" applyProtection="1">
      <alignment horizontal="center"/>
      <protection hidden="1"/>
    </xf>
    <xf numFmtId="165" fontId="7" fillId="0" borderId="13" xfId="2" applyNumberFormat="1" applyFont="1" applyBorder="1" applyAlignment="1" applyProtection="1">
      <alignment horizontal="center"/>
      <protection hidden="1"/>
    </xf>
    <xf numFmtId="1" fontId="0" fillId="0" borderId="17" xfId="0" applyNumberFormat="1" applyBorder="1" applyAlignment="1" applyProtection="1">
      <alignment horizontal="center"/>
      <protection hidden="1"/>
    </xf>
    <xf numFmtId="165" fontId="7" fillId="0" borderId="17" xfId="2" applyNumberFormat="1" applyFont="1" applyBorder="1" applyAlignment="1" applyProtection="1">
      <alignment horizontal="center"/>
      <protection hidden="1"/>
    </xf>
    <xf numFmtId="0" fontId="7" fillId="0" borderId="17" xfId="0" applyFont="1" applyBorder="1" applyAlignment="1" applyProtection="1">
      <alignment horizontal="center"/>
      <protection hidden="1"/>
    </xf>
    <xf numFmtId="165" fontId="7" fillId="0" borderId="15" xfId="2" applyNumberFormat="1" applyFont="1" applyBorder="1" applyAlignment="1" applyProtection="1">
      <alignment horizontal="center"/>
      <protection hidden="1"/>
    </xf>
    <xf numFmtId="0" fontId="17" fillId="0" borderId="0" xfId="0" applyFont="1" applyProtection="1">
      <protection hidden="1"/>
    </xf>
    <xf numFmtId="0" fontId="7" fillId="0" borderId="34" xfId="0" applyFont="1" applyBorder="1" applyAlignment="1" applyProtection="1">
      <alignment horizontal="center"/>
      <protection hidden="1"/>
    </xf>
    <xf numFmtId="165" fontId="7" fillId="0" borderId="34" xfId="2" applyNumberFormat="1" applyFont="1" applyBorder="1" applyAlignment="1" applyProtection="1">
      <alignment horizontal="center"/>
      <protection hidden="1"/>
    </xf>
    <xf numFmtId="165" fontId="7" fillId="0" borderId="11" xfId="2" applyNumberFormat="1" applyFont="1" applyBorder="1" applyAlignment="1" applyProtection="1">
      <alignment horizontal="center"/>
      <protection hidden="1"/>
    </xf>
    <xf numFmtId="0" fontId="7" fillId="0" borderId="32" xfId="0" applyFont="1" applyBorder="1" applyAlignment="1" applyProtection="1">
      <alignment horizontal="center"/>
      <protection hidden="1"/>
    </xf>
    <xf numFmtId="165" fontId="7" fillId="0" borderId="32" xfId="2" applyNumberFormat="1" applyFont="1" applyBorder="1" applyAlignment="1" applyProtection="1">
      <alignment horizontal="center"/>
      <protection hidden="1"/>
    </xf>
    <xf numFmtId="165" fontId="7" fillId="0" borderId="30" xfId="2" applyNumberFormat="1" applyFont="1" applyBorder="1" applyAlignment="1" applyProtection="1">
      <alignment horizontal="center"/>
      <protection hidden="1"/>
    </xf>
    <xf numFmtId="165" fontId="25" fillId="0" borderId="9" xfId="2" applyNumberFormat="1" applyFont="1" applyBorder="1" applyProtection="1">
      <protection hidden="1"/>
    </xf>
    <xf numFmtId="43" fontId="8" fillId="0" borderId="0" xfId="2" applyFont="1" applyAlignment="1" applyProtection="1">
      <alignment horizontal="left" vertical="top" wrapText="1"/>
      <protection hidden="1"/>
    </xf>
    <xf numFmtId="0" fontId="0" fillId="0" borderId="1" xfId="0" applyBorder="1" applyAlignment="1" applyProtection="1">
      <alignment horizontal="center"/>
      <protection hidden="1"/>
    </xf>
    <xf numFmtId="165" fontId="7" fillId="0" borderId="1" xfId="2" applyNumberFormat="1" applyFont="1" applyBorder="1" applyProtection="1">
      <protection hidden="1"/>
    </xf>
    <xf numFmtId="165" fontId="25" fillId="0" borderId="13" xfId="2" applyNumberFormat="1" applyFont="1" applyBorder="1" applyProtection="1">
      <protection hidden="1"/>
    </xf>
    <xf numFmtId="0" fontId="25" fillId="0" borderId="1" xfId="0" applyFont="1" applyBorder="1" applyAlignment="1" applyProtection="1">
      <alignment horizontal="left"/>
      <protection hidden="1"/>
    </xf>
    <xf numFmtId="0" fontId="25" fillId="0" borderId="17" xfId="0" applyFont="1" applyBorder="1" applyAlignment="1" applyProtection="1">
      <alignment horizontal="left"/>
      <protection hidden="1"/>
    </xf>
    <xf numFmtId="165" fontId="25" fillId="0" borderId="15" xfId="2" applyNumberFormat="1" applyFont="1" applyBorder="1" applyProtection="1">
      <protection hidden="1"/>
    </xf>
    <xf numFmtId="0" fontId="26" fillId="0" borderId="32" xfId="0" applyFont="1" applyBorder="1" applyAlignment="1" applyProtection="1">
      <alignment horizontal="center"/>
      <protection hidden="1"/>
    </xf>
    <xf numFmtId="4" fontId="26" fillId="0" borderId="32" xfId="0" applyNumberFormat="1" applyFont="1" applyBorder="1" applyAlignment="1" applyProtection="1">
      <alignment horizontal="right"/>
      <protection hidden="1"/>
    </xf>
    <xf numFmtId="4" fontId="26" fillId="0" borderId="30" xfId="0" applyNumberFormat="1" applyFont="1" applyBorder="1" applyAlignment="1" applyProtection="1">
      <alignment horizontal="right"/>
      <protection hidden="1"/>
    </xf>
    <xf numFmtId="0" fontId="25" fillId="0" borderId="16" xfId="0" applyFont="1" applyBorder="1" applyAlignment="1" applyProtection="1">
      <alignment horizontal="left"/>
      <protection hidden="1"/>
    </xf>
    <xf numFmtId="0" fontId="0" fillId="0" borderId="18" xfId="0" applyBorder="1" applyAlignment="1" applyProtection="1">
      <alignment horizontal="center"/>
      <protection hidden="1"/>
    </xf>
    <xf numFmtId="0" fontId="10" fillId="0" borderId="18" xfId="0" applyFont="1" applyBorder="1" applyAlignment="1" applyProtection="1">
      <alignment horizontal="center"/>
      <protection locked="0"/>
    </xf>
    <xf numFmtId="0" fontId="10" fillId="0" borderId="4" xfId="0" applyFont="1" applyBorder="1" applyAlignment="1" applyProtection="1">
      <alignment horizontal="center"/>
      <protection locked="0"/>
    </xf>
    <xf numFmtId="0" fontId="36" fillId="0" borderId="0" xfId="0" applyFont="1" applyAlignment="1" applyProtection="1">
      <alignment horizontal="left"/>
      <protection hidden="1"/>
    </xf>
    <xf numFmtId="164" fontId="36" fillId="0" borderId="0" xfId="0" applyNumberFormat="1" applyFont="1" applyAlignment="1" applyProtection="1">
      <alignment horizontal="left"/>
      <protection hidden="1"/>
    </xf>
    <xf numFmtId="14" fontId="36" fillId="0" borderId="0" xfId="0" applyNumberFormat="1" applyFont="1" applyAlignment="1" applyProtection="1">
      <alignment horizontal="left"/>
      <protection hidden="1"/>
    </xf>
    <xf numFmtId="0" fontId="10" fillId="0" borderId="0" xfId="0" applyFont="1" applyAlignment="1" applyProtection="1">
      <alignment horizontal="center"/>
      <protection locked="0"/>
    </xf>
    <xf numFmtId="4" fontId="21" fillId="0" borderId="16" xfId="0" applyNumberFormat="1" applyFont="1" applyBorder="1" applyAlignment="1" applyProtection="1">
      <alignment horizontal="right"/>
      <protection locked="0"/>
    </xf>
    <xf numFmtId="4" fontId="18" fillId="0" borderId="9" xfId="0" applyNumberFormat="1" applyFont="1" applyBorder="1" applyAlignment="1" applyProtection="1">
      <alignment horizontal="right"/>
      <protection locked="0"/>
    </xf>
    <xf numFmtId="4" fontId="21" fillId="0" borderId="34" xfId="0" applyNumberFormat="1" applyFont="1" applyBorder="1" applyAlignment="1" applyProtection="1">
      <alignment horizontal="right"/>
      <protection locked="0"/>
    </xf>
    <xf numFmtId="4" fontId="18" fillId="0" borderId="11" xfId="0" applyNumberFormat="1" applyFont="1" applyBorder="1" applyAlignment="1" applyProtection="1">
      <alignment horizontal="right"/>
      <protection locked="0"/>
    </xf>
    <xf numFmtId="4" fontId="21" fillId="0" borderId="32" xfId="0" applyNumberFormat="1" applyFont="1" applyBorder="1" applyAlignment="1" applyProtection="1">
      <alignment horizontal="right"/>
      <protection locked="0"/>
    </xf>
    <xf numFmtId="4" fontId="18" fillId="0" borderId="30" xfId="0" applyNumberFormat="1" applyFont="1" applyBorder="1" applyAlignment="1" applyProtection="1">
      <alignment horizontal="right"/>
      <protection locked="0"/>
    </xf>
    <xf numFmtId="4" fontId="22" fillId="0" borderId="37" xfId="0" applyNumberFormat="1" applyFont="1" applyBorder="1" applyAlignment="1" applyProtection="1">
      <alignment horizontal="right"/>
      <protection hidden="1"/>
    </xf>
    <xf numFmtId="4" fontId="18" fillId="0" borderId="34" xfId="0" applyNumberFormat="1" applyFont="1" applyBorder="1" applyAlignment="1" applyProtection="1">
      <alignment horizontal="right"/>
      <protection locked="0"/>
    </xf>
    <xf numFmtId="4" fontId="18" fillId="0" borderId="13" xfId="0" applyNumberFormat="1" applyFont="1" applyBorder="1" applyAlignment="1" applyProtection="1">
      <alignment horizontal="right"/>
      <protection locked="0"/>
    </xf>
    <xf numFmtId="4" fontId="18" fillId="0" borderId="15" xfId="0" applyNumberFormat="1" applyFont="1" applyBorder="1" applyAlignment="1" applyProtection="1">
      <alignment horizontal="right"/>
      <protection locked="0"/>
    </xf>
    <xf numFmtId="4" fontId="10" fillId="0" borderId="37" xfId="0" applyNumberFormat="1" applyFont="1" applyBorder="1" applyAlignment="1" applyProtection="1">
      <alignment horizontal="right"/>
      <protection hidden="1"/>
    </xf>
    <xf numFmtId="4" fontId="18" fillId="0" borderId="34" xfId="0" applyNumberFormat="1" applyFont="1" applyBorder="1" applyProtection="1">
      <protection locked="0"/>
    </xf>
    <xf numFmtId="4" fontId="18" fillId="0" borderId="32" xfId="0" applyNumberFormat="1" applyFont="1" applyBorder="1" applyAlignment="1" applyProtection="1">
      <alignment horizontal="right"/>
      <protection locked="0"/>
    </xf>
    <xf numFmtId="164" fontId="18" fillId="0" borderId="0" xfId="0" applyNumberFormat="1" applyFont="1" applyAlignment="1">
      <alignment horizontal="center"/>
    </xf>
    <xf numFmtId="4" fontId="18" fillId="0" borderId="16" xfId="0" applyNumberFormat="1" applyFont="1" applyBorder="1" applyAlignment="1" applyProtection="1">
      <alignment horizontal="right"/>
      <protection locked="0"/>
    </xf>
    <xf numFmtId="4" fontId="18" fillId="0" borderId="1" xfId="0" applyNumberFormat="1" applyFont="1" applyBorder="1" applyAlignment="1" applyProtection="1">
      <alignment horizontal="right"/>
      <protection locked="0"/>
    </xf>
    <xf numFmtId="4" fontId="18" fillId="0" borderId="17" xfId="0" applyNumberFormat="1" applyFont="1" applyBorder="1" applyAlignment="1" applyProtection="1">
      <alignment horizontal="right"/>
      <protection locked="0"/>
    </xf>
    <xf numFmtId="4" fontId="10" fillId="0" borderId="4" xfId="0" applyNumberFormat="1" applyFont="1" applyBorder="1" applyAlignment="1" applyProtection="1">
      <alignment horizontal="right"/>
      <protection hidden="1"/>
    </xf>
    <xf numFmtId="4" fontId="18" fillId="0" borderId="16" xfId="0" applyNumberFormat="1" applyFont="1" applyBorder="1" applyProtection="1">
      <protection locked="0"/>
    </xf>
    <xf numFmtId="4" fontId="18" fillId="0" borderId="9" xfId="0" applyNumberFormat="1" applyFont="1" applyBorder="1" applyProtection="1">
      <protection locked="0"/>
    </xf>
    <xf numFmtId="4" fontId="18" fillId="0" borderId="11" xfId="0" applyNumberFormat="1" applyFont="1" applyBorder="1" applyProtection="1">
      <protection locked="0"/>
    </xf>
    <xf numFmtId="4" fontId="18" fillId="0" borderId="1" xfId="0" applyNumberFormat="1" applyFont="1" applyBorder="1" applyProtection="1">
      <protection locked="0"/>
    </xf>
    <xf numFmtId="4" fontId="18" fillId="0" borderId="13" xfId="0" applyNumberFormat="1" applyFont="1" applyBorder="1" applyProtection="1">
      <protection locked="0"/>
    </xf>
    <xf numFmtId="4" fontId="18" fillId="0" borderId="17" xfId="0" applyNumberFormat="1" applyFont="1" applyBorder="1" applyProtection="1">
      <protection locked="0"/>
    </xf>
    <xf numFmtId="4" fontId="18" fillId="0" borderId="15" xfId="0" applyNumberFormat="1" applyFont="1" applyBorder="1" applyProtection="1">
      <protection locked="0"/>
    </xf>
    <xf numFmtId="4" fontId="10" fillId="0" borderId="4" xfId="0" applyNumberFormat="1" applyFont="1" applyBorder="1" applyProtection="1">
      <protection hidden="1"/>
    </xf>
    <xf numFmtId="4" fontId="18" fillId="0" borderId="16" xfId="0" applyNumberFormat="1" applyFont="1" applyBorder="1" applyAlignment="1" applyProtection="1">
      <alignment horizontal="right"/>
      <protection hidden="1"/>
    </xf>
    <xf numFmtId="0" fontId="0" fillId="0" borderId="17" xfId="0" applyBorder="1" applyProtection="1">
      <protection locked="0"/>
    </xf>
    <xf numFmtId="0" fontId="0" fillId="0" borderId="16" xfId="0" applyBorder="1" applyAlignment="1" applyProtection="1">
      <alignment wrapText="1"/>
      <protection locked="0"/>
    </xf>
    <xf numFmtId="0" fontId="0" fillId="0" borderId="1" xfId="0" applyBorder="1" applyAlignment="1" applyProtection="1">
      <alignment wrapText="1"/>
      <protection locked="0"/>
    </xf>
    <xf numFmtId="0" fontId="0" fillId="0" borderId="17" xfId="0" applyBorder="1" applyAlignment="1" applyProtection="1">
      <alignment wrapText="1"/>
      <protection locked="0"/>
    </xf>
    <xf numFmtId="4" fontId="18" fillId="3" borderId="9" xfId="0" applyNumberFormat="1" applyFont="1" applyFill="1" applyBorder="1" applyAlignment="1" applyProtection="1">
      <alignment horizontal="right"/>
      <protection hidden="1"/>
    </xf>
    <xf numFmtId="0" fontId="43" fillId="0" borderId="0" xfId="0" applyFont="1" applyAlignment="1">
      <alignment horizontal="center"/>
    </xf>
    <xf numFmtId="0" fontId="16" fillId="0" borderId="0" xfId="0" applyFont="1" applyAlignment="1">
      <alignment horizontal="center"/>
    </xf>
    <xf numFmtId="0" fontId="30" fillId="0" borderId="0" xfId="0" applyFont="1" applyAlignment="1" applyProtection="1">
      <alignment horizontal="center"/>
      <protection locked="0"/>
    </xf>
    <xf numFmtId="0" fontId="40" fillId="0" borderId="0" xfId="0" applyFont="1" applyAlignment="1" applyProtection="1">
      <alignment horizontal="center"/>
      <protection locked="0"/>
    </xf>
    <xf numFmtId="0" fontId="36" fillId="0" borderId="0" xfId="0" applyFont="1" applyProtection="1">
      <protection locked="0"/>
    </xf>
    <xf numFmtId="49" fontId="36" fillId="0" borderId="0" xfId="0" applyNumberFormat="1" applyFont="1" applyProtection="1">
      <protection locked="0"/>
    </xf>
    <xf numFmtId="0" fontId="30" fillId="0" borderId="0" xfId="0" applyFont="1" applyAlignment="1" applyProtection="1">
      <alignment horizontal="left"/>
      <protection locked="0"/>
    </xf>
    <xf numFmtId="0" fontId="10" fillId="0" borderId="16" xfId="0" applyFont="1" applyBorder="1" applyAlignment="1" applyProtection="1">
      <alignment horizontal="center"/>
      <protection hidden="1"/>
    </xf>
    <xf numFmtId="0" fontId="18" fillId="0" borderId="16" xfId="0" applyFont="1" applyBorder="1" applyAlignment="1" applyProtection="1">
      <alignment horizontal="center"/>
      <protection hidden="1"/>
    </xf>
    <xf numFmtId="164" fontId="18" fillId="0" borderId="16" xfId="0" applyNumberFormat="1" applyFont="1" applyBorder="1" applyAlignment="1" applyProtection="1">
      <alignment horizontal="center"/>
      <protection hidden="1"/>
    </xf>
    <xf numFmtId="0" fontId="0" fillId="0" borderId="16" xfId="0" applyBorder="1" applyProtection="1">
      <protection hidden="1"/>
    </xf>
    <xf numFmtId="4" fontId="18" fillId="0" borderId="1" xfId="0" applyNumberFormat="1" applyFont="1" applyBorder="1" applyAlignment="1" applyProtection="1">
      <alignment horizontal="right"/>
      <protection hidden="1"/>
    </xf>
    <xf numFmtId="4" fontId="18" fillId="0" borderId="17" xfId="0" applyNumberFormat="1" applyFont="1" applyBorder="1" applyAlignment="1" applyProtection="1">
      <alignment horizontal="right"/>
      <protection hidden="1"/>
    </xf>
    <xf numFmtId="0" fontId="18" fillId="0" borderId="0" xfId="0" applyFont="1" applyAlignment="1" applyProtection="1">
      <alignment horizontal="right"/>
      <protection locked="0"/>
    </xf>
    <xf numFmtId="0" fontId="18" fillId="4" borderId="18" xfId="0" applyFont="1" applyFill="1" applyBorder="1"/>
    <xf numFmtId="0" fontId="18" fillId="5" borderId="18" xfId="0" applyFont="1" applyFill="1" applyBorder="1"/>
    <xf numFmtId="0" fontId="0" fillId="5" borderId="18" xfId="0" applyFill="1" applyBorder="1"/>
    <xf numFmtId="0" fontId="18" fillId="5" borderId="18" xfId="0" applyFont="1" applyFill="1" applyBorder="1" applyAlignment="1" applyProtection="1">
      <alignment horizontal="right"/>
      <protection locked="0"/>
    </xf>
    <xf numFmtId="0" fontId="18" fillId="5" borderId="18" xfId="0" applyFont="1" applyFill="1" applyBorder="1" applyProtection="1">
      <protection locked="0"/>
    </xf>
    <xf numFmtId="4" fontId="18" fillId="5" borderId="18" xfId="0" applyNumberFormat="1" applyFont="1" applyFill="1" applyBorder="1" applyAlignment="1">
      <alignment horizontal="right"/>
    </xf>
    <xf numFmtId="4" fontId="18" fillId="5" borderId="18" xfId="0" applyNumberFormat="1" applyFont="1" applyFill="1" applyBorder="1"/>
    <xf numFmtId="0" fontId="7" fillId="0" borderId="33" xfId="0" applyFont="1" applyBorder="1" applyProtection="1">
      <protection locked="0"/>
    </xf>
    <xf numFmtId="0" fontId="1" fillId="0" borderId="16" xfId="0" applyFont="1" applyBorder="1" applyAlignment="1" applyProtection="1">
      <alignment horizontal="center"/>
      <protection locked="0"/>
    </xf>
    <xf numFmtId="0" fontId="1" fillId="0" borderId="1" xfId="0" applyFont="1" applyBorder="1" applyAlignment="1" applyProtection="1">
      <alignment horizontal="center"/>
      <protection locked="0"/>
    </xf>
    <xf numFmtId="0" fontId="1" fillId="0" borderId="17" xfId="0" applyFont="1" applyBorder="1" applyAlignment="1" applyProtection="1">
      <alignment horizontal="center"/>
      <protection locked="0"/>
    </xf>
    <xf numFmtId="0" fontId="0" fillId="0" borderId="0" xfId="0" applyAlignment="1">
      <alignment horizontal="left"/>
    </xf>
    <xf numFmtId="0" fontId="11" fillId="0" borderId="0" xfId="0" applyFont="1" applyAlignment="1" applyProtection="1">
      <alignment wrapText="1"/>
      <protection hidden="1"/>
    </xf>
    <xf numFmtId="0" fontId="1" fillId="0" borderId="18" xfId="0" applyFont="1" applyBorder="1" applyAlignment="1">
      <alignment horizontal="left"/>
    </xf>
    <xf numFmtId="0" fontId="7" fillId="0" borderId="10" xfId="0" applyFont="1" applyBorder="1" applyAlignment="1" applyProtection="1">
      <alignment horizontal="center"/>
      <protection locked="0"/>
    </xf>
    <xf numFmtId="0" fontId="7" fillId="0" borderId="12" xfId="0" applyFont="1" applyBorder="1" applyAlignment="1" applyProtection="1">
      <alignment horizontal="center"/>
      <protection locked="0"/>
    </xf>
    <xf numFmtId="0" fontId="7" fillId="0" borderId="14" xfId="0" applyFont="1" applyBorder="1" applyAlignment="1" applyProtection="1">
      <alignment horizontal="center"/>
      <protection locked="0"/>
    </xf>
    <xf numFmtId="0" fontId="42" fillId="0" borderId="1" xfId="1" applyFont="1" applyBorder="1" applyAlignment="1">
      <alignment horizontal="right"/>
    </xf>
    <xf numFmtId="4" fontId="42" fillId="0" borderId="1" xfId="1" applyNumberFormat="1" applyFont="1" applyBorder="1" applyAlignment="1">
      <alignment horizontal="right"/>
    </xf>
    <xf numFmtId="0" fontId="0" fillId="0" borderId="0" xfId="0" applyAlignment="1">
      <alignment horizontal="right"/>
    </xf>
    <xf numFmtId="0" fontId="0" fillId="0" borderId="1" xfId="0" applyBorder="1" applyAlignment="1">
      <alignment horizontal="right"/>
    </xf>
    <xf numFmtId="4" fontId="0" fillId="0" borderId="1" xfId="0" applyNumberFormat="1" applyBorder="1" applyAlignment="1">
      <alignment horizontal="right"/>
    </xf>
    <xf numFmtId="0" fontId="46" fillId="0" borderId="0" xfId="0" applyFont="1"/>
    <xf numFmtId="0" fontId="35" fillId="0" borderId="0" xfId="0" applyFont="1" applyAlignment="1">
      <alignment horizontal="left"/>
    </xf>
    <xf numFmtId="164" fontId="35" fillId="0" borderId="0" xfId="0" applyNumberFormat="1" applyFont="1" applyAlignment="1">
      <alignment horizontal="left"/>
    </xf>
    <xf numFmtId="0" fontId="47" fillId="0" borderId="0" xfId="0" applyFont="1" applyProtection="1">
      <protection locked="0"/>
    </xf>
    <xf numFmtId="164" fontId="47" fillId="0" borderId="0" xfId="0" applyNumberFormat="1" applyFont="1" applyAlignment="1">
      <alignment horizontal="left"/>
    </xf>
    <xf numFmtId="0" fontId="47" fillId="0" borderId="0" xfId="0" applyFont="1" applyAlignment="1">
      <alignment horizontal="left"/>
    </xf>
    <xf numFmtId="0" fontId="47" fillId="0" borderId="0" xfId="0" applyFont="1" applyAlignment="1" applyProtection="1">
      <alignment horizontal="center"/>
      <protection locked="0"/>
    </xf>
    <xf numFmtId="0" fontId="48" fillId="0" borderId="0" xfId="0" applyFont="1" applyProtection="1">
      <protection locked="0"/>
    </xf>
    <xf numFmtId="0" fontId="48" fillId="0" borderId="0" xfId="0" applyFont="1" applyAlignment="1" applyProtection="1">
      <alignment horizontal="center"/>
      <protection locked="0"/>
    </xf>
    <xf numFmtId="0" fontId="6" fillId="0" borderId="0" xfId="0" applyFont="1" applyAlignment="1">
      <alignment horizontal="left"/>
    </xf>
    <xf numFmtId="0" fontId="6" fillId="0" borderId="0" xfId="0" applyFont="1" applyProtection="1">
      <protection locked="0"/>
    </xf>
    <xf numFmtId="164" fontId="6" fillId="0" borderId="0" xfId="0" applyNumberFormat="1" applyFont="1" applyAlignment="1">
      <alignment horizontal="left"/>
    </xf>
    <xf numFmtId="0" fontId="13" fillId="0" borderId="0" xfId="0" applyFont="1" applyProtection="1">
      <protection locked="0"/>
    </xf>
    <xf numFmtId="0" fontId="6" fillId="0" borderId="0" xfId="0" applyFont="1" applyAlignment="1" applyProtection="1">
      <alignment horizontal="right"/>
      <protection locked="0"/>
    </xf>
    <xf numFmtId="0" fontId="10" fillId="0" borderId="0" xfId="0" applyFont="1" applyAlignment="1">
      <alignment horizontal="left"/>
    </xf>
    <xf numFmtId="164" fontId="10" fillId="0" borderId="0" xfId="0" applyNumberFormat="1" applyFont="1" applyAlignment="1">
      <alignment horizontal="left"/>
    </xf>
    <xf numFmtId="0" fontId="10" fillId="0" borderId="0" xfId="0" applyFont="1" applyAlignment="1" applyProtection="1">
      <alignment horizontal="left"/>
      <protection locked="0"/>
    </xf>
    <xf numFmtId="0" fontId="26" fillId="0" borderId="32" xfId="0" applyFont="1" applyBorder="1" applyAlignment="1" applyProtection="1">
      <alignment horizontal="right"/>
      <protection hidden="1"/>
    </xf>
    <xf numFmtId="0" fontId="30" fillId="0" borderId="18" xfId="0" applyFont="1" applyBorder="1" applyAlignment="1" applyProtection="1">
      <alignment horizontal="center" vertical="center" wrapText="1"/>
      <protection locked="0"/>
    </xf>
    <xf numFmtId="4" fontId="10" fillId="0" borderId="16" xfId="0" applyNumberFormat="1" applyFont="1" applyBorder="1" applyAlignment="1" applyProtection="1">
      <alignment horizontal="center"/>
      <protection locked="0"/>
    </xf>
    <xf numFmtId="4" fontId="10" fillId="0" borderId="1" xfId="0" applyNumberFormat="1" applyFont="1" applyBorder="1" applyAlignment="1" applyProtection="1">
      <alignment horizontal="center"/>
      <protection locked="0"/>
    </xf>
    <xf numFmtId="4" fontId="10" fillId="0" borderId="17" xfId="0" applyNumberFormat="1" applyFont="1" applyBorder="1" applyAlignment="1" applyProtection="1">
      <alignment horizontal="center"/>
      <protection locked="0"/>
    </xf>
    <xf numFmtId="0" fontId="10" fillId="0" borderId="21" xfId="0" applyFont="1" applyBorder="1" applyAlignment="1">
      <alignment horizontal="center" wrapText="1"/>
    </xf>
    <xf numFmtId="0" fontId="49" fillId="0" borderId="0" xfId="0" applyFont="1"/>
    <xf numFmtId="4" fontId="10" fillId="0" borderId="8" xfId="0" applyNumberFormat="1" applyFont="1" applyBorder="1" applyAlignment="1" applyProtection="1">
      <alignment horizontal="center"/>
      <protection locked="0"/>
    </xf>
    <xf numFmtId="4" fontId="10" fillId="0" borderId="12" xfId="0" applyNumberFormat="1" applyFont="1" applyBorder="1" applyAlignment="1" applyProtection="1">
      <alignment horizontal="center"/>
      <protection locked="0"/>
    </xf>
    <xf numFmtId="4" fontId="10" fillId="0" borderId="14" xfId="0" applyNumberFormat="1" applyFont="1" applyBorder="1" applyAlignment="1" applyProtection="1">
      <alignment horizontal="center"/>
      <protection locked="0"/>
    </xf>
    <xf numFmtId="4" fontId="10" fillId="0" borderId="18" xfId="0" applyNumberFormat="1" applyFont="1" applyBorder="1" applyAlignment="1" applyProtection="1">
      <alignment horizontal="right"/>
      <protection hidden="1"/>
    </xf>
    <xf numFmtId="0" fontId="11" fillId="0" borderId="0" xfId="0" applyFont="1" applyAlignment="1" applyProtection="1">
      <alignment horizontal="left" vertical="center" wrapText="1"/>
      <protection hidden="1"/>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44" fillId="0" borderId="2" xfId="0" applyFont="1" applyBorder="1" applyAlignment="1" applyProtection="1">
      <alignment horizontal="left"/>
      <protection locked="0"/>
    </xf>
    <xf numFmtId="0" fontId="44" fillId="0" borderId="4" xfId="0" applyFont="1" applyBorder="1" applyAlignment="1" applyProtection="1">
      <alignment horizontal="left"/>
      <protection locked="0"/>
    </xf>
    <xf numFmtId="1" fontId="45" fillId="0" borderId="35" xfId="0" applyNumberFormat="1" applyFont="1" applyBorder="1" applyAlignment="1" applyProtection="1">
      <alignment horizontal="left"/>
      <protection locked="0"/>
    </xf>
    <xf numFmtId="1" fontId="45" fillId="0" borderId="33" xfId="0" applyNumberFormat="1" applyFont="1" applyBorder="1" applyAlignment="1" applyProtection="1">
      <alignment horizontal="left"/>
      <protection locked="0"/>
    </xf>
    <xf numFmtId="1" fontId="45" fillId="0" borderId="36" xfId="0" applyNumberFormat="1" applyFont="1" applyBorder="1" applyAlignment="1" applyProtection="1">
      <alignment horizontal="left"/>
      <protection locked="0"/>
    </xf>
    <xf numFmtId="0" fontId="45" fillId="0" borderId="2" xfId="0" applyFont="1" applyBorder="1" applyAlignment="1" applyProtection="1">
      <alignment horizontal="left" wrapText="1"/>
      <protection locked="0"/>
    </xf>
    <xf numFmtId="0" fontId="45" fillId="0" borderId="3" xfId="0" applyFont="1" applyBorder="1" applyAlignment="1" applyProtection="1">
      <alignment horizontal="left" wrapText="1"/>
      <protection locked="0"/>
    </xf>
    <xf numFmtId="0" fontId="45" fillId="0" borderId="4" xfId="0" applyFont="1" applyBorder="1" applyAlignment="1" applyProtection="1">
      <alignment horizontal="left" wrapText="1"/>
      <protection locked="0"/>
    </xf>
    <xf numFmtId="0" fontId="0" fillId="0" borderId="1" xfId="0" applyBorder="1" applyAlignment="1">
      <alignment horizontal="center" vertical="center" wrapText="1"/>
    </xf>
    <xf numFmtId="0" fontId="45" fillId="0" borderId="2" xfId="0" applyFont="1" applyBorder="1" applyAlignment="1" applyProtection="1">
      <alignment horizontal="left"/>
      <protection hidden="1"/>
    </xf>
    <xf numFmtId="0" fontId="45" fillId="0" borderId="3" xfId="0" applyFont="1" applyBorder="1" applyAlignment="1" applyProtection="1">
      <alignment horizontal="left"/>
      <protection hidden="1"/>
    </xf>
    <xf numFmtId="0" fontId="45" fillId="0" borderId="4" xfId="0" applyFont="1" applyBorder="1" applyAlignment="1" applyProtection="1">
      <alignment horizontal="left"/>
      <protection hidden="1"/>
    </xf>
    <xf numFmtId="164" fontId="45" fillId="0" borderId="2" xfId="0" applyNumberFormat="1" applyFont="1" applyBorder="1" applyAlignment="1" applyProtection="1">
      <alignment horizontal="left"/>
      <protection locked="0"/>
    </xf>
    <xf numFmtId="164" fontId="45" fillId="0" borderId="3" xfId="0" applyNumberFormat="1" applyFont="1" applyBorder="1" applyAlignment="1" applyProtection="1">
      <alignment horizontal="left"/>
      <protection locked="0"/>
    </xf>
    <xf numFmtId="164" fontId="45" fillId="0" borderId="4" xfId="0" applyNumberFormat="1" applyFont="1" applyBorder="1" applyAlignment="1" applyProtection="1">
      <alignment horizontal="left"/>
      <protection locked="0"/>
    </xf>
    <xf numFmtId="4" fontId="44" fillId="0" borderId="21" xfId="0" applyNumberFormat="1" applyFont="1" applyBorder="1" applyAlignment="1" applyProtection="1">
      <alignment horizontal="left"/>
      <protection hidden="1"/>
    </xf>
    <xf numFmtId="4" fontId="44" fillId="0" borderId="23" xfId="0" applyNumberFormat="1" applyFont="1" applyBorder="1" applyAlignment="1" applyProtection="1">
      <alignment horizontal="left"/>
      <protection hidden="1"/>
    </xf>
    <xf numFmtId="4" fontId="44" fillId="0" borderId="22" xfId="0" applyNumberFormat="1" applyFont="1" applyBorder="1" applyAlignment="1" applyProtection="1">
      <alignment horizontal="left"/>
      <protection hidden="1"/>
    </xf>
    <xf numFmtId="0" fontId="0" fillId="0" borderId="1" xfId="0" applyBorder="1" applyAlignment="1">
      <alignment horizontal="center" vertical="center"/>
    </xf>
    <xf numFmtId="0" fontId="44" fillId="0" borderId="21" xfId="0" applyFont="1" applyBorder="1" applyAlignment="1" applyProtection="1">
      <alignment horizontal="left"/>
      <protection locked="0"/>
    </xf>
    <xf numFmtId="0" fontId="44" fillId="0" borderId="22" xfId="0" applyFont="1" applyBorder="1" applyAlignment="1" applyProtection="1">
      <alignment horizontal="left"/>
      <protection locked="0"/>
    </xf>
    <xf numFmtId="0" fontId="44" fillId="0" borderId="2" xfId="0" applyFont="1" applyBorder="1" applyAlignment="1">
      <alignment horizontal="left" wrapText="1"/>
    </xf>
    <xf numFmtId="0" fontId="44" fillId="0" borderId="4" xfId="0" applyFont="1" applyBorder="1" applyAlignment="1">
      <alignment horizontal="left" wrapText="1"/>
    </xf>
    <xf numFmtId="4" fontId="45" fillId="0" borderId="2" xfId="0" applyNumberFormat="1" applyFont="1" applyBorder="1" applyAlignment="1" applyProtection="1">
      <alignment horizontal="left" wrapText="1"/>
      <protection locked="0"/>
    </xf>
    <xf numFmtId="4" fontId="45" fillId="0" borderId="3" xfId="0" applyNumberFormat="1" applyFont="1" applyBorder="1" applyAlignment="1" applyProtection="1">
      <alignment horizontal="left" wrapText="1"/>
      <protection locked="0"/>
    </xf>
    <xf numFmtId="4" fontId="45" fillId="0" borderId="4" xfId="0" applyNumberFormat="1" applyFont="1" applyBorder="1" applyAlignment="1" applyProtection="1">
      <alignment horizontal="left" wrapText="1"/>
      <protection locked="0"/>
    </xf>
    <xf numFmtId="0" fontId="11" fillId="0" borderId="19" xfId="0" applyFont="1" applyBorder="1" applyAlignment="1" applyProtection="1">
      <alignment horizontal="left" vertical="center" wrapText="1"/>
      <protection hidden="1"/>
    </xf>
    <xf numFmtId="164" fontId="45" fillId="0" borderId="2" xfId="0" applyNumberFormat="1" applyFont="1" applyBorder="1" applyAlignment="1" applyProtection="1">
      <alignment horizontal="left" wrapText="1"/>
      <protection locked="0"/>
    </xf>
    <xf numFmtId="164" fontId="45" fillId="0" borderId="3" xfId="0" applyNumberFormat="1" applyFont="1" applyBorder="1" applyAlignment="1" applyProtection="1">
      <alignment horizontal="left" wrapText="1"/>
      <protection locked="0"/>
    </xf>
    <xf numFmtId="164" fontId="45" fillId="0" borderId="4" xfId="0" applyNumberFormat="1" applyFont="1" applyBorder="1" applyAlignment="1" applyProtection="1">
      <alignment horizontal="left" wrapText="1"/>
      <protection locked="0"/>
    </xf>
    <xf numFmtId="0" fontId="45" fillId="0" borderId="2" xfId="0" applyFont="1" applyBorder="1" applyAlignment="1" applyProtection="1">
      <alignment horizontal="left"/>
      <protection locked="0"/>
    </xf>
    <xf numFmtId="0" fontId="45" fillId="0" borderId="3" xfId="0" applyFont="1" applyBorder="1" applyAlignment="1" applyProtection="1">
      <alignment horizontal="left"/>
      <protection locked="0"/>
    </xf>
    <xf numFmtId="0" fontId="45" fillId="0" borderId="4" xfId="0" applyFont="1" applyBorder="1" applyAlignment="1" applyProtection="1">
      <alignment horizontal="left"/>
      <protection locked="0"/>
    </xf>
    <xf numFmtId="0" fontId="11" fillId="0" borderId="0" xfId="0" applyFont="1" applyAlignment="1">
      <alignment horizontal="center" vertical="center" wrapText="1"/>
    </xf>
    <xf numFmtId="0" fontId="30" fillId="0" borderId="0" xfId="0" applyFont="1" applyAlignment="1" applyProtection="1">
      <alignment horizontal="center" vertical="center"/>
      <protection locked="0"/>
    </xf>
    <xf numFmtId="0" fontId="33" fillId="0" borderId="0" xfId="0" applyFont="1" applyAlignment="1" applyProtection="1">
      <alignment horizontal="center" vertical="center"/>
      <protection locked="0"/>
    </xf>
    <xf numFmtId="164" fontId="33" fillId="0" borderId="0" xfId="0" applyNumberFormat="1" applyFont="1" applyAlignment="1" applyProtection="1">
      <alignment horizontal="center"/>
      <protection locked="0"/>
    </xf>
    <xf numFmtId="0" fontId="40" fillId="0" borderId="0" xfId="0" applyFont="1" applyAlignment="1" applyProtection="1">
      <alignment horizontal="center" vertical="center"/>
      <protection locked="0"/>
    </xf>
    <xf numFmtId="0" fontId="41" fillId="0" borderId="0" xfId="0" applyFont="1" applyAlignment="1" applyProtection="1">
      <alignment horizontal="center" vertical="center"/>
      <protection locked="0"/>
    </xf>
    <xf numFmtId="0" fontId="40" fillId="0" borderId="0" xfId="0" applyFont="1" applyAlignment="1" applyProtection="1">
      <alignment horizontal="center" vertical="center"/>
      <protection hidden="1"/>
    </xf>
    <xf numFmtId="0" fontId="50" fillId="0" borderId="0" xfId="0" applyFont="1" applyAlignment="1" applyProtection="1">
      <alignment horizontal="left" vertical="top" wrapText="1"/>
      <protection hidden="1"/>
    </xf>
    <xf numFmtId="0" fontId="16" fillId="2" borderId="0" xfId="0" applyFont="1" applyFill="1" applyAlignment="1">
      <alignment horizontal="center" vertical="center" wrapText="1"/>
    </xf>
    <xf numFmtId="0" fontId="47" fillId="0" borderId="0" xfId="0" applyFont="1" applyAlignment="1" applyProtection="1">
      <alignment horizontal="left"/>
      <protection locked="0"/>
    </xf>
    <xf numFmtId="0" fontId="48" fillId="0" borderId="0" xfId="0" applyFont="1" applyAlignment="1" applyProtection="1">
      <alignment horizontal="center"/>
      <protection locked="0"/>
    </xf>
    <xf numFmtId="0" fontId="31" fillId="0" borderId="0" xfId="0" applyFont="1" applyAlignment="1" applyProtection="1">
      <alignment horizontal="center"/>
      <protection locked="0"/>
    </xf>
    <xf numFmtId="0" fontId="0" fillId="0" borderId="1" xfId="0" applyBorder="1" applyAlignment="1" applyProtection="1">
      <alignment horizontal="center"/>
      <protection locked="0"/>
    </xf>
    <xf numFmtId="0" fontId="26" fillId="0" borderId="31" xfId="0" applyFont="1" applyBorder="1" applyAlignment="1" applyProtection="1">
      <alignment horizontal="center"/>
      <protection locked="0"/>
    </xf>
    <xf numFmtId="0" fontId="26" fillId="0" borderId="32" xfId="0" applyFont="1" applyBorder="1" applyAlignment="1" applyProtection="1">
      <alignment horizontal="center"/>
      <protection locked="0"/>
    </xf>
    <xf numFmtId="0" fontId="26" fillId="0" borderId="0" xfId="0" applyFont="1" applyAlignment="1" applyProtection="1">
      <alignment horizontal="center"/>
      <protection hidden="1"/>
    </xf>
    <xf numFmtId="0" fontId="26" fillId="0" borderId="5" xfId="0" applyFont="1" applyBorder="1" applyAlignment="1" applyProtection="1">
      <alignment horizontal="left"/>
      <protection hidden="1"/>
    </xf>
    <xf numFmtId="0" fontId="26" fillId="0" borderId="6" xfId="0" applyFont="1" applyBorder="1" applyAlignment="1" applyProtection="1">
      <alignment horizontal="left"/>
      <protection hidden="1"/>
    </xf>
    <xf numFmtId="0" fontId="26" fillId="0" borderId="7" xfId="0" applyFont="1" applyBorder="1" applyAlignment="1" applyProtection="1">
      <alignment horizontal="left"/>
      <protection hidden="1"/>
    </xf>
    <xf numFmtId="0" fontId="26" fillId="0" borderId="26" xfId="0" applyFont="1" applyBorder="1" applyAlignment="1" applyProtection="1">
      <alignment horizontal="left" wrapText="1"/>
      <protection hidden="1"/>
    </xf>
    <xf numFmtId="0" fontId="26" fillId="0" borderId="27" xfId="0" applyFont="1" applyBorder="1" applyAlignment="1" applyProtection="1">
      <alignment horizontal="left" wrapText="1"/>
      <protection hidden="1"/>
    </xf>
    <xf numFmtId="0" fontId="26" fillId="0" borderId="28" xfId="0" applyFont="1" applyBorder="1" applyAlignment="1" applyProtection="1">
      <alignment horizontal="left" wrapText="1"/>
      <protection hidden="1"/>
    </xf>
    <xf numFmtId="0" fontId="26" fillId="0" borderId="24" xfId="0" applyFont="1" applyBorder="1" applyAlignment="1" applyProtection="1">
      <alignment horizontal="center" vertical="center" wrapText="1"/>
      <protection locked="0"/>
    </xf>
    <xf numFmtId="0" fontId="26" fillId="0" borderId="37" xfId="0" applyFont="1" applyBorder="1" applyAlignment="1" applyProtection="1">
      <alignment horizontal="center" vertical="center" wrapText="1"/>
      <protection locked="0"/>
    </xf>
    <xf numFmtId="0" fontId="26" fillId="0" borderId="41" xfId="0" applyFont="1" applyBorder="1" applyAlignment="1" applyProtection="1">
      <alignment horizontal="center" vertical="center" wrapText="1"/>
      <protection locked="0"/>
    </xf>
    <xf numFmtId="0" fontId="26" fillId="0" borderId="43" xfId="0" applyFont="1" applyBorder="1" applyAlignment="1" applyProtection="1">
      <alignment horizontal="center" vertical="center" wrapText="1"/>
      <protection locked="0"/>
    </xf>
    <xf numFmtId="0" fontId="26" fillId="0" borderId="2" xfId="0" applyFont="1" applyBorder="1" applyAlignment="1" applyProtection="1">
      <alignment horizontal="center" vertical="center" wrapText="1"/>
      <protection locked="0"/>
    </xf>
    <xf numFmtId="0" fontId="26" fillId="0" borderId="3" xfId="0" applyFont="1" applyBorder="1" applyAlignment="1" applyProtection="1">
      <alignment horizontal="center" vertical="center" wrapText="1"/>
      <protection locked="0"/>
    </xf>
    <xf numFmtId="0" fontId="26" fillId="0" borderId="4" xfId="0" applyFont="1" applyBorder="1" applyAlignment="1" applyProtection="1">
      <alignment horizontal="center" vertical="center" wrapText="1"/>
      <protection locked="0"/>
    </xf>
    <xf numFmtId="0" fontId="26" fillId="0" borderId="23" xfId="0" applyFont="1" applyBorder="1" applyAlignment="1" applyProtection="1">
      <alignment horizontal="center"/>
      <protection hidden="1"/>
    </xf>
    <xf numFmtId="0" fontId="26" fillId="0" borderId="22" xfId="0" applyFont="1" applyBorder="1" applyAlignment="1" applyProtection="1">
      <alignment horizontal="center" vertical="center" wrapText="1"/>
      <protection locked="0"/>
    </xf>
    <xf numFmtId="0" fontId="26" fillId="0" borderId="35" xfId="0" applyFont="1" applyBorder="1" applyAlignment="1" applyProtection="1">
      <alignment horizontal="center" vertical="center" wrapText="1"/>
      <protection locked="0"/>
    </xf>
    <xf numFmtId="0" fontId="26" fillId="0" borderId="33" xfId="0" applyFont="1" applyBorder="1" applyAlignment="1" applyProtection="1">
      <alignment horizontal="center" vertical="center" wrapText="1"/>
      <protection locked="0"/>
    </xf>
    <xf numFmtId="0" fontId="26" fillId="0" borderId="36" xfId="0" applyFont="1" applyBorder="1" applyAlignment="1" applyProtection="1">
      <alignment horizontal="center" vertical="center" wrapText="1"/>
      <protection locked="0"/>
    </xf>
    <xf numFmtId="0" fontId="26" fillId="0" borderId="23" xfId="0" applyFont="1" applyBorder="1" applyAlignment="1" applyProtection="1">
      <alignment horizontal="center" vertical="center" wrapText="1"/>
      <protection locked="0"/>
    </xf>
    <xf numFmtId="0" fontId="1" fillId="0" borderId="0" xfId="0" applyFont="1" applyAlignment="1" applyProtection="1">
      <alignment horizontal="center"/>
      <protection hidden="1"/>
    </xf>
    <xf numFmtId="0" fontId="6" fillId="0" borderId="23" xfId="0" applyFont="1" applyBorder="1" applyAlignment="1">
      <alignment horizontal="right"/>
    </xf>
    <xf numFmtId="0" fontId="1" fillId="0" borderId="2" xfId="0" applyFont="1" applyBorder="1" applyAlignment="1" applyProtection="1">
      <alignment horizontal="left"/>
      <protection hidden="1"/>
    </xf>
    <xf numFmtId="0" fontId="1" fillId="0" borderId="3" xfId="0" applyFont="1" applyBorder="1" applyAlignment="1" applyProtection="1">
      <alignment horizontal="left"/>
      <protection hidden="1"/>
    </xf>
    <xf numFmtId="0" fontId="1" fillId="0" borderId="4" xfId="0" applyFont="1" applyBorder="1" applyAlignment="1" applyProtection="1">
      <alignment horizontal="left"/>
      <protection hidden="1"/>
    </xf>
    <xf numFmtId="0" fontId="1" fillId="0" borderId="35" xfId="0" applyFont="1" applyBorder="1" applyAlignment="1" applyProtection="1">
      <alignment horizontal="left" wrapText="1"/>
      <protection hidden="1"/>
    </xf>
    <xf numFmtId="0" fontId="1" fillId="0" borderId="33" xfId="0" applyFont="1" applyBorder="1" applyAlignment="1" applyProtection="1">
      <alignment horizontal="left" wrapText="1"/>
      <protection hidden="1"/>
    </xf>
    <xf numFmtId="0" fontId="1" fillId="0" borderId="36" xfId="0" applyFont="1" applyBorder="1" applyAlignment="1" applyProtection="1">
      <alignment horizontal="left" wrapText="1"/>
      <protection hidden="1"/>
    </xf>
    <xf numFmtId="0" fontId="1" fillId="0" borderId="24"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0" fillId="0" borderId="0" xfId="0" applyFont="1" applyAlignment="1">
      <alignment horizontal="center"/>
    </xf>
    <xf numFmtId="0" fontId="0" fillId="0" borderId="24" xfId="0" applyBorder="1" applyAlignment="1">
      <alignment horizontal="center" vertical="center"/>
    </xf>
    <xf numFmtId="0" fontId="0" fillId="0" borderId="40" xfId="0" applyBorder="1" applyAlignment="1">
      <alignment horizontal="center" vertical="center"/>
    </xf>
    <xf numFmtId="0" fontId="0" fillId="0" borderId="24" xfId="0" applyBorder="1" applyAlignment="1">
      <alignment horizontal="center" vertical="center" wrapText="1"/>
    </xf>
    <xf numFmtId="0" fontId="0" fillId="0" borderId="40" xfId="0" applyBorder="1" applyAlignment="1">
      <alignment horizontal="center" vertical="center" wrapText="1"/>
    </xf>
    <xf numFmtId="0" fontId="34" fillId="0" borderId="33" xfId="0" applyFont="1" applyBorder="1" applyAlignment="1" applyProtection="1">
      <alignment horizontal="center" vertical="center" wrapText="1"/>
      <protection locked="0"/>
    </xf>
    <xf numFmtId="0" fontId="0" fillId="0" borderId="35" xfId="0" applyBorder="1" applyAlignment="1">
      <alignment horizontal="center" vertical="center" wrapText="1"/>
    </xf>
    <xf numFmtId="0" fontId="0" fillId="0" borderId="19" xfId="0" applyBorder="1" applyAlignment="1">
      <alignment horizontal="center" vertical="center" wrapText="1"/>
    </xf>
    <xf numFmtId="0" fontId="0" fillId="0" borderId="24" xfId="0" applyBorder="1" applyAlignment="1" applyProtection="1">
      <alignment horizontal="center" vertical="center" wrapText="1"/>
      <protection hidden="1"/>
    </xf>
    <xf numFmtId="0" fontId="0" fillId="0" borderId="37" xfId="0" applyBorder="1" applyAlignment="1" applyProtection="1">
      <alignment horizontal="center" vertical="center" wrapText="1"/>
      <protection hidden="1"/>
    </xf>
    <xf numFmtId="0" fontId="1" fillId="0" borderId="2" xfId="0" applyFont="1" applyBorder="1" applyAlignment="1">
      <alignment horizontal="left"/>
    </xf>
    <xf numFmtId="0" fontId="1" fillId="0" borderId="4" xfId="0" applyFont="1" applyBorder="1" applyAlignment="1">
      <alignment horizontal="left"/>
    </xf>
    <xf numFmtId="0" fontId="1" fillId="0" borderId="21" xfId="0" applyFont="1" applyBorder="1" applyAlignment="1">
      <alignment horizontal="left"/>
    </xf>
    <xf numFmtId="0" fontId="1" fillId="0" borderId="22" xfId="0" applyFont="1" applyBorder="1" applyAlignment="1">
      <alignment horizontal="left"/>
    </xf>
    <xf numFmtId="0" fontId="1" fillId="0" borderId="2" xfId="0" applyFont="1" applyBorder="1" applyAlignment="1" applyProtection="1">
      <alignment horizontal="left" wrapText="1"/>
      <protection hidden="1"/>
    </xf>
    <xf numFmtId="0" fontId="1" fillId="0" borderId="3" xfId="0" applyFont="1" applyBorder="1" applyAlignment="1" applyProtection="1">
      <alignment horizontal="left" wrapText="1"/>
      <protection hidden="1"/>
    </xf>
    <xf numFmtId="0" fontId="1" fillId="0" borderId="4" xfId="0" applyFont="1" applyBorder="1" applyAlignment="1" applyProtection="1">
      <alignment horizontal="left" wrapText="1"/>
      <protection hidden="1"/>
    </xf>
    <xf numFmtId="0" fontId="1" fillId="0" borderId="36" xfId="0" applyFont="1" applyBorder="1" applyAlignment="1">
      <alignment horizontal="left"/>
    </xf>
    <xf numFmtId="164" fontId="1" fillId="0" borderId="2" xfId="0" applyNumberFormat="1" applyFont="1" applyBorder="1" applyAlignment="1" applyProtection="1">
      <alignment horizontal="left"/>
      <protection hidden="1"/>
    </xf>
    <xf numFmtId="164" fontId="1" fillId="0" borderId="3" xfId="0" applyNumberFormat="1" applyFont="1" applyBorder="1" applyAlignment="1" applyProtection="1">
      <alignment horizontal="left"/>
      <protection hidden="1"/>
    </xf>
    <xf numFmtId="164" fontId="1" fillId="0" borderId="4" xfId="0" applyNumberFormat="1" applyFont="1" applyBorder="1" applyAlignment="1" applyProtection="1">
      <alignment horizontal="left"/>
      <protection hidden="1"/>
    </xf>
    <xf numFmtId="0" fontId="33" fillId="0" borderId="23" xfId="0" applyFont="1" applyBorder="1" applyAlignment="1" applyProtection="1">
      <alignment horizontal="right"/>
      <protection locked="0"/>
    </xf>
    <xf numFmtId="0" fontId="10" fillId="0" borderId="31" xfId="0" applyFont="1" applyBorder="1" applyAlignment="1">
      <alignment horizontal="right"/>
    </xf>
    <xf numFmtId="0" fontId="10" fillId="0" borderId="32" xfId="0" applyFont="1" applyBorder="1" applyAlignment="1">
      <alignment horizontal="right"/>
    </xf>
    <xf numFmtId="0" fontId="10" fillId="0" borderId="46" xfId="0" applyFont="1" applyBorder="1" applyAlignment="1">
      <alignment horizontal="right"/>
    </xf>
    <xf numFmtId="0" fontId="0" fillId="0" borderId="31"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1" fillId="0" borderId="35" xfId="0" applyFont="1" applyBorder="1" applyAlignment="1">
      <alignment horizontal="left"/>
    </xf>
    <xf numFmtId="0" fontId="6" fillId="0" borderId="5" xfId="0" applyFont="1" applyBorder="1" applyAlignment="1">
      <alignment horizontal="right"/>
    </xf>
    <xf numFmtId="0" fontId="6" fillId="0" borderId="6" xfId="0" applyFont="1" applyBorder="1" applyAlignment="1">
      <alignment horizontal="right"/>
    </xf>
    <xf numFmtId="0" fontId="6" fillId="0" borderId="7" xfId="0" applyFont="1" applyBorder="1" applyAlignment="1">
      <alignment horizontal="right"/>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30" fillId="0" borderId="24" xfId="0" applyFont="1" applyBorder="1" applyAlignment="1" applyProtection="1">
      <alignment horizontal="center" vertical="center" wrapText="1"/>
      <protection locked="0"/>
    </xf>
    <xf numFmtId="0" fontId="30" fillId="0" borderId="37" xfId="0" applyFont="1" applyBorder="1" applyAlignment="1" applyProtection="1">
      <alignment horizontal="center" vertical="center" wrapText="1"/>
      <protection locked="0"/>
    </xf>
    <xf numFmtId="0" fontId="10" fillId="0" borderId="0" xfId="0" applyFont="1" applyAlignment="1" applyProtection="1">
      <alignment horizontal="center"/>
      <protection hidden="1"/>
    </xf>
    <xf numFmtId="0" fontId="10" fillId="0" borderId="23" xfId="0" applyFont="1" applyBorder="1" applyAlignment="1">
      <alignment horizontal="right"/>
    </xf>
    <xf numFmtId="0" fontId="10" fillId="0" borderId="2" xfId="0" applyFont="1" applyBorder="1" applyAlignment="1">
      <alignment horizontal="left"/>
    </xf>
    <xf numFmtId="0" fontId="10" fillId="0" borderId="4" xfId="0" applyFont="1" applyBorder="1" applyAlignment="1">
      <alignment horizontal="left"/>
    </xf>
    <xf numFmtId="0" fontId="10" fillId="0" borderId="2" xfId="0" applyFont="1" applyBorder="1" applyAlignment="1" applyProtection="1">
      <alignment horizontal="left"/>
      <protection hidden="1"/>
    </xf>
    <xf numFmtId="0" fontId="10" fillId="0" borderId="3" xfId="0" applyFont="1" applyBorder="1" applyAlignment="1" applyProtection="1">
      <alignment horizontal="left"/>
      <protection hidden="1"/>
    </xf>
    <xf numFmtId="0" fontId="10" fillId="0" borderId="4" xfId="0" applyFont="1" applyBorder="1" applyAlignment="1" applyProtection="1">
      <alignment horizontal="left"/>
      <protection hidden="1"/>
    </xf>
    <xf numFmtId="0" fontId="10" fillId="0" borderId="2" xfId="0" applyFont="1" applyBorder="1"/>
    <xf numFmtId="0" fontId="10" fillId="0" borderId="4" xfId="0" applyFont="1" applyBorder="1"/>
    <xf numFmtId="0" fontId="10" fillId="0" borderId="2" xfId="0" applyFont="1" applyBorder="1" applyAlignment="1" applyProtection="1">
      <alignment horizontal="left" wrapText="1"/>
      <protection hidden="1"/>
    </xf>
    <xf numFmtId="0" fontId="10" fillId="0" borderId="3" xfId="0" applyFont="1" applyBorder="1" applyAlignment="1" applyProtection="1">
      <alignment horizontal="left" wrapText="1"/>
      <protection hidden="1"/>
    </xf>
    <xf numFmtId="0" fontId="10" fillId="0" borderId="4" xfId="0" applyFont="1" applyBorder="1" applyAlignment="1" applyProtection="1">
      <alignment horizontal="left" wrapText="1"/>
      <protection hidden="1"/>
    </xf>
    <xf numFmtId="0" fontId="30" fillId="0" borderId="0" xfId="0" applyFont="1" applyAlignment="1" applyProtection="1">
      <alignment horizontal="center"/>
      <protection locked="0"/>
    </xf>
    <xf numFmtId="0" fontId="10" fillId="0" borderId="0" xfId="0" applyFont="1" applyAlignment="1">
      <alignment horizontal="right"/>
    </xf>
    <xf numFmtId="0" fontId="30" fillId="0" borderId="24" xfId="0" applyFont="1" applyBorder="1" applyAlignment="1" applyProtection="1">
      <alignment horizontal="center" wrapText="1"/>
      <protection locked="0"/>
    </xf>
    <xf numFmtId="0" fontId="30" fillId="0" borderId="37" xfId="0" applyFont="1" applyBorder="1" applyAlignment="1" applyProtection="1">
      <alignment horizontal="center"/>
      <protection locked="0"/>
    </xf>
    <xf numFmtId="0" fontId="30" fillId="0" borderId="40" xfId="0" applyFont="1" applyBorder="1" applyAlignment="1" applyProtection="1">
      <alignment horizontal="center" vertical="center" wrapText="1"/>
      <protection locked="0"/>
    </xf>
    <xf numFmtId="0" fontId="10" fillId="0" borderId="35" xfId="0" applyFont="1" applyBorder="1" applyAlignment="1" applyProtection="1">
      <alignment horizontal="left"/>
      <protection hidden="1"/>
    </xf>
    <xf numFmtId="0" fontId="10" fillId="0" borderId="33" xfId="0" applyFont="1" applyBorder="1" applyAlignment="1" applyProtection="1">
      <alignment horizontal="left"/>
      <protection hidden="1"/>
    </xf>
    <xf numFmtId="0" fontId="10" fillId="0" borderId="36" xfId="0" applyFont="1" applyBorder="1" applyAlignment="1" applyProtection="1">
      <alignment horizontal="left"/>
      <protection hidden="1"/>
    </xf>
    <xf numFmtId="164" fontId="30" fillId="0" borderId="40" xfId="0" applyNumberFormat="1" applyFont="1" applyBorder="1" applyAlignment="1" applyProtection="1">
      <alignment horizontal="center" vertical="center" wrapText="1"/>
      <protection locked="0"/>
    </xf>
    <xf numFmtId="0" fontId="18" fillId="0" borderId="33" xfId="0" applyFont="1" applyBorder="1" applyAlignment="1">
      <alignment horizontal="left" vertical="top" wrapText="1"/>
    </xf>
    <xf numFmtId="0" fontId="10" fillId="0" borderId="3" xfId="0" applyFont="1" applyBorder="1"/>
    <xf numFmtId="164" fontId="30" fillId="0" borderId="24" xfId="0" applyNumberFormat="1" applyFont="1" applyBorder="1" applyAlignment="1" applyProtection="1">
      <alignment horizontal="center" vertical="center" wrapText="1"/>
      <protection locked="0"/>
    </xf>
    <xf numFmtId="0" fontId="18" fillId="0" borderId="0" xfId="0" applyFont="1" applyAlignment="1">
      <alignment horizontal="left" vertical="top" wrapText="1"/>
    </xf>
    <xf numFmtId="0" fontId="18" fillId="0" borderId="20" xfId="0" applyFont="1" applyBorder="1" applyAlignment="1">
      <alignment horizontal="left" vertical="top" wrapText="1"/>
    </xf>
    <xf numFmtId="0" fontId="18" fillId="0" borderId="36" xfId="0" applyFont="1" applyBorder="1" applyAlignment="1">
      <alignment horizontal="left" vertical="top" wrapText="1"/>
    </xf>
    <xf numFmtId="0" fontId="10" fillId="0" borderId="2" xfId="0" applyFont="1" applyBorder="1" applyAlignment="1" applyProtection="1">
      <alignment horizontal="left" vertical="center" wrapText="1"/>
      <protection hidden="1"/>
    </xf>
    <xf numFmtId="0" fontId="10" fillId="0" borderId="3" xfId="0" applyFont="1" applyBorder="1" applyAlignment="1" applyProtection="1">
      <alignment horizontal="left" vertical="center" wrapText="1"/>
      <protection hidden="1"/>
    </xf>
    <xf numFmtId="0" fontId="10" fillId="0" borderId="4" xfId="0" applyFont="1" applyBorder="1" applyAlignment="1" applyProtection="1">
      <alignment horizontal="left" vertical="center" wrapText="1"/>
      <protection hidden="1"/>
    </xf>
    <xf numFmtId="0" fontId="10" fillId="0" borderId="23" xfId="0" applyFont="1" applyBorder="1" applyAlignment="1" applyProtection="1">
      <alignment horizontal="right"/>
      <protection locked="0"/>
    </xf>
    <xf numFmtId="0" fontId="10" fillId="0" borderId="2" xfId="0" applyFont="1" applyBorder="1" applyAlignment="1" applyProtection="1">
      <alignment horizontal="left"/>
      <protection locked="0"/>
    </xf>
    <xf numFmtId="0" fontId="10" fillId="0" borderId="4" xfId="0" applyFont="1" applyBorder="1" applyAlignment="1" applyProtection="1">
      <alignment horizontal="left"/>
      <protection locked="0"/>
    </xf>
    <xf numFmtId="0" fontId="10" fillId="0" borderId="2" xfId="0" applyFont="1" applyBorder="1" applyProtection="1">
      <protection locked="0"/>
    </xf>
    <xf numFmtId="0" fontId="10" fillId="0" borderId="4" xfId="0" applyFont="1" applyBorder="1" applyProtection="1">
      <protection locked="0"/>
    </xf>
    <xf numFmtId="0" fontId="18" fillId="0" borderId="0" xfId="0" applyFont="1" applyAlignment="1" applyProtection="1">
      <alignment horizontal="left" wrapText="1"/>
      <protection locked="0"/>
    </xf>
    <xf numFmtId="0" fontId="26" fillId="0" borderId="2" xfId="0" applyFont="1" applyBorder="1" applyAlignment="1">
      <alignment horizontal="left"/>
    </xf>
    <xf numFmtId="0" fontId="26" fillId="0" borderId="4" xfId="0" applyFont="1" applyBorder="1" applyAlignment="1">
      <alignment horizontal="left"/>
    </xf>
    <xf numFmtId="0" fontId="10" fillId="0" borderId="2" xfId="0" applyFont="1" applyBorder="1" applyAlignment="1" applyProtection="1">
      <alignment horizontal="left" wrapText="1"/>
      <protection locked="0"/>
    </xf>
    <xf numFmtId="0" fontId="10" fillId="0" borderId="3" xfId="0" applyFont="1" applyBorder="1" applyAlignment="1" applyProtection="1">
      <alignment horizontal="left" wrapText="1"/>
      <protection locked="0"/>
    </xf>
    <xf numFmtId="0" fontId="10" fillId="0" borderId="4" xfId="0" applyFont="1" applyBorder="1" applyAlignment="1" applyProtection="1">
      <alignment horizontal="left" wrapText="1"/>
      <protection locked="0"/>
    </xf>
    <xf numFmtId="0" fontId="30" fillId="0" borderId="24" xfId="0" applyFont="1" applyBorder="1" applyAlignment="1" applyProtection="1">
      <alignment horizontal="center" vertical="center"/>
      <protection locked="0"/>
    </xf>
    <xf numFmtId="0" fontId="30" fillId="0" borderId="40" xfId="0" applyFont="1" applyBorder="1" applyAlignment="1" applyProtection="1">
      <alignment horizontal="center" vertical="center"/>
      <protection locked="0"/>
    </xf>
    <xf numFmtId="0" fontId="14" fillId="0" borderId="0" xfId="0" applyFont="1" applyAlignment="1" applyProtection="1">
      <alignment horizontal="left"/>
      <protection hidden="1"/>
    </xf>
    <xf numFmtId="0" fontId="13" fillId="0" borderId="2" xfId="0" applyFont="1" applyBorder="1" applyAlignment="1">
      <alignment horizontal="left" wrapText="1"/>
    </xf>
    <xf numFmtId="0" fontId="13" fillId="0" borderId="3" xfId="0" applyFont="1" applyBorder="1" applyAlignment="1">
      <alignment horizontal="left" wrapText="1"/>
    </xf>
    <xf numFmtId="0" fontId="13" fillId="0" borderId="4" xfId="0" applyFont="1" applyBorder="1" applyAlignment="1">
      <alignment horizontal="left" wrapText="1"/>
    </xf>
    <xf numFmtId="4" fontId="24" fillId="0" borderId="0" xfId="0" applyNumberFormat="1" applyFont="1" applyAlignment="1">
      <alignment horizontal="center"/>
    </xf>
    <xf numFmtId="0" fontId="0" fillId="0" borderId="35" xfId="0" applyBorder="1" applyAlignment="1">
      <alignment horizontal="left" vertical="center" wrapText="1"/>
    </xf>
    <xf numFmtId="0" fontId="0" fillId="0" borderId="33" xfId="0" applyBorder="1" applyAlignment="1">
      <alignment horizontal="left" vertical="center" wrapText="1"/>
    </xf>
    <xf numFmtId="0" fontId="0" fillId="0" borderId="21" xfId="0" applyBorder="1" applyAlignment="1">
      <alignment horizontal="left" vertical="center" wrapText="1"/>
    </xf>
    <xf numFmtId="0" fontId="0" fillId="0" borderId="23" xfId="0" applyBorder="1" applyAlignment="1">
      <alignment horizontal="left" vertical="center" wrapText="1"/>
    </xf>
    <xf numFmtId="0" fontId="0" fillId="0" borderId="2" xfId="0" applyBorder="1" applyAlignment="1">
      <alignment horizontal="left"/>
    </xf>
    <xf numFmtId="0" fontId="0" fillId="0" borderId="3" xfId="0" applyBorder="1" applyAlignment="1">
      <alignment horizontal="left"/>
    </xf>
    <xf numFmtId="0" fontId="0" fillId="0" borderId="4" xfId="0" applyBorder="1" applyAlignment="1">
      <alignment horizontal="left"/>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0" fillId="0" borderId="0" xfId="0" applyAlignment="1">
      <alignment horizontal="center"/>
    </xf>
    <xf numFmtId="0" fontId="0" fillId="0" borderId="0" xfId="0" applyAlignment="1" applyProtection="1">
      <alignment horizontal="center"/>
      <protection locked="0"/>
    </xf>
    <xf numFmtId="0" fontId="0" fillId="0" borderId="0" xfId="0" applyAlignment="1">
      <alignment horizontal="left" wrapText="1"/>
    </xf>
    <xf numFmtId="0" fontId="0" fillId="0" borderId="36" xfId="0" applyBorder="1" applyAlignment="1">
      <alignment horizontal="left"/>
    </xf>
    <xf numFmtId="0" fontId="30" fillId="0" borderId="0" xfId="0" applyFont="1" applyAlignment="1">
      <alignment horizontal="center"/>
    </xf>
    <xf numFmtId="0" fontId="1" fillId="0" borderId="2" xfId="0" applyFont="1" applyBorder="1" applyAlignment="1" applyProtection="1">
      <alignment horizontal="left" vertical="center" wrapText="1"/>
      <protection hidden="1"/>
    </xf>
    <xf numFmtId="0" fontId="1" fillId="0" borderId="3" xfId="0" applyFont="1" applyBorder="1" applyAlignment="1" applyProtection="1">
      <alignment horizontal="left" vertical="center" wrapText="1"/>
      <protection hidden="1"/>
    </xf>
    <xf numFmtId="0" fontId="1" fillId="0" borderId="4" xfId="0" applyFont="1" applyBorder="1" applyAlignment="1" applyProtection="1">
      <alignment horizontal="left" vertical="center" wrapText="1"/>
      <protection hidden="1"/>
    </xf>
    <xf numFmtId="0" fontId="6" fillId="0" borderId="3" xfId="0" applyFont="1" applyBorder="1" applyAlignment="1">
      <alignment horizontal="center" vertical="center"/>
    </xf>
    <xf numFmtId="0" fontId="6" fillId="0" borderId="42" xfId="0" applyFont="1" applyBorder="1" applyAlignment="1">
      <alignment horizontal="center" vertical="center"/>
    </xf>
    <xf numFmtId="0" fontId="0" fillId="0" borderId="35" xfId="0" applyBorder="1" applyAlignment="1">
      <alignment horizontal="left"/>
    </xf>
    <xf numFmtId="0" fontId="0" fillId="0" borderId="33" xfId="0" applyBorder="1" applyAlignment="1">
      <alignment horizontal="left"/>
    </xf>
    <xf numFmtId="4" fontId="1" fillId="0" borderId="24" xfId="0" applyNumberFormat="1" applyFont="1" applyBorder="1" applyAlignment="1" applyProtection="1">
      <alignment horizontal="center" vertical="center"/>
      <protection hidden="1"/>
    </xf>
    <xf numFmtId="4" fontId="1" fillId="0" borderId="40" xfId="0" applyNumberFormat="1" applyFont="1" applyBorder="1" applyAlignment="1" applyProtection="1">
      <alignment horizontal="center" vertical="center"/>
      <protection hidden="1"/>
    </xf>
    <xf numFmtId="4" fontId="1" fillId="0" borderId="37" xfId="0" applyNumberFormat="1" applyFont="1" applyBorder="1" applyAlignment="1" applyProtection="1">
      <alignment horizontal="center" vertical="center"/>
      <protection hidden="1"/>
    </xf>
    <xf numFmtId="0" fontId="0" fillId="0" borderId="12" xfId="0" applyBorder="1" applyAlignment="1" applyProtection="1">
      <alignment horizontal="left"/>
      <protection hidden="1"/>
    </xf>
    <xf numFmtId="0" fontId="0" fillId="0" borderId="1" xfId="0" applyBorder="1" applyAlignment="1" applyProtection="1">
      <alignment horizontal="left"/>
      <protection hidden="1"/>
    </xf>
    <xf numFmtId="0" fontId="0" fillId="0" borderId="14" xfId="0" applyBorder="1" applyAlignment="1">
      <alignment horizontal="left" wrapText="1"/>
    </xf>
    <xf numFmtId="0" fontId="0" fillId="0" borderId="17" xfId="0" applyBorder="1" applyAlignment="1">
      <alignment horizontal="left" wrapText="1"/>
    </xf>
  </cellXfs>
  <cellStyles count="3">
    <cellStyle name="Normal" xfId="0" builtinId="0"/>
    <cellStyle name="Normal 2" xfId="1" xr:uid="{00000000-0005-0000-0000-000001000000}"/>
    <cellStyle name="Virgül" xfId="2" builtinId="3"/>
  </cellStyles>
  <dxfs count="4">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dimension ref="B1:R216"/>
  <sheetViews>
    <sheetView tabSelected="1" zoomScale="80" zoomScaleNormal="80" workbookViewId="0">
      <selection activeCell="D2" sqref="D2:F2"/>
    </sheetView>
  </sheetViews>
  <sheetFormatPr defaultColWidth="9.140625" defaultRowHeight="15" x14ac:dyDescent="0.25"/>
  <cols>
    <col min="1" max="1" width="2" style="112" customWidth="1"/>
    <col min="2" max="2" width="8.140625" style="171" bestFit="1" customWidth="1"/>
    <col min="3" max="3" width="33.5703125" style="27" customWidth="1"/>
    <col min="4" max="4" width="16.42578125" style="27" customWidth="1"/>
    <col min="5" max="5" width="40.140625" style="27" customWidth="1"/>
    <col min="6" max="6" width="14.5703125" style="27" customWidth="1"/>
    <col min="7" max="7" width="13.42578125" style="112" customWidth="1"/>
    <col min="8" max="8" width="11" style="112" customWidth="1"/>
    <col min="9" max="9" width="9.140625" hidden="1" customWidth="1"/>
    <col min="10" max="10" width="11.140625" hidden="1" customWidth="1"/>
    <col min="11" max="12" width="9.140625" hidden="1" customWidth="1"/>
    <col min="13" max="13" width="10.5703125" hidden="1" customWidth="1"/>
    <col min="14" max="14" width="9.140625" hidden="1" customWidth="1"/>
    <col min="15" max="15" width="37.28515625" hidden="1" customWidth="1"/>
    <col min="16" max="17" width="9.140625" customWidth="1"/>
    <col min="19" max="16384" width="9.140625" style="112"/>
  </cols>
  <sheetData>
    <row r="1" spans="2:18" ht="31.7" customHeight="1" thickBot="1" x14ac:dyDescent="0.3">
      <c r="B1" s="368" t="s">
        <v>0</v>
      </c>
      <c r="C1" s="369"/>
      <c r="D1" s="369"/>
      <c r="E1" s="369"/>
      <c r="F1" s="370"/>
      <c r="G1" s="367" t="str">
        <f>IF(AUcret&lt;&gt;"","","SOL TARAFTAKİ BOYALI HÜCRELER DOLDURULMALIDIR.")</f>
        <v>SOL TARAFTAKİ BOYALI HÜCRELER DOLDURULMALIDIR.</v>
      </c>
      <c r="H1" s="367"/>
      <c r="O1" s="193" t="str">
        <f>CONCATENATE("A1:F",COUNTA(C17:C216)+17)</f>
        <v>A1:F17</v>
      </c>
    </row>
    <row r="2" spans="2:18" ht="24" customHeight="1" thickBot="1" x14ac:dyDescent="0.35">
      <c r="B2" s="371" t="s">
        <v>1</v>
      </c>
      <c r="C2" s="372"/>
      <c r="D2" s="373"/>
      <c r="E2" s="374"/>
      <c r="F2" s="375"/>
      <c r="G2" s="367"/>
      <c r="H2" s="367"/>
    </row>
    <row r="3" spans="2:18" ht="60" customHeight="1" thickBot="1" x14ac:dyDescent="0.35">
      <c r="B3" s="371" t="s">
        <v>11</v>
      </c>
      <c r="C3" s="372"/>
      <c r="D3" s="376"/>
      <c r="E3" s="377"/>
      <c r="F3" s="378"/>
      <c r="G3" s="367"/>
      <c r="H3" s="367"/>
    </row>
    <row r="4" spans="2:18" ht="24" customHeight="1" thickBot="1" x14ac:dyDescent="0.35">
      <c r="B4" s="371" t="s">
        <v>168</v>
      </c>
      <c r="C4" s="372"/>
      <c r="D4" s="401"/>
      <c r="E4" s="402"/>
      <c r="F4" s="403"/>
      <c r="G4" s="397" t="str">
        <f>IF(AUcret&lt;&gt;"","","BOYALI HÜCRELER DOLDURDUKTAN SONRA GİDER FORMLARINA VERİ GİRİŞİ YAPILMALIDIR.")</f>
        <v>BOYALI HÜCRELER DOLDURDUKTAN SONRA GİDER FORMLARINA VERİ GİRİŞİ YAPILMALIDIR.</v>
      </c>
      <c r="H4" s="367"/>
    </row>
    <row r="5" spans="2:18" ht="24" customHeight="1" thickBot="1" x14ac:dyDescent="0.35">
      <c r="B5" s="371" t="s">
        <v>169</v>
      </c>
      <c r="C5" s="372"/>
      <c r="D5" s="401"/>
      <c r="E5" s="402"/>
      <c r="F5" s="403"/>
      <c r="G5" s="397"/>
      <c r="H5" s="367"/>
    </row>
    <row r="6" spans="2:18" ht="24" customHeight="1" thickBot="1" x14ac:dyDescent="0.35">
      <c r="B6" s="371" t="s">
        <v>170</v>
      </c>
      <c r="C6" s="372"/>
      <c r="D6" s="380" t="str">
        <f>IF(AND(D4&gt;0,D5&gt;0),CONCATENATE(D4,"/",D5),"")</f>
        <v/>
      </c>
      <c r="E6" s="381"/>
      <c r="F6" s="382"/>
      <c r="G6" s="397"/>
      <c r="H6" s="367"/>
    </row>
    <row r="7" spans="2:18" ht="24" customHeight="1" thickBot="1" x14ac:dyDescent="0.35">
      <c r="B7" s="371" t="s">
        <v>2</v>
      </c>
      <c r="C7" s="372"/>
      <c r="D7" s="383"/>
      <c r="E7" s="384"/>
      <c r="F7" s="385"/>
      <c r="G7" s="397"/>
      <c r="H7" s="367"/>
    </row>
    <row r="8" spans="2:18" ht="24" customHeight="1" thickBot="1" x14ac:dyDescent="0.35">
      <c r="B8" s="371" t="s">
        <v>3</v>
      </c>
      <c r="C8" s="372"/>
      <c r="D8" s="383"/>
      <c r="E8" s="384"/>
      <c r="F8" s="385"/>
      <c r="G8" s="397"/>
      <c r="H8" s="367"/>
      <c r="I8" s="112">
        <v>2023</v>
      </c>
    </row>
    <row r="9" spans="2:18" ht="24" customHeight="1" thickBot="1" x14ac:dyDescent="0.35">
      <c r="B9" s="371" t="s">
        <v>4</v>
      </c>
      <c r="C9" s="372"/>
      <c r="D9" s="383"/>
      <c r="E9" s="384"/>
      <c r="F9" s="385"/>
      <c r="G9" s="397"/>
      <c r="H9" s="367"/>
      <c r="I9" s="112">
        <v>2024</v>
      </c>
    </row>
    <row r="10" spans="2:18" ht="24" customHeight="1" thickBot="1" x14ac:dyDescent="0.35">
      <c r="B10" s="390" t="s">
        <v>165</v>
      </c>
      <c r="C10" s="391"/>
      <c r="D10" s="398"/>
      <c r="E10" s="399"/>
      <c r="F10" s="400"/>
      <c r="G10" s="397"/>
      <c r="H10" s="367"/>
      <c r="I10" s="112">
        <v>2025</v>
      </c>
    </row>
    <row r="11" spans="2:18" ht="24" customHeight="1" thickBot="1" x14ac:dyDescent="0.35">
      <c r="B11" s="392" t="s">
        <v>177</v>
      </c>
      <c r="C11" s="393"/>
      <c r="D11" s="383">
        <f ca="1">TODAY()</f>
        <v>46091</v>
      </c>
      <c r="E11" s="384"/>
      <c r="F11" s="385"/>
      <c r="G11" s="397"/>
      <c r="H11" s="367"/>
      <c r="I11" s="112">
        <v>2026</v>
      </c>
    </row>
    <row r="12" spans="2:18" ht="49.7" customHeight="1" thickBot="1" x14ac:dyDescent="0.35">
      <c r="B12" s="392" t="s">
        <v>178</v>
      </c>
      <c r="C12" s="393"/>
      <c r="D12" s="394"/>
      <c r="E12" s="395"/>
      <c r="F12" s="396"/>
      <c r="G12" s="397"/>
      <c r="H12" s="367"/>
    </row>
    <row r="13" spans="2:18" ht="24" customHeight="1" thickBot="1" x14ac:dyDescent="0.35">
      <c r="B13" s="390" t="s">
        <v>5</v>
      </c>
      <c r="C13" s="391"/>
      <c r="D13" s="386" t="str">
        <f>IF(AND(olcek&lt;&gt;"",D4&lt;&gt;""),VLOOKUP(YilDonem,AsgariUcret,2,0),"")</f>
        <v/>
      </c>
      <c r="E13" s="387"/>
      <c r="F13" s="388"/>
      <c r="G13" s="397"/>
      <c r="H13" s="367"/>
    </row>
    <row r="14" spans="2:18" ht="21.75" customHeight="1" thickBot="1" x14ac:dyDescent="0.3">
      <c r="C14" s="112"/>
      <c r="D14" s="112"/>
      <c r="E14" s="112"/>
      <c r="F14" s="112"/>
    </row>
    <row r="15" spans="2:18" ht="31.7" customHeight="1" thickBot="1" x14ac:dyDescent="0.3">
      <c r="B15" s="368" t="s">
        <v>6</v>
      </c>
      <c r="C15" s="369"/>
      <c r="D15" s="369"/>
      <c r="E15" s="369"/>
      <c r="F15" s="370"/>
      <c r="I15" s="389" t="s">
        <v>12</v>
      </c>
      <c r="J15" s="389"/>
      <c r="L15" s="379" t="s">
        <v>42</v>
      </c>
      <c r="M15" s="379"/>
      <c r="O15" s="186" t="s">
        <v>66</v>
      </c>
    </row>
    <row r="16" spans="2:18" s="171" customFormat="1" ht="23.25" customHeight="1" thickBot="1" x14ac:dyDescent="0.3">
      <c r="B16" s="265" t="s">
        <v>7</v>
      </c>
      <c r="C16" s="265" t="s">
        <v>8</v>
      </c>
      <c r="D16" s="265" t="s">
        <v>9</v>
      </c>
      <c r="E16" s="265" t="s">
        <v>161</v>
      </c>
      <c r="F16" s="266" t="s">
        <v>10</v>
      </c>
      <c r="I16" s="334" t="s">
        <v>191</v>
      </c>
      <c r="J16" s="335">
        <v>5004</v>
      </c>
      <c r="K16" s="336"/>
      <c r="L16" s="337" t="s">
        <v>191</v>
      </c>
      <c r="M16" s="338">
        <v>37530</v>
      </c>
      <c r="N16" s="153"/>
      <c r="O16" s="264">
        <v>1709</v>
      </c>
      <c r="P16" s="153"/>
      <c r="Q16" s="153"/>
      <c r="R16" s="153"/>
    </row>
    <row r="17" spans="2:15" ht="19.899999999999999" customHeight="1" x14ac:dyDescent="0.25">
      <c r="B17" s="331">
        <v>1</v>
      </c>
      <c r="C17" s="19"/>
      <c r="D17" s="20"/>
      <c r="E17" s="21"/>
      <c r="F17" s="22"/>
      <c r="I17" s="334" t="s">
        <v>192</v>
      </c>
      <c r="J17" s="335">
        <v>6471</v>
      </c>
      <c r="K17" s="336"/>
      <c r="L17" s="337" t="s">
        <v>192</v>
      </c>
      <c r="M17" s="338">
        <v>48532.5</v>
      </c>
    </row>
    <row r="18" spans="2:15" ht="19.899999999999999" customHeight="1" x14ac:dyDescent="0.25">
      <c r="B18" s="332">
        <v>2</v>
      </c>
      <c r="C18" s="23"/>
      <c r="D18" s="20"/>
      <c r="E18" s="24"/>
      <c r="F18" s="25"/>
      <c r="I18" s="334" t="s">
        <v>193</v>
      </c>
      <c r="J18" s="335">
        <v>10008</v>
      </c>
      <c r="K18" s="336"/>
      <c r="L18" s="337" t="s">
        <v>193</v>
      </c>
      <c r="M18" s="338">
        <v>75060</v>
      </c>
    </row>
    <row r="19" spans="2:15" ht="19.899999999999999" customHeight="1" x14ac:dyDescent="0.25">
      <c r="B19" s="332">
        <v>3</v>
      </c>
      <c r="C19" s="19"/>
      <c r="D19" s="20"/>
      <c r="E19" s="21"/>
      <c r="F19" s="25"/>
      <c r="I19" s="334" t="s">
        <v>194</v>
      </c>
      <c r="J19" s="335">
        <v>13414.5</v>
      </c>
      <c r="K19" s="336"/>
      <c r="L19" s="337" t="s">
        <v>194</v>
      </c>
      <c r="M19" s="338">
        <v>100608.9</v>
      </c>
      <c r="O19" t="s">
        <v>85</v>
      </c>
    </row>
    <row r="20" spans="2:15" ht="19.899999999999999" customHeight="1" x14ac:dyDescent="0.25">
      <c r="B20" s="332">
        <v>4</v>
      </c>
      <c r="C20" s="23"/>
      <c r="D20" s="20"/>
      <c r="E20" s="24"/>
      <c r="F20" s="25"/>
      <c r="I20" s="334" t="s">
        <v>197</v>
      </c>
      <c r="J20" s="335">
        <v>20002.5</v>
      </c>
      <c r="K20" s="336"/>
      <c r="L20" s="334" t="s">
        <v>197</v>
      </c>
      <c r="M20" s="338">
        <v>150018.9</v>
      </c>
      <c r="O20" s="187" t="s">
        <v>181</v>
      </c>
    </row>
    <row r="21" spans="2:15" ht="19.899999999999999" customHeight="1" x14ac:dyDescent="0.25">
      <c r="B21" s="332">
        <v>5</v>
      </c>
      <c r="C21" s="19"/>
      <c r="D21" s="20"/>
      <c r="E21" s="21"/>
      <c r="F21" s="25"/>
      <c r="I21" s="334" t="s">
        <v>198</v>
      </c>
      <c r="J21" s="335">
        <v>20002.5</v>
      </c>
      <c r="K21" s="336"/>
      <c r="L21" s="334" t="s">
        <v>198</v>
      </c>
      <c r="M21" s="338">
        <v>150018.9</v>
      </c>
    </row>
    <row r="22" spans="2:15" ht="19.899999999999999" customHeight="1" x14ac:dyDescent="0.25">
      <c r="B22" s="332">
        <v>6</v>
      </c>
      <c r="C22" s="23"/>
      <c r="D22" s="20"/>
      <c r="E22" s="24"/>
      <c r="F22" s="25"/>
      <c r="I22" s="334" t="s">
        <v>199</v>
      </c>
      <c r="J22" s="335">
        <v>26005.5</v>
      </c>
      <c r="K22" s="336"/>
      <c r="L22" s="334" t="s">
        <v>199</v>
      </c>
      <c r="M22" s="338">
        <v>195041.5</v>
      </c>
    </row>
    <row r="23" spans="2:15" ht="19.899999999999999" customHeight="1" x14ac:dyDescent="0.25">
      <c r="B23" s="332">
        <v>7</v>
      </c>
      <c r="C23" s="19"/>
      <c r="D23" s="20"/>
      <c r="E23" s="21"/>
      <c r="F23" s="25"/>
      <c r="I23" s="334" t="s">
        <v>200</v>
      </c>
      <c r="J23" s="335">
        <v>26005.5</v>
      </c>
      <c r="K23" s="336"/>
      <c r="L23" s="334" t="s">
        <v>200</v>
      </c>
      <c r="M23" s="338">
        <v>195041.5</v>
      </c>
      <c r="O23" s="187"/>
    </row>
    <row r="24" spans="2:15" ht="19.899999999999999" customHeight="1" x14ac:dyDescent="0.25">
      <c r="B24" s="332">
        <v>8</v>
      </c>
      <c r="C24" s="23"/>
      <c r="D24" s="20"/>
      <c r="E24" s="24"/>
      <c r="F24" s="25"/>
      <c r="I24" s="334" t="s">
        <v>201</v>
      </c>
      <c r="J24" s="335">
        <v>33030</v>
      </c>
      <c r="K24" s="336"/>
      <c r="L24" s="334" t="s">
        <v>201</v>
      </c>
      <c r="M24" s="338">
        <v>297270</v>
      </c>
    </row>
    <row r="25" spans="2:15" ht="19.899999999999999" customHeight="1" x14ac:dyDescent="0.25">
      <c r="B25" s="332">
        <v>9</v>
      </c>
      <c r="C25" s="19"/>
      <c r="D25" s="20"/>
      <c r="E25" s="21"/>
      <c r="F25" s="25"/>
      <c r="I25" s="334" t="s">
        <v>202</v>
      </c>
      <c r="J25" s="335">
        <v>33030</v>
      </c>
      <c r="K25" s="336"/>
      <c r="L25" s="334" t="s">
        <v>202</v>
      </c>
      <c r="M25" s="338">
        <v>297270</v>
      </c>
    </row>
    <row r="26" spans="2:15" ht="19.899999999999999" customHeight="1" x14ac:dyDescent="0.25">
      <c r="B26" s="332">
        <v>10</v>
      </c>
      <c r="C26" s="23"/>
      <c r="D26" s="20"/>
      <c r="E26" s="24"/>
      <c r="F26" s="25"/>
    </row>
    <row r="27" spans="2:15" ht="19.899999999999999" customHeight="1" x14ac:dyDescent="0.25">
      <c r="B27" s="332">
        <v>11</v>
      </c>
      <c r="C27" s="19"/>
      <c r="D27" s="20"/>
      <c r="E27" s="21"/>
      <c r="F27" s="25"/>
    </row>
    <row r="28" spans="2:15" ht="19.899999999999999" customHeight="1" x14ac:dyDescent="0.25">
      <c r="B28" s="332">
        <v>12</v>
      </c>
      <c r="C28" s="23"/>
      <c r="D28" s="20"/>
      <c r="E28" s="24"/>
      <c r="F28" s="25"/>
    </row>
    <row r="29" spans="2:15" ht="19.899999999999999" customHeight="1" x14ac:dyDescent="0.25">
      <c r="B29" s="332">
        <v>13</v>
      </c>
      <c r="C29" s="19"/>
      <c r="D29" s="20"/>
      <c r="E29" s="21"/>
      <c r="F29" s="25"/>
    </row>
    <row r="30" spans="2:15" ht="19.899999999999999" customHeight="1" x14ac:dyDescent="0.25">
      <c r="B30" s="332">
        <v>14</v>
      </c>
      <c r="C30" s="23"/>
      <c r="D30" s="20"/>
      <c r="E30" s="24"/>
      <c r="F30" s="25"/>
    </row>
    <row r="31" spans="2:15" ht="19.899999999999999" customHeight="1" x14ac:dyDescent="0.25">
      <c r="B31" s="332">
        <v>15</v>
      </c>
      <c r="C31" s="19"/>
      <c r="D31" s="20"/>
      <c r="E31" s="21"/>
      <c r="F31" s="25"/>
    </row>
    <row r="32" spans="2:15" ht="19.899999999999999" customHeight="1" x14ac:dyDescent="0.25">
      <c r="B32" s="332">
        <v>16</v>
      </c>
      <c r="C32" s="23"/>
      <c r="D32" s="20"/>
      <c r="E32" s="24"/>
      <c r="F32" s="25"/>
    </row>
    <row r="33" spans="2:6" ht="19.899999999999999" customHeight="1" x14ac:dyDescent="0.25">
      <c r="B33" s="332">
        <v>17</v>
      </c>
      <c r="C33" s="19"/>
      <c r="D33" s="20"/>
      <c r="E33" s="21"/>
      <c r="F33" s="25"/>
    </row>
    <row r="34" spans="2:6" ht="19.899999999999999" customHeight="1" x14ac:dyDescent="0.25">
      <c r="B34" s="332">
        <v>18</v>
      </c>
      <c r="C34" s="23"/>
      <c r="D34" s="20"/>
      <c r="E34" s="24"/>
      <c r="F34" s="25"/>
    </row>
    <row r="35" spans="2:6" ht="19.899999999999999" customHeight="1" x14ac:dyDescent="0.25">
      <c r="B35" s="332">
        <v>19</v>
      </c>
      <c r="C35" s="19"/>
      <c r="D35" s="20"/>
      <c r="E35" s="21"/>
      <c r="F35" s="25"/>
    </row>
    <row r="36" spans="2:6" ht="19.899999999999999" customHeight="1" x14ac:dyDescent="0.25">
      <c r="B36" s="332">
        <v>20</v>
      </c>
      <c r="C36" s="23"/>
      <c r="D36" s="20"/>
      <c r="E36" s="24"/>
      <c r="F36" s="25"/>
    </row>
    <row r="37" spans="2:6" ht="19.899999999999999" customHeight="1" x14ac:dyDescent="0.25">
      <c r="B37" s="332">
        <v>21</v>
      </c>
      <c r="C37" s="19"/>
      <c r="D37" s="20"/>
      <c r="E37" s="21"/>
      <c r="F37" s="25"/>
    </row>
    <row r="38" spans="2:6" ht="19.899999999999999" customHeight="1" x14ac:dyDescent="0.25">
      <c r="B38" s="332">
        <v>22</v>
      </c>
      <c r="C38" s="23"/>
      <c r="D38" s="20"/>
      <c r="E38" s="24"/>
      <c r="F38" s="25"/>
    </row>
    <row r="39" spans="2:6" ht="19.899999999999999" customHeight="1" x14ac:dyDescent="0.25">
      <c r="B39" s="332">
        <v>23</v>
      </c>
      <c r="C39" s="19"/>
      <c r="D39" s="20"/>
      <c r="E39" s="21"/>
      <c r="F39" s="25"/>
    </row>
    <row r="40" spans="2:6" ht="19.899999999999999" customHeight="1" x14ac:dyDescent="0.25">
      <c r="B40" s="332">
        <v>24</v>
      </c>
      <c r="C40" s="23"/>
      <c r="D40" s="20"/>
      <c r="E40" s="24"/>
      <c r="F40" s="25"/>
    </row>
    <row r="41" spans="2:6" ht="19.899999999999999" customHeight="1" x14ac:dyDescent="0.25">
      <c r="B41" s="332">
        <v>25</v>
      </c>
      <c r="C41" s="19"/>
      <c r="D41" s="20"/>
      <c r="E41" s="21"/>
      <c r="F41" s="25"/>
    </row>
    <row r="42" spans="2:6" ht="19.899999999999999" customHeight="1" x14ac:dyDescent="0.25">
      <c r="B42" s="332">
        <v>26</v>
      </c>
      <c r="C42" s="23"/>
      <c r="D42" s="20"/>
      <c r="E42" s="24"/>
      <c r="F42" s="25"/>
    </row>
    <row r="43" spans="2:6" ht="19.899999999999999" customHeight="1" x14ac:dyDescent="0.25">
      <c r="B43" s="332">
        <v>27</v>
      </c>
      <c r="C43" s="19"/>
      <c r="D43" s="20"/>
      <c r="E43" s="21"/>
      <c r="F43" s="25"/>
    </row>
    <row r="44" spans="2:6" ht="19.899999999999999" customHeight="1" x14ac:dyDescent="0.25">
      <c r="B44" s="332">
        <v>28</v>
      </c>
      <c r="C44" s="23"/>
      <c r="D44" s="20"/>
      <c r="E44" s="24"/>
      <c r="F44" s="25"/>
    </row>
    <row r="45" spans="2:6" ht="19.899999999999999" customHeight="1" x14ac:dyDescent="0.25">
      <c r="B45" s="332">
        <v>29</v>
      </c>
      <c r="C45" s="19"/>
      <c r="D45" s="20"/>
      <c r="E45" s="21"/>
      <c r="F45" s="25"/>
    </row>
    <row r="46" spans="2:6" ht="19.899999999999999" customHeight="1" x14ac:dyDescent="0.25">
      <c r="B46" s="332">
        <v>30</v>
      </c>
      <c r="C46" s="23"/>
      <c r="D46" s="20"/>
      <c r="E46" s="24"/>
      <c r="F46" s="25"/>
    </row>
    <row r="47" spans="2:6" ht="19.899999999999999" customHeight="1" x14ac:dyDescent="0.25">
      <c r="B47" s="332">
        <v>31</v>
      </c>
      <c r="C47" s="19"/>
      <c r="D47" s="20"/>
      <c r="E47" s="21"/>
      <c r="F47" s="25"/>
    </row>
    <row r="48" spans="2:6" ht="19.899999999999999" customHeight="1" x14ac:dyDescent="0.25">
      <c r="B48" s="332">
        <v>32</v>
      </c>
      <c r="C48" s="23"/>
      <c r="D48" s="20"/>
      <c r="E48" s="24"/>
      <c r="F48" s="25"/>
    </row>
    <row r="49" spans="2:6" ht="19.899999999999999" customHeight="1" x14ac:dyDescent="0.25">
      <c r="B49" s="332">
        <v>33</v>
      </c>
      <c r="C49" s="19"/>
      <c r="D49" s="20"/>
      <c r="E49" s="21"/>
      <c r="F49" s="25"/>
    </row>
    <row r="50" spans="2:6" ht="19.899999999999999" customHeight="1" x14ac:dyDescent="0.25">
      <c r="B50" s="332">
        <v>34</v>
      </c>
      <c r="C50" s="23"/>
      <c r="D50" s="20"/>
      <c r="E50" s="24"/>
      <c r="F50" s="25"/>
    </row>
    <row r="51" spans="2:6" ht="19.899999999999999" customHeight="1" x14ac:dyDescent="0.25">
      <c r="B51" s="332">
        <v>35</v>
      </c>
      <c r="C51" s="23"/>
      <c r="D51" s="20"/>
      <c r="E51" s="21"/>
      <c r="F51" s="25"/>
    </row>
    <row r="52" spans="2:6" ht="19.899999999999999" customHeight="1" x14ac:dyDescent="0.25">
      <c r="B52" s="332">
        <v>36</v>
      </c>
      <c r="C52" s="23"/>
      <c r="D52" s="20"/>
      <c r="E52" s="24"/>
      <c r="F52" s="25"/>
    </row>
    <row r="53" spans="2:6" ht="19.899999999999999" customHeight="1" x14ac:dyDescent="0.25">
      <c r="B53" s="332">
        <v>37</v>
      </c>
      <c r="C53" s="19"/>
      <c r="D53" s="20"/>
      <c r="E53" s="21"/>
      <c r="F53" s="25"/>
    </row>
    <row r="54" spans="2:6" ht="19.899999999999999" customHeight="1" x14ac:dyDescent="0.25">
      <c r="B54" s="332">
        <v>38</v>
      </c>
      <c r="C54" s="23"/>
      <c r="D54" s="20"/>
      <c r="E54" s="24"/>
      <c r="F54" s="25"/>
    </row>
    <row r="55" spans="2:6" ht="19.899999999999999" customHeight="1" x14ac:dyDescent="0.25">
      <c r="B55" s="332">
        <v>39</v>
      </c>
      <c r="C55" s="23"/>
      <c r="D55" s="20"/>
      <c r="E55" s="21"/>
      <c r="F55" s="25"/>
    </row>
    <row r="56" spans="2:6" ht="19.899999999999999" customHeight="1" x14ac:dyDescent="0.25">
      <c r="B56" s="332">
        <v>40</v>
      </c>
      <c r="C56" s="19"/>
      <c r="D56" s="20"/>
      <c r="E56" s="24"/>
      <c r="F56" s="25"/>
    </row>
    <row r="57" spans="2:6" ht="19.899999999999999" customHeight="1" x14ac:dyDescent="0.25">
      <c r="B57" s="332">
        <v>41</v>
      </c>
      <c r="C57" s="23"/>
      <c r="D57" s="20"/>
      <c r="E57" s="21"/>
      <c r="F57" s="25"/>
    </row>
    <row r="58" spans="2:6" ht="19.899999999999999" customHeight="1" x14ac:dyDescent="0.25">
      <c r="B58" s="332">
        <v>42</v>
      </c>
      <c r="C58" s="23"/>
      <c r="D58" s="20"/>
      <c r="E58" s="24"/>
      <c r="F58" s="25"/>
    </row>
    <row r="59" spans="2:6" ht="19.899999999999999" customHeight="1" x14ac:dyDescent="0.25">
      <c r="B59" s="332">
        <v>43</v>
      </c>
      <c r="C59" s="19"/>
      <c r="D59" s="20"/>
      <c r="E59" s="21"/>
      <c r="F59" s="25"/>
    </row>
    <row r="60" spans="2:6" ht="19.899999999999999" customHeight="1" x14ac:dyDescent="0.25">
      <c r="B60" s="332">
        <v>44</v>
      </c>
      <c r="C60" s="23"/>
      <c r="D60" s="20"/>
      <c r="E60" s="24"/>
      <c r="F60" s="25"/>
    </row>
    <row r="61" spans="2:6" ht="19.899999999999999" customHeight="1" x14ac:dyDescent="0.25">
      <c r="B61" s="332">
        <v>45</v>
      </c>
      <c r="C61" s="23"/>
      <c r="D61" s="20"/>
      <c r="E61" s="21"/>
      <c r="F61" s="25"/>
    </row>
    <row r="62" spans="2:6" ht="19.899999999999999" customHeight="1" x14ac:dyDescent="0.25">
      <c r="B62" s="332">
        <v>46</v>
      </c>
      <c r="C62" s="19"/>
      <c r="D62" s="20"/>
      <c r="E62" s="24"/>
      <c r="F62" s="25"/>
    </row>
    <row r="63" spans="2:6" ht="19.899999999999999" customHeight="1" x14ac:dyDescent="0.25">
      <c r="B63" s="332">
        <v>47</v>
      </c>
      <c r="C63" s="23"/>
      <c r="D63" s="20"/>
      <c r="E63" s="21"/>
      <c r="F63" s="25"/>
    </row>
    <row r="64" spans="2:6" ht="19.899999999999999" customHeight="1" x14ac:dyDescent="0.25">
      <c r="B64" s="332">
        <v>48</v>
      </c>
      <c r="C64" s="23"/>
      <c r="D64" s="20"/>
      <c r="E64" s="24"/>
      <c r="F64" s="25"/>
    </row>
    <row r="65" spans="2:6" ht="19.899999999999999" customHeight="1" x14ac:dyDescent="0.25">
      <c r="B65" s="332">
        <v>49</v>
      </c>
      <c r="C65" s="19"/>
      <c r="D65" s="20"/>
      <c r="E65" s="21"/>
      <c r="F65" s="25"/>
    </row>
    <row r="66" spans="2:6" ht="19.899999999999999" customHeight="1" x14ac:dyDescent="0.25">
      <c r="B66" s="332">
        <v>50</v>
      </c>
      <c r="C66" s="23"/>
      <c r="D66" s="20"/>
      <c r="E66" s="24"/>
      <c r="F66" s="25"/>
    </row>
    <row r="67" spans="2:6" ht="19.899999999999999" customHeight="1" x14ac:dyDescent="0.25">
      <c r="B67" s="332">
        <v>51</v>
      </c>
      <c r="C67" s="23"/>
      <c r="D67" s="20"/>
      <c r="E67" s="21"/>
      <c r="F67" s="25"/>
    </row>
    <row r="68" spans="2:6" ht="19.899999999999999" customHeight="1" x14ac:dyDescent="0.25">
      <c r="B68" s="332">
        <v>52</v>
      </c>
      <c r="C68" s="19"/>
      <c r="D68" s="20"/>
      <c r="E68" s="24"/>
      <c r="F68" s="25"/>
    </row>
    <row r="69" spans="2:6" ht="19.899999999999999" customHeight="1" x14ac:dyDescent="0.25">
      <c r="B69" s="332">
        <v>53</v>
      </c>
      <c r="C69" s="23"/>
      <c r="D69" s="20"/>
      <c r="E69" s="21"/>
      <c r="F69" s="25"/>
    </row>
    <row r="70" spans="2:6" ht="19.899999999999999" customHeight="1" x14ac:dyDescent="0.25">
      <c r="B70" s="332">
        <v>54</v>
      </c>
      <c r="C70" s="23"/>
      <c r="D70" s="20"/>
      <c r="E70" s="24"/>
      <c r="F70" s="25"/>
    </row>
    <row r="71" spans="2:6" ht="19.899999999999999" customHeight="1" x14ac:dyDescent="0.25">
      <c r="B71" s="332">
        <v>55</v>
      </c>
      <c r="C71" s="19"/>
      <c r="D71" s="20"/>
      <c r="E71" s="21"/>
      <c r="F71" s="25"/>
    </row>
    <row r="72" spans="2:6" ht="19.899999999999999" customHeight="1" x14ac:dyDescent="0.25">
      <c r="B72" s="332">
        <v>56</v>
      </c>
      <c r="C72" s="23"/>
      <c r="D72" s="20"/>
      <c r="E72" s="24"/>
      <c r="F72" s="25"/>
    </row>
    <row r="73" spans="2:6" ht="19.899999999999999" customHeight="1" x14ac:dyDescent="0.25">
      <c r="B73" s="332">
        <v>57</v>
      </c>
      <c r="C73" s="23"/>
      <c r="D73" s="20"/>
      <c r="E73" s="21"/>
      <c r="F73" s="25"/>
    </row>
    <row r="74" spans="2:6" ht="19.899999999999999" customHeight="1" x14ac:dyDescent="0.25">
      <c r="B74" s="332">
        <v>58</v>
      </c>
      <c r="C74" s="19"/>
      <c r="D74" s="20"/>
      <c r="E74" s="24"/>
      <c r="F74" s="25"/>
    </row>
    <row r="75" spans="2:6" ht="19.899999999999999" customHeight="1" x14ac:dyDescent="0.25">
      <c r="B75" s="332">
        <v>59</v>
      </c>
      <c r="C75" s="23"/>
      <c r="D75" s="20"/>
      <c r="E75" s="21"/>
      <c r="F75" s="25"/>
    </row>
    <row r="76" spans="2:6" ht="19.899999999999999" customHeight="1" x14ac:dyDescent="0.25">
      <c r="B76" s="332">
        <v>60</v>
      </c>
      <c r="C76" s="23"/>
      <c r="D76" s="20"/>
      <c r="E76" s="24"/>
      <c r="F76" s="25"/>
    </row>
    <row r="77" spans="2:6" ht="19.899999999999999" customHeight="1" x14ac:dyDescent="0.25">
      <c r="B77" s="332">
        <v>61</v>
      </c>
      <c r="C77" s="19"/>
      <c r="D77" s="20"/>
      <c r="E77" s="21"/>
      <c r="F77" s="25"/>
    </row>
    <row r="78" spans="2:6" ht="19.899999999999999" customHeight="1" x14ac:dyDescent="0.25">
      <c r="B78" s="332">
        <v>62</v>
      </c>
      <c r="C78" s="23"/>
      <c r="D78" s="20"/>
      <c r="E78" s="24"/>
      <c r="F78" s="25"/>
    </row>
    <row r="79" spans="2:6" ht="19.899999999999999" customHeight="1" x14ac:dyDescent="0.25">
      <c r="B79" s="332">
        <v>63</v>
      </c>
      <c r="C79" s="23"/>
      <c r="D79" s="20"/>
      <c r="E79" s="21"/>
      <c r="F79" s="25"/>
    </row>
    <row r="80" spans="2:6" ht="19.899999999999999" customHeight="1" x14ac:dyDescent="0.25">
      <c r="B80" s="332">
        <v>64</v>
      </c>
      <c r="C80" s="19"/>
      <c r="D80" s="20"/>
      <c r="E80" s="24"/>
      <c r="F80" s="25"/>
    </row>
    <row r="81" spans="2:6" ht="19.899999999999999" customHeight="1" x14ac:dyDescent="0.25">
      <c r="B81" s="332">
        <v>65</v>
      </c>
      <c r="C81" s="23"/>
      <c r="D81" s="20"/>
      <c r="E81" s="21"/>
      <c r="F81" s="25"/>
    </row>
    <row r="82" spans="2:6" ht="19.899999999999999" customHeight="1" x14ac:dyDescent="0.25">
      <c r="B82" s="332">
        <v>66</v>
      </c>
      <c r="C82" s="23"/>
      <c r="D82" s="20"/>
      <c r="E82" s="24"/>
      <c r="F82" s="25"/>
    </row>
    <row r="83" spans="2:6" ht="19.899999999999999" customHeight="1" x14ac:dyDescent="0.25">
      <c r="B83" s="332">
        <v>67</v>
      </c>
      <c r="C83" s="19"/>
      <c r="D83" s="20"/>
      <c r="E83" s="21"/>
      <c r="F83" s="25"/>
    </row>
    <row r="84" spans="2:6" ht="19.899999999999999" customHeight="1" x14ac:dyDescent="0.25">
      <c r="B84" s="332">
        <v>68</v>
      </c>
      <c r="C84" s="23"/>
      <c r="D84" s="20"/>
      <c r="E84" s="24"/>
      <c r="F84" s="25"/>
    </row>
    <row r="85" spans="2:6" ht="19.899999999999999" customHeight="1" x14ac:dyDescent="0.25">
      <c r="B85" s="332">
        <v>69</v>
      </c>
      <c r="C85" s="23"/>
      <c r="D85" s="20"/>
      <c r="E85" s="21"/>
      <c r="F85" s="25"/>
    </row>
    <row r="86" spans="2:6" ht="19.899999999999999" customHeight="1" x14ac:dyDescent="0.25">
      <c r="B86" s="332">
        <v>70</v>
      </c>
      <c r="C86" s="19"/>
      <c r="D86" s="20"/>
      <c r="E86" s="24"/>
      <c r="F86" s="25"/>
    </row>
    <row r="87" spans="2:6" ht="19.899999999999999" customHeight="1" x14ac:dyDescent="0.25">
      <c r="B87" s="332">
        <v>71</v>
      </c>
      <c r="C87" s="23"/>
      <c r="D87" s="20"/>
      <c r="E87" s="21"/>
      <c r="F87" s="25"/>
    </row>
    <row r="88" spans="2:6" ht="19.899999999999999" customHeight="1" x14ac:dyDescent="0.25">
      <c r="B88" s="332">
        <v>72</v>
      </c>
      <c r="C88" s="23"/>
      <c r="D88" s="20"/>
      <c r="E88" s="24"/>
      <c r="F88" s="25"/>
    </row>
    <row r="89" spans="2:6" ht="19.899999999999999" customHeight="1" x14ac:dyDescent="0.25">
      <c r="B89" s="332">
        <v>73</v>
      </c>
      <c r="C89" s="19"/>
      <c r="D89" s="20"/>
      <c r="E89" s="21"/>
      <c r="F89" s="25"/>
    </row>
    <row r="90" spans="2:6" ht="19.899999999999999" customHeight="1" x14ac:dyDescent="0.25">
      <c r="B90" s="332">
        <v>74</v>
      </c>
      <c r="C90" s="23"/>
      <c r="D90" s="20"/>
      <c r="E90" s="24"/>
      <c r="F90" s="25"/>
    </row>
    <row r="91" spans="2:6" ht="19.899999999999999" customHeight="1" x14ac:dyDescent="0.25">
      <c r="B91" s="332">
        <v>75</v>
      </c>
      <c r="C91" s="23"/>
      <c r="D91" s="20"/>
      <c r="E91" s="21"/>
      <c r="F91" s="25"/>
    </row>
    <row r="92" spans="2:6" ht="19.899999999999999" customHeight="1" x14ac:dyDescent="0.25">
      <c r="B92" s="332">
        <v>76</v>
      </c>
      <c r="C92" s="19"/>
      <c r="D92" s="20"/>
      <c r="E92" s="24"/>
      <c r="F92" s="25"/>
    </row>
    <row r="93" spans="2:6" ht="19.899999999999999" customHeight="1" x14ac:dyDescent="0.25">
      <c r="B93" s="332">
        <v>77</v>
      </c>
      <c r="C93" s="23"/>
      <c r="D93" s="20"/>
      <c r="E93" s="21"/>
      <c r="F93" s="25"/>
    </row>
    <row r="94" spans="2:6" ht="19.899999999999999" customHeight="1" x14ac:dyDescent="0.25">
      <c r="B94" s="332">
        <v>78</v>
      </c>
      <c r="C94" s="23"/>
      <c r="D94" s="20"/>
      <c r="E94" s="24"/>
      <c r="F94" s="25"/>
    </row>
    <row r="95" spans="2:6" ht="19.899999999999999" customHeight="1" x14ac:dyDescent="0.25">
      <c r="B95" s="332">
        <v>79</v>
      </c>
      <c r="C95" s="19"/>
      <c r="D95" s="20"/>
      <c r="E95" s="21"/>
      <c r="F95" s="25"/>
    </row>
    <row r="96" spans="2:6" ht="19.899999999999999" customHeight="1" x14ac:dyDescent="0.25">
      <c r="B96" s="332">
        <v>80</v>
      </c>
      <c r="C96" s="23"/>
      <c r="D96" s="20"/>
      <c r="E96" s="24"/>
      <c r="F96" s="25"/>
    </row>
    <row r="97" spans="2:6" ht="19.899999999999999" customHeight="1" x14ac:dyDescent="0.25">
      <c r="B97" s="332">
        <v>81</v>
      </c>
      <c r="C97" s="23"/>
      <c r="D97" s="20"/>
      <c r="E97" s="21"/>
      <c r="F97" s="25"/>
    </row>
    <row r="98" spans="2:6" ht="19.899999999999999" customHeight="1" x14ac:dyDescent="0.25">
      <c r="B98" s="332">
        <v>82</v>
      </c>
      <c r="C98" s="19"/>
      <c r="D98" s="20"/>
      <c r="E98" s="24"/>
      <c r="F98" s="25"/>
    </row>
    <row r="99" spans="2:6" ht="19.899999999999999" customHeight="1" x14ac:dyDescent="0.25">
      <c r="B99" s="332">
        <v>83</v>
      </c>
      <c r="C99" s="23"/>
      <c r="D99" s="20"/>
      <c r="E99" s="21"/>
      <c r="F99" s="25"/>
    </row>
    <row r="100" spans="2:6" ht="19.899999999999999" customHeight="1" x14ac:dyDescent="0.25">
      <c r="B100" s="332">
        <v>84</v>
      </c>
      <c r="C100" s="23"/>
      <c r="D100" s="20"/>
      <c r="E100" s="24"/>
      <c r="F100" s="25"/>
    </row>
    <row r="101" spans="2:6" ht="19.899999999999999" customHeight="1" x14ac:dyDescent="0.25">
      <c r="B101" s="332">
        <v>85</v>
      </c>
      <c r="C101" s="19"/>
      <c r="D101" s="20"/>
      <c r="E101" s="21"/>
      <c r="F101" s="25"/>
    </row>
    <row r="102" spans="2:6" ht="19.899999999999999" customHeight="1" x14ac:dyDescent="0.25">
      <c r="B102" s="332">
        <v>86</v>
      </c>
      <c r="C102" s="23"/>
      <c r="D102" s="20"/>
      <c r="E102" s="24"/>
      <c r="F102" s="25"/>
    </row>
    <row r="103" spans="2:6" ht="19.899999999999999" customHeight="1" x14ac:dyDescent="0.25">
      <c r="B103" s="332">
        <v>87</v>
      </c>
      <c r="C103" s="23"/>
      <c r="D103" s="20"/>
      <c r="E103" s="21"/>
      <c r="F103" s="25"/>
    </row>
    <row r="104" spans="2:6" ht="19.899999999999999" customHeight="1" x14ac:dyDescent="0.25">
      <c r="B104" s="332">
        <v>88</v>
      </c>
      <c r="C104" s="19"/>
      <c r="D104" s="20"/>
      <c r="E104" s="24"/>
      <c r="F104" s="25"/>
    </row>
    <row r="105" spans="2:6" ht="19.899999999999999" customHeight="1" x14ac:dyDescent="0.25">
      <c r="B105" s="332">
        <v>89</v>
      </c>
      <c r="C105" s="23"/>
      <c r="D105" s="20"/>
      <c r="E105" s="21"/>
      <c r="F105" s="25"/>
    </row>
    <row r="106" spans="2:6" ht="19.899999999999999" customHeight="1" x14ac:dyDescent="0.25">
      <c r="B106" s="332">
        <v>90</v>
      </c>
      <c r="C106" s="23"/>
      <c r="D106" s="20"/>
      <c r="E106" s="24"/>
      <c r="F106" s="25"/>
    </row>
    <row r="107" spans="2:6" ht="19.899999999999999" customHeight="1" x14ac:dyDescent="0.25">
      <c r="B107" s="332">
        <v>91</v>
      </c>
      <c r="C107" s="19"/>
      <c r="D107" s="20"/>
      <c r="E107" s="21"/>
      <c r="F107" s="25"/>
    </row>
    <row r="108" spans="2:6" ht="19.899999999999999" customHeight="1" x14ac:dyDescent="0.25">
      <c r="B108" s="332">
        <v>92</v>
      </c>
      <c r="C108" s="23"/>
      <c r="D108" s="20"/>
      <c r="E108" s="24"/>
      <c r="F108" s="25"/>
    </row>
    <row r="109" spans="2:6" ht="19.899999999999999" customHeight="1" x14ac:dyDescent="0.25">
      <c r="B109" s="332">
        <v>93</v>
      </c>
      <c r="C109" s="23"/>
      <c r="D109" s="20"/>
      <c r="E109" s="21"/>
      <c r="F109" s="25"/>
    </row>
    <row r="110" spans="2:6" ht="19.899999999999999" customHeight="1" x14ac:dyDescent="0.25">
      <c r="B110" s="332">
        <v>94</v>
      </c>
      <c r="C110" s="19"/>
      <c r="D110" s="20"/>
      <c r="E110" s="24"/>
      <c r="F110" s="25"/>
    </row>
    <row r="111" spans="2:6" ht="19.899999999999999" customHeight="1" x14ac:dyDescent="0.25">
      <c r="B111" s="332">
        <v>95</v>
      </c>
      <c r="C111" s="23"/>
      <c r="D111" s="20"/>
      <c r="E111" s="21"/>
      <c r="F111" s="25"/>
    </row>
    <row r="112" spans="2:6" ht="19.899999999999999" customHeight="1" x14ac:dyDescent="0.25">
      <c r="B112" s="332">
        <v>96</v>
      </c>
      <c r="C112" s="23"/>
      <c r="D112" s="20"/>
      <c r="E112" s="24"/>
      <c r="F112" s="25"/>
    </row>
    <row r="113" spans="2:6" ht="19.899999999999999" customHeight="1" x14ac:dyDescent="0.25">
      <c r="B113" s="332">
        <v>97</v>
      </c>
      <c r="C113" s="19"/>
      <c r="D113" s="20"/>
      <c r="E113" s="21"/>
      <c r="F113" s="25"/>
    </row>
    <row r="114" spans="2:6" ht="19.899999999999999" customHeight="1" x14ac:dyDescent="0.25">
      <c r="B114" s="332">
        <v>98</v>
      </c>
      <c r="C114" s="23"/>
      <c r="D114" s="20"/>
      <c r="E114" s="24"/>
      <c r="F114" s="25"/>
    </row>
    <row r="115" spans="2:6" ht="19.899999999999999" customHeight="1" x14ac:dyDescent="0.25">
      <c r="B115" s="332">
        <v>99</v>
      </c>
      <c r="C115" s="23"/>
      <c r="D115" s="20"/>
      <c r="E115" s="21"/>
      <c r="F115" s="25"/>
    </row>
    <row r="116" spans="2:6" ht="19.899999999999999" customHeight="1" x14ac:dyDescent="0.25">
      <c r="B116" s="332">
        <v>100</v>
      </c>
      <c r="C116" s="19"/>
      <c r="D116" s="20"/>
      <c r="E116" s="24"/>
      <c r="F116" s="25"/>
    </row>
    <row r="117" spans="2:6" ht="19.899999999999999" customHeight="1" x14ac:dyDescent="0.25">
      <c r="B117" s="332">
        <v>101</v>
      </c>
      <c r="C117" s="23"/>
      <c r="D117" s="20"/>
      <c r="E117" s="21"/>
      <c r="F117" s="25"/>
    </row>
    <row r="118" spans="2:6" ht="19.899999999999999" customHeight="1" x14ac:dyDescent="0.25">
      <c r="B118" s="332">
        <v>102</v>
      </c>
      <c r="C118" s="23"/>
      <c r="D118" s="20"/>
      <c r="E118" s="24"/>
      <c r="F118" s="25"/>
    </row>
    <row r="119" spans="2:6" ht="19.899999999999999" customHeight="1" x14ac:dyDescent="0.25">
      <c r="B119" s="332">
        <v>103</v>
      </c>
      <c r="C119" s="19"/>
      <c r="D119" s="20"/>
      <c r="E119" s="21"/>
      <c r="F119" s="25"/>
    </row>
    <row r="120" spans="2:6" ht="19.899999999999999" customHeight="1" x14ac:dyDescent="0.25">
      <c r="B120" s="332">
        <v>104</v>
      </c>
      <c r="C120" s="23"/>
      <c r="D120" s="20"/>
      <c r="E120" s="24"/>
      <c r="F120" s="25"/>
    </row>
    <row r="121" spans="2:6" ht="19.899999999999999" customHeight="1" x14ac:dyDescent="0.25">
      <c r="B121" s="332">
        <v>105</v>
      </c>
      <c r="C121" s="23"/>
      <c r="D121" s="20"/>
      <c r="E121" s="21"/>
      <c r="F121" s="25"/>
    </row>
    <row r="122" spans="2:6" ht="19.899999999999999" customHeight="1" x14ac:dyDescent="0.25">
      <c r="B122" s="332">
        <v>106</v>
      </c>
      <c r="C122" s="19"/>
      <c r="D122" s="20"/>
      <c r="E122" s="24"/>
      <c r="F122" s="25"/>
    </row>
    <row r="123" spans="2:6" ht="19.899999999999999" customHeight="1" x14ac:dyDescent="0.25">
      <c r="B123" s="332">
        <v>107</v>
      </c>
      <c r="C123" s="23"/>
      <c r="D123" s="20"/>
      <c r="E123" s="21"/>
      <c r="F123" s="25"/>
    </row>
    <row r="124" spans="2:6" ht="19.899999999999999" customHeight="1" x14ac:dyDescent="0.25">
      <c r="B124" s="332">
        <v>108</v>
      </c>
      <c r="C124" s="23"/>
      <c r="D124" s="20"/>
      <c r="E124" s="24"/>
      <c r="F124" s="25"/>
    </row>
    <row r="125" spans="2:6" ht="19.899999999999999" customHeight="1" x14ac:dyDescent="0.25">
      <c r="B125" s="332">
        <v>109</v>
      </c>
      <c r="C125" s="19"/>
      <c r="D125" s="20"/>
      <c r="E125" s="21"/>
      <c r="F125" s="25"/>
    </row>
    <row r="126" spans="2:6" ht="19.899999999999999" customHeight="1" x14ac:dyDescent="0.25">
      <c r="B126" s="332">
        <v>110</v>
      </c>
      <c r="C126" s="23"/>
      <c r="D126" s="20"/>
      <c r="E126" s="24"/>
      <c r="F126" s="25"/>
    </row>
    <row r="127" spans="2:6" ht="19.899999999999999" customHeight="1" x14ac:dyDescent="0.25">
      <c r="B127" s="332">
        <v>111</v>
      </c>
      <c r="C127" s="23"/>
      <c r="D127" s="20"/>
      <c r="E127" s="21"/>
      <c r="F127" s="25"/>
    </row>
    <row r="128" spans="2:6" ht="19.899999999999999" customHeight="1" x14ac:dyDescent="0.25">
      <c r="B128" s="332">
        <v>112</v>
      </c>
      <c r="C128" s="19"/>
      <c r="D128" s="20"/>
      <c r="E128" s="24"/>
      <c r="F128" s="25"/>
    </row>
    <row r="129" spans="2:6" ht="19.899999999999999" customHeight="1" x14ac:dyDescent="0.25">
      <c r="B129" s="332">
        <v>113</v>
      </c>
      <c r="C129" s="23"/>
      <c r="D129" s="20"/>
      <c r="E129" s="21"/>
      <c r="F129" s="25"/>
    </row>
    <row r="130" spans="2:6" ht="19.899999999999999" customHeight="1" x14ac:dyDescent="0.25">
      <c r="B130" s="332">
        <v>114</v>
      </c>
      <c r="C130" s="23"/>
      <c r="D130" s="20"/>
      <c r="E130" s="24"/>
      <c r="F130" s="25"/>
    </row>
    <row r="131" spans="2:6" ht="19.899999999999999" customHeight="1" x14ac:dyDescent="0.25">
      <c r="B131" s="332">
        <v>115</v>
      </c>
      <c r="C131" s="19"/>
      <c r="D131" s="20"/>
      <c r="E131" s="21"/>
      <c r="F131" s="25"/>
    </row>
    <row r="132" spans="2:6" ht="19.899999999999999" customHeight="1" x14ac:dyDescent="0.25">
      <c r="B132" s="332">
        <v>116</v>
      </c>
      <c r="C132" s="23"/>
      <c r="D132" s="20"/>
      <c r="E132" s="24"/>
      <c r="F132" s="25"/>
    </row>
    <row r="133" spans="2:6" ht="19.899999999999999" customHeight="1" x14ac:dyDescent="0.25">
      <c r="B133" s="332">
        <v>117</v>
      </c>
      <c r="C133" s="23"/>
      <c r="D133" s="20"/>
      <c r="E133" s="21"/>
      <c r="F133" s="25"/>
    </row>
    <row r="134" spans="2:6" ht="19.899999999999999" customHeight="1" x14ac:dyDescent="0.25">
      <c r="B134" s="332">
        <v>118</v>
      </c>
      <c r="C134" s="19"/>
      <c r="D134" s="20"/>
      <c r="E134" s="24"/>
      <c r="F134" s="25"/>
    </row>
    <row r="135" spans="2:6" ht="19.899999999999999" customHeight="1" x14ac:dyDescent="0.25">
      <c r="B135" s="332">
        <v>119</v>
      </c>
      <c r="C135" s="23"/>
      <c r="D135" s="20"/>
      <c r="E135" s="21"/>
      <c r="F135" s="25"/>
    </row>
    <row r="136" spans="2:6" ht="19.899999999999999" customHeight="1" x14ac:dyDescent="0.25">
      <c r="B136" s="332">
        <v>120</v>
      </c>
      <c r="C136" s="23"/>
      <c r="D136" s="20"/>
      <c r="E136" s="24"/>
      <c r="F136" s="25"/>
    </row>
    <row r="137" spans="2:6" ht="19.899999999999999" customHeight="1" x14ac:dyDescent="0.25">
      <c r="B137" s="332">
        <v>121</v>
      </c>
      <c r="C137" s="19"/>
      <c r="D137" s="20"/>
      <c r="E137" s="21"/>
      <c r="F137" s="25"/>
    </row>
    <row r="138" spans="2:6" ht="19.899999999999999" customHeight="1" x14ac:dyDescent="0.25">
      <c r="B138" s="332">
        <v>122</v>
      </c>
      <c r="C138" s="23"/>
      <c r="D138" s="20"/>
      <c r="E138" s="24"/>
      <c r="F138" s="25"/>
    </row>
    <row r="139" spans="2:6" ht="19.899999999999999" customHeight="1" x14ac:dyDescent="0.25">
      <c r="B139" s="332">
        <v>123</v>
      </c>
      <c r="C139" s="23"/>
      <c r="D139" s="20"/>
      <c r="E139" s="21"/>
      <c r="F139" s="25"/>
    </row>
    <row r="140" spans="2:6" ht="19.899999999999999" customHeight="1" x14ac:dyDescent="0.25">
      <c r="B140" s="332">
        <v>124</v>
      </c>
      <c r="C140" s="19"/>
      <c r="D140" s="20"/>
      <c r="E140" s="24"/>
      <c r="F140" s="25"/>
    </row>
    <row r="141" spans="2:6" ht="19.899999999999999" customHeight="1" x14ac:dyDescent="0.25">
      <c r="B141" s="332">
        <v>125</v>
      </c>
      <c r="C141" s="23"/>
      <c r="D141" s="20"/>
      <c r="E141" s="21"/>
      <c r="F141" s="25"/>
    </row>
    <row r="142" spans="2:6" ht="19.899999999999999" customHeight="1" x14ac:dyDescent="0.25">
      <c r="B142" s="332">
        <v>126</v>
      </c>
      <c r="C142" s="23"/>
      <c r="D142" s="20"/>
      <c r="E142" s="24"/>
      <c r="F142" s="25"/>
    </row>
    <row r="143" spans="2:6" ht="19.899999999999999" customHeight="1" x14ac:dyDescent="0.25">
      <c r="B143" s="332">
        <v>127</v>
      </c>
      <c r="C143" s="19"/>
      <c r="D143" s="20"/>
      <c r="E143" s="21"/>
      <c r="F143" s="25"/>
    </row>
    <row r="144" spans="2:6" ht="19.899999999999999" customHeight="1" x14ac:dyDescent="0.25">
      <c r="B144" s="332">
        <v>128</v>
      </c>
      <c r="C144" s="23"/>
      <c r="D144" s="20"/>
      <c r="E144" s="24"/>
      <c r="F144" s="25"/>
    </row>
    <row r="145" spans="2:6" ht="19.899999999999999" customHeight="1" x14ac:dyDescent="0.25">
      <c r="B145" s="332">
        <v>129</v>
      </c>
      <c r="C145" s="23"/>
      <c r="D145" s="20"/>
      <c r="E145" s="21"/>
      <c r="F145" s="25"/>
    </row>
    <row r="146" spans="2:6" ht="19.899999999999999" customHeight="1" x14ac:dyDescent="0.25">
      <c r="B146" s="332">
        <v>130</v>
      </c>
      <c r="C146" s="19"/>
      <c r="D146" s="20"/>
      <c r="E146" s="24"/>
      <c r="F146" s="25"/>
    </row>
    <row r="147" spans="2:6" ht="19.899999999999999" customHeight="1" x14ac:dyDescent="0.25">
      <c r="B147" s="332">
        <v>131</v>
      </c>
      <c r="C147" s="23"/>
      <c r="D147" s="20"/>
      <c r="E147" s="21"/>
      <c r="F147" s="25"/>
    </row>
    <row r="148" spans="2:6" ht="19.899999999999999" customHeight="1" x14ac:dyDescent="0.25">
      <c r="B148" s="332">
        <v>132</v>
      </c>
      <c r="C148" s="23"/>
      <c r="D148" s="20"/>
      <c r="E148" s="24"/>
      <c r="F148" s="25"/>
    </row>
    <row r="149" spans="2:6" ht="19.899999999999999" customHeight="1" x14ac:dyDescent="0.25">
      <c r="B149" s="332">
        <v>133</v>
      </c>
      <c r="C149" s="19"/>
      <c r="D149" s="20"/>
      <c r="E149" s="21"/>
      <c r="F149" s="25"/>
    </row>
    <row r="150" spans="2:6" ht="19.899999999999999" customHeight="1" x14ac:dyDescent="0.25">
      <c r="B150" s="332">
        <v>134</v>
      </c>
      <c r="C150" s="23"/>
      <c r="D150" s="20"/>
      <c r="E150" s="24"/>
      <c r="F150" s="25"/>
    </row>
    <row r="151" spans="2:6" ht="19.899999999999999" customHeight="1" x14ac:dyDescent="0.25">
      <c r="B151" s="332">
        <v>135</v>
      </c>
      <c r="C151" s="23"/>
      <c r="D151" s="20"/>
      <c r="E151" s="21"/>
      <c r="F151" s="25"/>
    </row>
    <row r="152" spans="2:6" ht="19.899999999999999" customHeight="1" x14ac:dyDescent="0.25">
      <c r="B152" s="332">
        <v>136</v>
      </c>
      <c r="C152" s="19"/>
      <c r="D152" s="20"/>
      <c r="E152" s="24"/>
      <c r="F152" s="25"/>
    </row>
    <row r="153" spans="2:6" ht="19.899999999999999" customHeight="1" x14ac:dyDescent="0.25">
      <c r="B153" s="332">
        <v>137</v>
      </c>
      <c r="C153" s="23"/>
      <c r="D153" s="20"/>
      <c r="E153" s="21"/>
      <c r="F153" s="25"/>
    </row>
    <row r="154" spans="2:6" ht="19.899999999999999" customHeight="1" x14ac:dyDescent="0.25">
      <c r="B154" s="332">
        <v>138</v>
      </c>
      <c r="C154" s="23"/>
      <c r="D154" s="20"/>
      <c r="E154" s="24"/>
      <c r="F154" s="25"/>
    </row>
    <row r="155" spans="2:6" ht="19.899999999999999" customHeight="1" x14ac:dyDescent="0.25">
      <c r="B155" s="332">
        <v>139</v>
      </c>
      <c r="C155" s="19"/>
      <c r="D155" s="20"/>
      <c r="E155" s="21"/>
      <c r="F155" s="25"/>
    </row>
    <row r="156" spans="2:6" ht="19.899999999999999" customHeight="1" x14ac:dyDescent="0.25">
      <c r="B156" s="332">
        <v>140</v>
      </c>
      <c r="C156" s="23"/>
      <c r="D156" s="20"/>
      <c r="E156" s="24"/>
      <c r="F156" s="25"/>
    </row>
    <row r="157" spans="2:6" ht="19.899999999999999" customHeight="1" x14ac:dyDescent="0.25">
      <c r="B157" s="332">
        <v>141</v>
      </c>
      <c r="C157" s="23"/>
      <c r="D157" s="20"/>
      <c r="E157" s="21"/>
      <c r="F157" s="25"/>
    </row>
    <row r="158" spans="2:6" ht="19.899999999999999" customHeight="1" x14ac:dyDescent="0.25">
      <c r="B158" s="332">
        <v>142</v>
      </c>
      <c r="C158" s="19"/>
      <c r="D158" s="20"/>
      <c r="E158" s="24"/>
      <c r="F158" s="25"/>
    </row>
    <row r="159" spans="2:6" ht="19.899999999999999" customHeight="1" x14ac:dyDescent="0.25">
      <c r="B159" s="332">
        <v>143</v>
      </c>
      <c r="C159" s="23"/>
      <c r="D159" s="20"/>
      <c r="E159" s="21"/>
      <c r="F159" s="25"/>
    </row>
    <row r="160" spans="2:6" ht="19.899999999999999" customHeight="1" x14ac:dyDescent="0.25">
      <c r="B160" s="332">
        <v>144</v>
      </c>
      <c r="C160" s="23"/>
      <c r="D160" s="20"/>
      <c r="E160" s="24"/>
      <c r="F160" s="25"/>
    </row>
    <row r="161" spans="2:6" ht="19.899999999999999" customHeight="1" x14ac:dyDescent="0.25">
      <c r="B161" s="332">
        <v>145</v>
      </c>
      <c r="C161" s="19"/>
      <c r="D161" s="20"/>
      <c r="E161" s="21"/>
      <c r="F161" s="25"/>
    </row>
    <row r="162" spans="2:6" ht="19.899999999999999" customHeight="1" x14ac:dyDescent="0.25">
      <c r="B162" s="332">
        <v>146</v>
      </c>
      <c r="C162" s="23"/>
      <c r="D162" s="20"/>
      <c r="E162" s="24"/>
      <c r="F162" s="25"/>
    </row>
    <row r="163" spans="2:6" ht="19.899999999999999" customHeight="1" x14ac:dyDescent="0.25">
      <c r="B163" s="332">
        <v>147</v>
      </c>
      <c r="C163" s="23"/>
      <c r="D163" s="20"/>
      <c r="E163" s="21"/>
      <c r="F163" s="25"/>
    </row>
    <row r="164" spans="2:6" ht="19.899999999999999" customHeight="1" x14ac:dyDescent="0.25">
      <c r="B164" s="332">
        <v>148</v>
      </c>
      <c r="C164" s="19"/>
      <c r="D164" s="20"/>
      <c r="E164" s="24"/>
      <c r="F164" s="25"/>
    </row>
    <row r="165" spans="2:6" ht="19.899999999999999" customHeight="1" x14ac:dyDescent="0.25">
      <c r="B165" s="332">
        <v>149</v>
      </c>
      <c r="C165" s="23"/>
      <c r="D165" s="20"/>
      <c r="E165" s="21"/>
      <c r="F165" s="25"/>
    </row>
    <row r="166" spans="2:6" ht="19.899999999999999" customHeight="1" x14ac:dyDescent="0.25">
      <c r="B166" s="332">
        <v>150</v>
      </c>
      <c r="C166" s="23"/>
      <c r="D166" s="20"/>
      <c r="E166" s="24"/>
      <c r="F166" s="25"/>
    </row>
    <row r="167" spans="2:6" ht="19.899999999999999" customHeight="1" x14ac:dyDescent="0.25">
      <c r="B167" s="332">
        <v>151</v>
      </c>
      <c r="C167" s="19"/>
      <c r="D167" s="20"/>
      <c r="E167" s="21"/>
      <c r="F167" s="25"/>
    </row>
    <row r="168" spans="2:6" ht="19.899999999999999" customHeight="1" x14ac:dyDescent="0.25">
      <c r="B168" s="332">
        <v>152</v>
      </c>
      <c r="C168" s="23"/>
      <c r="D168" s="20"/>
      <c r="E168" s="24"/>
      <c r="F168" s="25"/>
    </row>
    <row r="169" spans="2:6" ht="19.899999999999999" customHeight="1" x14ac:dyDescent="0.25">
      <c r="B169" s="332">
        <v>153</v>
      </c>
      <c r="C169" s="23"/>
      <c r="D169" s="20"/>
      <c r="E169" s="21"/>
      <c r="F169" s="25"/>
    </row>
    <row r="170" spans="2:6" ht="19.899999999999999" customHeight="1" x14ac:dyDescent="0.25">
      <c r="B170" s="332">
        <v>154</v>
      </c>
      <c r="C170" s="19"/>
      <c r="D170" s="20"/>
      <c r="E170" s="24"/>
      <c r="F170" s="25"/>
    </row>
    <row r="171" spans="2:6" ht="19.899999999999999" customHeight="1" x14ac:dyDescent="0.25">
      <c r="B171" s="332">
        <v>155</v>
      </c>
      <c r="C171" s="23"/>
      <c r="D171" s="20"/>
      <c r="E171" s="21"/>
      <c r="F171" s="25"/>
    </row>
    <row r="172" spans="2:6" ht="19.899999999999999" customHeight="1" x14ac:dyDescent="0.25">
      <c r="B172" s="332">
        <v>156</v>
      </c>
      <c r="C172" s="23"/>
      <c r="D172" s="20"/>
      <c r="E172" s="24"/>
      <c r="F172" s="25"/>
    </row>
    <row r="173" spans="2:6" ht="19.899999999999999" customHeight="1" x14ac:dyDescent="0.25">
      <c r="B173" s="332">
        <v>157</v>
      </c>
      <c r="C173" s="19"/>
      <c r="D173" s="20"/>
      <c r="E173" s="21"/>
      <c r="F173" s="25"/>
    </row>
    <row r="174" spans="2:6" ht="19.899999999999999" customHeight="1" x14ac:dyDescent="0.25">
      <c r="B174" s="332">
        <v>158</v>
      </c>
      <c r="C174" s="23"/>
      <c r="D174" s="20"/>
      <c r="E174" s="24"/>
      <c r="F174" s="25"/>
    </row>
    <row r="175" spans="2:6" ht="19.899999999999999" customHeight="1" x14ac:dyDescent="0.25">
      <c r="B175" s="332">
        <v>159</v>
      </c>
      <c r="C175" s="23"/>
      <c r="D175" s="20"/>
      <c r="E175" s="21"/>
      <c r="F175" s="25"/>
    </row>
    <row r="176" spans="2:6" ht="19.899999999999999" customHeight="1" x14ac:dyDescent="0.25">
      <c r="B176" s="332">
        <v>160</v>
      </c>
      <c r="C176" s="19"/>
      <c r="D176" s="20"/>
      <c r="E176" s="24"/>
      <c r="F176" s="25"/>
    </row>
    <row r="177" spans="2:6" ht="19.899999999999999" customHeight="1" x14ac:dyDescent="0.25">
      <c r="B177" s="332">
        <v>161</v>
      </c>
      <c r="C177" s="23"/>
      <c r="D177" s="20"/>
      <c r="E177" s="21"/>
      <c r="F177" s="25"/>
    </row>
    <row r="178" spans="2:6" ht="19.899999999999999" customHeight="1" x14ac:dyDescent="0.25">
      <c r="B178" s="332">
        <v>162</v>
      </c>
      <c r="C178" s="23"/>
      <c r="D178" s="20"/>
      <c r="E178" s="24"/>
      <c r="F178" s="25"/>
    </row>
    <row r="179" spans="2:6" ht="19.899999999999999" customHeight="1" x14ac:dyDescent="0.25">
      <c r="B179" s="332">
        <v>163</v>
      </c>
      <c r="C179" s="19"/>
      <c r="D179" s="20"/>
      <c r="E179" s="21"/>
      <c r="F179" s="25"/>
    </row>
    <row r="180" spans="2:6" ht="19.899999999999999" customHeight="1" x14ac:dyDescent="0.25">
      <c r="B180" s="332">
        <v>164</v>
      </c>
      <c r="C180" s="23"/>
      <c r="D180" s="20"/>
      <c r="E180" s="24"/>
      <c r="F180" s="25"/>
    </row>
    <row r="181" spans="2:6" ht="19.899999999999999" customHeight="1" x14ac:dyDescent="0.25">
      <c r="B181" s="332">
        <v>165</v>
      </c>
      <c r="C181" s="23"/>
      <c r="D181" s="20"/>
      <c r="E181" s="21"/>
      <c r="F181" s="25"/>
    </row>
    <row r="182" spans="2:6" ht="19.899999999999999" customHeight="1" x14ac:dyDescent="0.25">
      <c r="B182" s="332">
        <v>166</v>
      </c>
      <c r="C182" s="19"/>
      <c r="D182" s="20"/>
      <c r="E182" s="24"/>
      <c r="F182" s="25"/>
    </row>
    <row r="183" spans="2:6" ht="19.899999999999999" customHeight="1" x14ac:dyDescent="0.25">
      <c r="B183" s="332">
        <v>167</v>
      </c>
      <c r="C183" s="23"/>
      <c r="D183" s="20"/>
      <c r="E183" s="21"/>
      <c r="F183" s="25"/>
    </row>
    <row r="184" spans="2:6" ht="19.899999999999999" customHeight="1" x14ac:dyDescent="0.25">
      <c r="B184" s="332">
        <v>168</v>
      </c>
      <c r="C184" s="23"/>
      <c r="D184" s="20"/>
      <c r="E184" s="24"/>
      <c r="F184" s="25"/>
    </row>
    <row r="185" spans="2:6" ht="19.899999999999999" customHeight="1" x14ac:dyDescent="0.25">
      <c r="B185" s="332">
        <v>169</v>
      </c>
      <c r="C185" s="19"/>
      <c r="D185" s="20"/>
      <c r="E185" s="21"/>
      <c r="F185" s="25"/>
    </row>
    <row r="186" spans="2:6" ht="19.899999999999999" customHeight="1" x14ac:dyDescent="0.25">
      <c r="B186" s="332">
        <v>170</v>
      </c>
      <c r="C186" s="23"/>
      <c r="D186" s="20"/>
      <c r="E186" s="24"/>
      <c r="F186" s="25"/>
    </row>
    <row r="187" spans="2:6" ht="19.899999999999999" customHeight="1" x14ac:dyDescent="0.25">
      <c r="B187" s="332">
        <v>171</v>
      </c>
      <c r="C187" s="23"/>
      <c r="D187" s="20"/>
      <c r="E187" s="21"/>
      <c r="F187" s="25"/>
    </row>
    <row r="188" spans="2:6" ht="19.899999999999999" customHeight="1" x14ac:dyDescent="0.25">
      <c r="B188" s="332">
        <v>172</v>
      </c>
      <c r="C188" s="19"/>
      <c r="D188" s="20"/>
      <c r="E188" s="24"/>
      <c r="F188" s="25"/>
    </row>
    <row r="189" spans="2:6" ht="19.899999999999999" customHeight="1" x14ac:dyDescent="0.25">
      <c r="B189" s="332">
        <v>173</v>
      </c>
      <c r="C189" s="23"/>
      <c r="D189" s="20"/>
      <c r="E189" s="21"/>
      <c r="F189" s="25"/>
    </row>
    <row r="190" spans="2:6" ht="19.899999999999999" customHeight="1" x14ac:dyDescent="0.25">
      <c r="B190" s="332">
        <v>174</v>
      </c>
      <c r="C190" s="23"/>
      <c r="D190" s="20"/>
      <c r="E190" s="24"/>
      <c r="F190" s="25"/>
    </row>
    <row r="191" spans="2:6" ht="19.899999999999999" customHeight="1" x14ac:dyDescent="0.25">
      <c r="B191" s="332">
        <v>175</v>
      </c>
      <c r="C191" s="19"/>
      <c r="D191" s="20"/>
      <c r="E191" s="21"/>
      <c r="F191" s="25"/>
    </row>
    <row r="192" spans="2:6" ht="19.899999999999999" customHeight="1" x14ac:dyDescent="0.25">
      <c r="B192" s="332">
        <v>176</v>
      </c>
      <c r="C192" s="23"/>
      <c r="D192" s="20"/>
      <c r="E192" s="24"/>
      <c r="F192" s="25"/>
    </row>
    <row r="193" spans="2:6" ht="19.899999999999999" customHeight="1" x14ac:dyDescent="0.25">
      <c r="B193" s="332">
        <v>177</v>
      </c>
      <c r="C193" s="23"/>
      <c r="D193" s="20"/>
      <c r="E193" s="21"/>
      <c r="F193" s="25"/>
    </row>
    <row r="194" spans="2:6" ht="19.899999999999999" customHeight="1" x14ac:dyDescent="0.25">
      <c r="B194" s="332">
        <v>178</v>
      </c>
      <c r="C194" s="19"/>
      <c r="D194" s="20"/>
      <c r="E194" s="24"/>
      <c r="F194" s="25"/>
    </row>
    <row r="195" spans="2:6" ht="19.899999999999999" customHeight="1" x14ac:dyDescent="0.25">
      <c r="B195" s="332">
        <v>179</v>
      </c>
      <c r="C195" s="23"/>
      <c r="D195" s="20"/>
      <c r="E195" s="21"/>
      <c r="F195" s="25"/>
    </row>
    <row r="196" spans="2:6" ht="19.899999999999999" customHeight="1" x14ac:dyDescent="0.25">
      <c r="B196" s="332">
        <v>180</v>
      </c>
      <c r="C196" s="23"/>
      <c r="D196" s="20"/>
      <c r="E196" s="24"/>
      <c r="F196" s="25"/>
    </row>
    <row r="197" spans="2:6" ht="19.899999999999999" customHeight="1" x14ac:dyDescent="0.25">
      <c r="B197" s="332">
        <v>181</v>
      </c>
      <c r="C197" s="19"/>
      <c r="D197" s="20"/>
      <c r="E197" s="21"/>
      <c r="F197" s="25"/>
    </row>
    <row r="198" spans="2:6" ht="19.899999999999999" customHeight="1" x14ac:dyDescent="0.25">
      <c r="B198" s="332">
        <v>182</v>
      </c>
      <c r="C198" s="23"/>
      <c r="D198" s="20"/>
      <c r="E198" s="24"/>
      <c r="F198" s="25"/>
    </row>
    <row r="199" spans="2:6" ht="19.899999999999999" customHeight="1" x14ac:dyDescent="0.25">
      <c r="B199" s="332">
        <v>183</v>
      </c>
      <c r="C199" s="23"/>
      <c r="D199" s="20"/>
      <c r="E199" s="21"/>
      <c r="F199" s="25"/>
    </row>
    <row r="200" spans="2:6" ht="19.899999999999999" customHeight="1" x14ac:dyDescent="0.25">
      <c r="B200" s="332">
        <v>184</v>
      </c>
      <c r="C200" s="19"/>
      <c r="D200" s="20"/>
      <c r="E200" s="24"/>
      <c r="F200" s="25"/>
    </row>
    <row r="201" spans="2:6" ht="19.899999999999999" customHeight="1" x14ac:dyDescent="0.25">
      <c r="B201" s="332">
        <v>185</v>
      </c>
      <c r="C201" s="23"/>
      <c r="D201" s="20"/>
      <c r="E201" s="21"/>
      <c r="F201" s="25"/>
    </row>
    <row r="202" spans="2:6" ht="19.899999999999999" customHeight="1" x14ac:dyDescent="0.25">
      <c r="B202" s="332">
        <v>186</v>
      </c>
      <c r="C202" s="23"/>
      <c r="D202" s="20"/>
      <c r="E202" s="24"/>
      <c r="F202" s="25"/>
    </row>
    <row r="203" spans="2:6" ht="19.899999999999999" customHeight="1" x14ac:dyDescent="0.25">
      <c r="B203" s="332">
        <v>187</v>
      </c>
      <c r="C203" s="19"/>
      <c r="D203" s="20"/>
      <c r="E203" s="21"/>
      <c r="F203" s="25"/>
    </row>
    <row r="204" spans="2:6" ht="19.899999999999999" customHeight="1" x14ac:dyDescent="0.25">
      <c r="B204" s="332">
        <v>188</v>
      </c>
      <c r="C204" s="23"/>
      <c r="D204" s="20"/>
      <c r="E204" s="24"/>
      <c r="F204" s="25"/>
    </row>
    <row r="205" spans="2:6" ht="19.899999999999999" customHeight="1" x14ac:dyDescent="0.25">
      <c r="B205" s="332">
        <v>189</v>
      </c>
      <c r="C205" s="23"/>
      <c r="D205" s="20"/>
      <c r="E205" s="21"/>
      <c r="F205" s="25"/>
    </row>
    <row r="206" spans="2:6" ht="19.899999999999999" customHeight="1" x14ac:dyDescent="0.25">
      <c r="B206" s="332">
        <v>190</v>
      </c>
      <c r="C206" s="19"/>
      <c r="D206" s="20"/>
      <c r="E206" s="24"/>
      <c r="F206" s="25"/>
    </row>
    <row r="207" spans="2:6" ht="19.899999999999999" customHeight="1" x14ac:dyDescent="0.25">
      <c r="B207" s="332">
        <v>191</v>
      </c>
      <c r="C207" s="23"/>
      <c r="D207" s="20"/>
      <c r="E207" s="21"/>
      <c r="F207" s="25"/>
    </row>
    <row r="208" spans="2:6" ht="19.899999999999999" customHeight="1" x14ac:dyDescent="0.25">
      <c r="B208" s="332">
        <v>192</v>
      </c>
      <c r="C208" s="23"/>
      <c r="D208" s="20"/>
      <c r="E208" s="24"/>
      <c r="F208" s="25"/>
    </row>
    <row r="209" spans="2:6" ht="19.899999999999999" customHeight="1" x14ac:dyDescent="0.25">
      <c r="B209" s="332">
        <v>193</v>
      </c>
      <c r="C209" s="19"/>
      <c r="D209" s="20"/>
      <c r="E209" s="21"/>
      <c r="F209" s="25"/>
    </row>
    <row r="210" spans="2:6" ht="19.899999999999999" customHeight="1" x14ac:dyDescent="0.25">
      <c r="B210" s="332">
        <v>194</v>
      </c>
      <c r="C210" s="23"/>
      <c r="D210" s="20"/>
      <c r="E210" s="24"/>
      <c r="F210" s="25"/>
    </row>
    <row r="211" spans="2:6" ht="19.899999999999999" customHeight="1" x14ac:dyDescent="0.25">
      <c r="B211" s="332">
        <v>195</v>
      </c>
      <c r="C211" s="23"/>
      <c r="D211" s="20"/>
      <c r="E211" s="21"/>
      <c r="F211" s="25"/>
    </row>
    <row r="212" spans="2:6" ht="19.899999999999999" customHeight="1" x14ac:dyDescent="0.25">
      <c r="B212" s="332">
        <v>196</v>
      </c>
      <c r="C212" s="19"/>
      <c r="D212" s="20"/>
      <c r="E212" s="24"/>
      <c r="F212" s="25"/>
    </row>
    <row r="213" spans="2:6" ht="19.899999999999999" customHeight="1" x14ac:dyDescent="0.25">
      <c r="B213" s="332">
        <v>197</v>
      </c>
      <c r="C213" s="23"/>
      <c r="D213" s="20"/>
      <c r="E213" s="21"/>
      <c r="F213" s="25"/>
    </row>
    <row r="214" spans="2:6" ht="19.899999999999999" customHeight="1" x14ac:dyDescent="0.25">
      <c r="B214" s="332">
        <v>198</v>
      </c>
      <c r="C214" s="23"/>
      <c r="D214" s="20"/>
      <c r="E214" s="24"/>
      <c r="F214" s="25"/>
    </row>
    <row r="215" spans="2:6" ht="19.899999999999999" customHeight="1" x14ac:dyDescent="0.25">
      <c r="B215" s="332">
        <v>199</v>
      </c>
      <c r="C215" s="19"/>
      <c r="D215" s="20"/>
      <c r="E215" s="21"/>
      <c r="F215" s="25"/>
    </row>
    <row r="216" spans="2:6" ht="19.899999999999999" customHeight="1" thickBot="1" x14ac:dyDescent="0.3">
      <c r="B216" s="333">
        <v>200</v>
      </c>
      <c r="C216" s="23"/>
      <c r="D216" s="20"/>
      <c r="E216" s="24"/>
      <c r="F216" s="26"/>
    </row>
  </sheetData>
  <sheetProtection algorithmName="SHA-512" hashValue="F0HAA3TBhh9+oLXGNS/VRJcXY+7pyTHl1/ABK21xBjqx/h0jkZnAPMk5AnzeVu60FlEaFEisfsx3wb7JJeKyYA==" saltValue="6LRCF2pf2+B9bxHThijcow==" spinCount="100000" sheet="1" objects="1" scenarios="1"/>
  <sortState xmlns:xlrd2="http://schemas.microsoft.com/office/spreadsheetml/2017/richdata2" ref="I22:I28">
    <sortCondition descending="1" ref="I22"/>
  </sortState>
  <mergeCells count="30">
    <mergeCell ref="D12:F12"/>
    <mergeCell ref="G4:H13"/>
    <mergeCell ref="B10:C10"/>
    <mergeCell ref="D10:F10"/>
    <mergeCell ref="D4:F4"/>
    <mergeCell ref="D5:F5"/>
    <mergeCell ref="B5:C5"/>
    <mergeCell ref="L15:M15"/>
    <mergeCell ref="D6:F6"/>
    <mergeCell ref="D7:F7"/>
    <mergeCell ref="D8:F8"/>
    <mergeCell ref="D9:F9"/>
    <mergeCell ref="D13:F13"/>
    <mergeCell ref="B15:F15"/>
    <mergeCell ref="I15:J15"/>
    <mergeCell ref="B13:C13"/>
    <mergeCell ref="B6:C6"/>
    <mergeCell ref="B7:C7"/>
    <mergeCell ref="B8:C8"/>
    <mergeCell ref="B9:C9"/>
    <mergeCell ref="B11:C11"/>
    <mergeCell ref="D11:F11"/>
    <mergeCell ref="B12:C12"/>
    <mergeCell ref="G1:H3"/>
    <mergeCell ref="B1:F1"/>
    <mergeCell ref="B2:C2"/>
    <mergeCell ref="B3:C3"/>
    <mergeCell ref="B4:C4"/>
    <mergeCell ref="D2:F2"/>
    <mergeCell ref="D3:F3"/>
  </mergeCells>
  <phoneticPr fontId="15" type="noConversion"/>
  <conditionalFormatting sqref="D2:D13">
    <cfRule type="expression" dxfId="3" priority="1" stopIfTrue="1">
      <formula>LEN($D2)&lt;1</formula>
    </cfRule>
  </conditionalFormatting>
  <dataValidations count="9">
    <dataValidation type="list" allowBlank="1" showInputMessage="1" showErrorMessage="1" sqref="D5" xr:uid="{00000000-0002-0000-0000-000000000000}">
      <formula1>"1,2"</formula1>
    </dataValidation>
    <dataValidation type="list" allowBlank="1" showInputMessage="1" showErrorMessage="1" prompt="SADECE emekli olan personel için &quot;EVET&quot; seçilmelidir. Emekli olmayan personel için lütfen seçim yapmayınız." sqref="F17:F216" xr:uid="{00000000-0002-0000-0000-000001000000}">
      <formula1>"EVET"</formula1>
    </dataValidation>
    <dataValidation allowBlank="1" showInputMessage="1" showErrorMessage="1" prompt="gün/ay/yıl olarak tarih girişi yapınız." sqref="D7:D9" xr:uid="{00000000-0002-0000-0000-000002000000}"/>
    <dataValidation type="list" allowBlank="1" showInputMessage="1" showErrorMessage="1" sqref="D10:F10" xr:uid="{00000000-0002-0000-0000-000003000000}">
      <formula1>"KOBİ (Mikro Ölçekli), KOBİ (Küçük Ölçekli), KOBİ (Orta Ölçekli), BÜYÜK"</formula1>
    </dataValidation>
    <dataValidation allowBlank="1" showInputMessage="1" showErrorMessage="1" prompt="Brüt asgari ücret bilgisi için Rapor Yılı ve Kuruluş Ölçeği bilgilerinin doldurulması gerekir." sqref="D13:F13" xr:uid="{00000000-0002-0000-0000-000005000000}"/>
    <dataValidation allowBlank="1" showInputMessage="1" showErrorMessage="1" prompt="Gider Formlarını imzlamaya yetkili kuruluş yetkilisi/yetkililerinin Adı Soyadı aralarında tire (-) olacak şekilde yazılmalıdır. Örneğin; Murat Kurşuncu veya Murat Kurşuncu - Ahmet Kurşuncu gibi." sqref="D12:F12" xr:uid="{00000000-0002-0000-0000-000006000000}"/>
    <dataValidation type="date" operator="greaterThanOrEqual" allowBlank="1" showInputMessage="1" showErrorMessage="1" prompt="Gider Formlarının imzalanacağı tarih yazılmalıdır. Tarih verisi Bugün olarak otomatik gelmektedir. İstenilen tarih bilgisi gün/ay/yıl olarak girilebilir._x000a_" sqref="D11:F11" xr:uid="{00000000-0002-0000-0000-000007000000}">
      <formula1>1</formula1>
    </dataValidation>
    <dataValidation type="list" allowBlank="1" showInputMessage="1" showErrorMessage="1" sqref="D4:F4" xr:uid="{00000000-0002-0000-0000-000008000000}">
      <formula1>$I$8:$I$11</formula1>
    </dataValidation>
    <dataValidation type="custom" allowBlank="1" showInputMessage="1" showErrorMessage="1" error="Proje Numarasını hatalı girdiniz " prompt="Bu excel dosyası sadece 1711 - Yapay Zekâ Ekosistem Çağrısı kapsamında desteklenen projeler için kullanılmalıdır." sqref="D2:F2" xr:uid="{8E33E793-B123-4203-AD4C-A936398FD91F}">
      <formula1>AND(LEFT(ProjeNo,1)="3",LEN(ProjeNo)=7)</formula1>
    </dataValidation>
  </dataValidations>
  <pageMargins left="0.7" right="0.7" top="0.75" bottom="0.75" header="0.3" footer="0.3"/>
  <pageSetup paperSize="9" scale="76"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10"/>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5" t="s">
        <v>33</v>
      </c>
      <c r="B1" s="415"/>
      <c r="C1" s="415"/>
      <c r="D1" s="415"/>
      <c r="E1" s="415"/>
      <c r="F1" s="415"/>
      <c r="G1" s="415"/>
      <c r="H1" s="415"/>
      <c r="I1" s="415"/>
      <c r="J1" s="415"/>
      <c r="K1" s="415"/>
      <c r="L1" s="415"/>
      <c r="M1" s="170"/>
      <c r="N1" s="140"/>
      <c r="O1" s="270"/>
      <c r="V1" s="203" t="str">
        <f>CONCATENATE("A1:L",SUM(U:U)*32)</f>
        <v>A1:L32</v>
      </c>
    </row>
    <row r="2" spans="1:27" x14ac:dyDescent="0.25">
      <c r="A2" s="419" t="str">
        <f>IF(YilDonem&lt;&gt;"",CONCATENATE(YilDonem," dönemi"),"")</f>
        <v/>
      </c>
      <c r="B2" s="419"/>
      <c r="C2" s="419"/>
      <c r="D2" s="419"/>
      <c r="E2" s="419"/>
      <c r="F2" s="419"/>
      <c r="G2" s="419"/>
      <c r="H2" s="419"/>
      <c r="I2" s="419"/>
      <c r="J2" s="419"/>
      <c r="K2" s="419"/>
      <c r="L2" s="419"/>
    </row>
    <row r="3" spans="1:27" ht="15.75" thickBot="1" x14ac:dyDescent="0.3">
      <c r="B3" s="91"/>
      <c r="C3" s="91"/>
      <c r="D3" s="91"/>
      <c r="E3" s="433" t="str">
        <f>IF(YilDonem&lt;&gt;"",CONCATENATE(IF(Dönem=1,"HAZİRAN",IF(Dönem=2,"ARALIK","")),"  ayına aittir."),"")</f>
        <v/>
      </c>
      <c r="F3" s="433"/>
      <c r="G3" s="433"/>
      <c r="H3" s="433"/>
      <c r="I3" s="91"/>
      <c r="J3" s="91"/>
      <c r="K3" s="91"/>
      <c r="L3" s="92" t="s">
        <v>41</v>
      </c>
    </row>
    <row r="4" spans="1:27" ht="31.7" customHeight="1" thickBot="1" x14ac:dyDescent="0.3">
      <c r="A4" s="93" t="s">
        <v>1</v>
      </c>
      <c r="B4" s="420" t="str">
        <f>IF(ProjeNo&gt;0,ProjeNo,"")</f>
        <v/>
      </c>
      <c r="C4" s="421"/>
      <c r="D4" s="421"/>
      <c r="E4" s="421"/>
      <c r="F4" s="421"/>
      <c r="G4" s="421"/>
      <c r="H4" s="421"/>
      <c r="I4" s="421"/>
      <c r="J4" s="421"/>
      <c r="K4" s="421"/>
      <c r="L4" s="422"/>
    </row>
    <row r="5" spans="1:27" ht="31.7" customHeight="1" thickBot="1" x14ac:dyDescent="0.3">
      <c r="A5" s="94" t="s">
        <v>11</v>
      </c>
      <c r="B5" s="423" t="str">
        <f>IF(ProjeAdi&gt;0,ProjeAdi,"")</f>
        <v/>
      </c>
      <c r="C5" s="424"/>
      <c r="D5" s="424"/>
      <c r="E5" s="424"/>
      <c r="F5" s="424"/>
      <c r="G5" s="424"/>
      <c r="H5" s="424"/>
      <c r="I5" s="424"/>
      <c r="J5" s="424"/>
      <c r="K5" s="424"/>
      <c r="L5" s="425"/>
    </row>
    <row r="6" spans="1:27" ht="31.7" customHeight="1" thickBot="1" x14ac:dyDescent="0.3">
      <c r="A6" s="426" t="s">
        <v>7</v>
      </c>
      <c r="B6" s="426" t="s">
        <v>8</v>
      </c>
      <c r="C6" s="426" t="s">
        <v>34</v>
      </c>
      <c r="D6" s="426" t="s">
        <v>143</v>
      </c>
      <c r="E6" s="426" t="s">
        <v>35</v>
      </c>
      <c r="F6" s="426" t="s">
        <v>38</v>
      </c>
      <c r="G6" s="436" t="s">
        <v>36</v>
      </c>
      <c r="H6" s="435" t="s">
        <v>172</v>
      </c>
      <c r="I6" s="436"/>
      <c r="J6" s="436"/>
      <c r="K6" s="437"/>
      <c r="L6" s="426" t="s">
        <v>37</v>
      </c>
      <c r="O6" s="416" t="s">
        <v>42</v>
      </c>
      <c r="P6" s="416"/>
      <c r="Q6" s="416" t="s">
        <v>48</v>
      </c>
      <c r="R6" s="416"/>
      <c r="S6" s="416" t="s">
        <v>49</v>
      </c>
      <c r="T6" s="416"/>
    </row>
    <row r="7" spans="1:27" s="172" customFormat="1" ht="90.75" thickBot="1" x14ac:dyDescent="0.3">
      <c r="A7" s="427"/>
      <c r="B7" s="427"/>
      <c r="C7" s="427"/>
      <c r="D7" s="427"/>
      <c r="E7" s="427"/>
      <c r="F7" s="427"/>
      <c r="G7" s="438"/>
      <c r="H7" s="95" t="s">
        <v>140</v>
      </c>
      <c r="I7" s="95" t="s">
        <v>174</v>
      </c>
      <c r="J7" s="95" t="s">
        <v>182</v>
      </c>
      <c r="K7" s="95" t="s">
        <v>183</v>
      </c>
      <c r="L7" s="434"/>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17" t="s">
        <v>46</v>
      </c>
      <c r="B28" s="418"/>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46091</v>
      </c>
      <c r="C31" s="413" t="s">
        <v>44</v>
      </c>
      <c r="D31" s="413"/>
      <c r="E31" s="342" t="s">
        <v>180</v>
      </c>
      <c r="F31" s="344" t="str">
        <f>IF(kurulusyetkilisi&gt;0,kurulusyetkilisi,"")</f>
        <v/>
      </c>
      <c r="G31" s="342"/>
      <c r="H31" s="345"/>
      <c r="I31" s="131"/>
      <c r="J31" s="131"/>
    </row>
    <row r="32" spans="1:21" ht="19.5" x14ac:dyDescent="0.3">
      <c r="A32" s="346"/>
      <c r="B32" s="346"/>
      <c r="C32" s="413" t="s">
        <v>45</v>
      </c>
      <c r="D32" s="413"/>
      <c r="E32" s="414"/>
      <c r="F32" s="414"/>
      <c r="G32" s="414"/>
      <c r="H32" s="347"/>
      <c r="I32" s="107"/>
      <c r="J32" s="107"/>
    </row>
    <row r="33" spans="1:20" ht="15.75" x14ac:dyDescent="0.25">
      <c r="A33" s="415" t="s">
        <v>33</v>
      </c>
      <c r="B33" s="415"/>
      <c r="C33" s="415"/>
      <c r="D33" s="415"/>
      <c r="E33" s="415"/>
      <c r="F33" s="415"/>
      <c r="G33" s="415"/>
      <c r="H33" s="415"/>
      <c r="I33" s="415"/>
      <c r="J33" s="415"/>
      <c r="K33" s="415"/>
      <c r="L33" s="415"/>
      <c r="M33" s="170"/>
      <c r="N33" s="140"/>
      <c r="O33" s="270"/>
    </row>
    <row r="34" spans="1:20" x14ac:dyDescent="0.25">
      <c r="A34" s="419" t="str">
        <f>IF(YilDonem&lt;&gt;"",CONCATENATE(YilDonem," dönemi"),"")</f>
        <v/>
      </c>
      <c r="B34" s="419"/>
      <c r="C34" s="419"/>
      <c r="D34" s="419"/>
      <c r="E34" s="419"/>
      <c r="F34" s="419"/>
      <c r="G34" s="419"/>
      <c r="H34" s="419"/>
      <c r="I34" s="419"/>
      <c r="J34" s="419"/>
      <c r="K34" s="419"/>
      <c r="L34" s="419"/>
    </row>
    <row r="35" spans="1:20" ht="15.75" thickBot="1" x14ac:dyDescent="0.3">
      <c r="B35" s="91"/>
      <c r="C35" s="91"/>
      <c r="D35" s="91"/>
      <c r="E35" s="433" t="str">
        <f>IF(YilDonem&lt;&gt;"",CONCATENATE(IF(Dönem=1,"HAZİRAN",IF(Dönem=2,"ARALIK","")),"  ayına aittir."),"")</f>
        <v/>
      </c>
      <c r="F35" s="433"/>
      <c r="G35" s="433"/>
      <c r="H35" s="433"/>
      <c r="I35" s="91"/>
      <c r="J35" s="91"/>
      <c r="K35" s="91"/>
      <c r="L35" s="92" t="s">
        <v>41</v>
      </c>
    </row>
    <row r="36" spans="1:20" ht="31.7" customHeight="1" thickBot="1" x14ac:dyDescent="0.3">
      <c r="A36" s="93" t="s">
        <v>1</v>
      </c>
      <c r="B36" s="420" t="str">
        <f>IF(ProjeNo&gt;0,ProjeNo,"")</f>
        <v/>
      </c>
      <c r="C36" s="421"/>
      <c r="D36" s="421"/>
      <c r="E36" s="421"/>
      <c r="F36" s="421"/>
      <c r="G36" s="421"/>
      <c r="H36" s="421"/>
      <c r="I36" s="421"/>
      <c r="J36" s="421"/>
      <c r="K36" s="421"/>
      <c r="L36" s="422"/>
    </row>
    <row r="37" spans="1:20" ht="31.7" customHeight="1" thickBot="1" x14ac:dyDescent="0.3">
      <c r="A37" s="94" t="s">
        <v>11</v>
      </c>
      <c r="B37" s="423" t="str">
        <f>IF(ProjeAdi&gt;0,ProjeAdi,"")</f>
        <v/>
      </c>
      <c r="C37" s="424"/>
      <c r="D37" s="424"/>
      <c r="E37" s="424"/>
      <c r="F37" s="424"/>
      <c r="G37" s="424"/>
      <c r="H37" s="424"/>
      <c r="I37" s="424"/>
      <c r="J37" s="424"/>
      <c r="K37" s="424"/>
      <c r="L37" s="425"/>
    </row>
    <row r="38" spans="1:20" ht="31.7" customHeight="1" thickBot="1" x14ac:dyDescent="0.3">
      <c r="A38" s="426" t="s">
        <v>7</v>
      </c>
      <c r="B38" s="426" t="s">
        <v>8</v>
      </c>
      <c r="C38" s="426" t="s">
        <v>34</v>
      </c>
      <c r="D38" s="426" t="s">
        <v>143</v>
      </c>
      <c r="E38" s="426" t="s">
        <v>35</v>
      </c>
      <c r="F38" s="426" t="s">
        <v>38</v>
      </c>
      <c r="G38" s="428" t="s">
        <v>36</v>
      </c>
      <c r="H38" s="430" t="s">
        <v>172</v>
      </c>
      <c r="I38" s="431"/>
      <c r="J38" s="431"/>
      <c r="K38" s="432"/>
      <c r="L38" s="426" t="s">
        <v>37</v>
      </c>
      <c r="O38" s="416" t="s">
        <v>42</v>
      </c>
      <c r="P38" s="416"/>
      <c r="Q38" s="416" t="s">
        <v>48</v>
      </c>
      <c r="R38" s="416"/>
      <c r="S38" s="416" t="s">
        <v>49</v>
      </c>
      <c r="T38" s="416"/>
    </row>
    <row r="39" spans="1:20" s="172" customFormat="1" ht="90.75" thickBot="1" x14ac:dyDescent="0.3">
      <c r="A39" s="427"/>
      <c r="B39" s="427"/>
      <c r="C39" s="427"/>
      <c r="D39" s="427"/>
      <c r="E39" s="427"/>
      <c r="F39" s="427"/>
      <c r="G39" s="429"/>
      <c r="H39" s="95" t="s">
        <v>140</v>
      </c>
      <c r="I39" s="95" t="s">
        <v>174</v>
      </c>
      <c r="J39" s="95" t="s">
        <v>182</v>
      </c>
      <c r="K39" s="95" t="s">
        <v>183</v>
      </c>
      <c r="L39" s="427"/>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IFERROR(IF(N40="EVET",VLOOKUP(YilDonem,SGKTAVAN,2,0)*0.2475,VLOOKUP(YilDonem,SGKTAVAN,2,0)*0.2175),0)</f>
        <v>0</v>
      </c>
      <c r="P40" s="255">
        <f t="shared" ref="P40:P59" si="10">IFERROR(IF(N40="EVET",0,VLOOKUP(YilDonem,SGKTAVAN,2,0)*0.02),0)</f>
        <v>0</v>
      </c>
      <c r="Q40" s="255">
        <f t="shared" ref="Q40:Q59" si="11">IF(N40="EVET",(D40+E40)*0.2475,(D40+E40)*0.2175)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17" t="s">
        <v>46</v>
      </c>
      <c r="B60" s="418"/>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46091</v>
      </c>
      <c r="C63" s="413" t="s">
        <v>44</v>
      </c>
      <c r="D63" s="413"/>
      <c r="E63" s="342" t="s">
        <v>180</v>
      </c>
      <c r="F63" s="344" t="str">
        <f>IF(kurulusyetkilisi&gt;0,kurulusyetkilisi,"")</f>
        <v/>
      </c>
      <c r="G63" s="342"/>
      <c r="H63" s="131"/>
      <c r="I63" s="131"/>
      <c r="J63" s="131"/>
    </row>
    <row r="64" spans="1:21" ht="19.5" x14ac:dyDescent="0.3">
      <c r="A64" s="346"/>
      <c r="B64" s="346"/>
      <c r="C64" s="413" t="s">
        <v>45</v>
      </c>
      <c r="D64" s="413"/>
      <c r="E64" s="414"/>
      <c r="F64" s="414"/>
      <c r="G64" s="414"/>
      <c r="H64" s="107"/>
      <c r="I64" s="107"/>
      <c r="J64" s="107"/>
    </row>
    <row r="65" spans="1:20" ht="15.75" x14ac:dyDescent="0.25">
      <c r="A65" s="415" t="s">
        <v>33</v>
      </c>
      <c r="B65" s="415"/>
      <c r="C65" s="415"/>
      <c r="D65" s="415"/>
      <c r="E65" s="415"/>
      <c r="F65" s="415"/>
      <c r="G65" s="415"/>
      <c r="H65" s="415"/>
      <c r="I65" s="415"/>
      <c r="J65" s="415"/>
      <c r="K65" s="415"/>
      <c r="L65" s="415"/>
      <c r="M65" s="170"/>
      <c r="N65" s="140"/>
      <c r="O65" s="270"/>
    </row>
    <row r="66" spans="1:20" x14ac:dyDescent="0.25">
      <c r="A66" s="419" t="str">
        <f>IF(YilDonem&lt;&gt;"",CONCATENATE(YilDonem," dönemi"),"")</f>
        <v/>
      </c>
      <c r="B66" s="419"/>
      <c r="C66" s="419"/>
      <c r="D66" s="419"/>
      <c r="E66" s="419"/>
      <c r="F66" s="419"/>
      <c r="G66" s="419"/>
      <c r="H66" s="419"/>
      <c r="I66" s="419"/>
      <c r="J66" s="419"/>
      <c r="K66" s="419"/>
      <c r="L66" s="419"/>
    </row>
    <row r="67" spans="1:20" ht="15.75" thickBot="1" x14ac:dyDescent="0.3">
      <c r="B67" s="91"/>
      <c r="C67" s="91"/>
      <c r="D67" s="91"/>
      <c r="E67" s="433" t="str">
        <f>IF(YilDonem&lt;&gt;"",CONCATENATE(IF(Dönem=1,"HAZİRAN",IF(Dönem=2,"ARALIK","")),"  ayına aittir."),"")</f>
        <v/>
      </c>
      <c r="F67" s="433"/>
      <c r="G67" s="433"/>
      <c r="H67" s="433"/>
      <c r="I67" s="91"/>
      <c r="J67" s="91"/>
      <c r="K67" s="91"/>
      <c r="L67" s="92" t="s">
        <v>41</v>
      </c>
    </row>
    <row r="68" spans="1:20" ht="31.7" customHeight="1" thickBot="1" x14ac:dyDescent="0.3">
      <c r="A68" s="93" t="s">
        <v>1</v>
      </c>
      <c r="B68" s="420" t="str">
        <f>IF(ProjeNo&gt;0,ProjeNo,"")</f>
        <v/>
      </c>
      <c r="C68" s="421"/>
      <c r="D68" s="421"/>
      <c r="E68" s="421"/>
      <c r="F68" s="421"/>
      <c r="G68" s="421"/>
      <c r="H68" s="421"/>
      <c r="I68" s="421"/>
      <c r="J68" s="421"/>
      <c r="K68" s="421"/>
      <c r="L68" s="422"/>
    </row>
    <row r="69" spans="1:20" ht="31.7" customHeight="1" thickBot="1" x14ac:dyDescent="0.3">
      <c r="A69" s="94" t="s">
        <v>11</v>
      </c>
      <c r="B69" s="423" t="str">
        <f>IF(ProjeAdi&gt;0,ProjeAdi,"")</f>
        <v/>
      </c>
      <c r="C69" s="424"/>
      <c r="D69" s="424"/>
      <c r="E69" s="424"/>
      <c r="F69" s="424"/>
      <c r="G69" s="424"/>
      <c r="H69" s="424"/>
      <c r="I69" s="424"/>
      <c r="J69" s="424"/>
      <c r="K69" s="424"/>
      <c r="L69" s="425"/>
    </row>
    <row r="70" spans="1:20" ht="31.7" customHeight="1" thickBot="1" x14ac:dyDescent="0.3">
      <c r="A70" s="426" t="s">
        <v>7</v>
      </c>
      <c r="B70" s="426" t="s">
        <v>8</v>
      </c>
      <c r="C70" s="426" t="s">
        <v>34</v>
      </c>
      <c r="D70" s="426" t="s">
        <v>143</v>
      </c>
      <c r="E70" s="426" t="s">
        <v>35</v>
      </c>
      <c r="F70" s="426" t="s">
        <v>38</v>
      </c>
      <c r="G70" s="428" t="s">
        <v>36</v>
      </c>
      <c r="H70" s="430" t="s">
        <v>172</v>
      </c>
      <c r="I70" s="431"/>
      <c r="J70" s="431"/>
      <c r="K70" s="432"/>
      <c r="L70" s="426" t="s">
        <v>37</v>
      </c>
      <c r="O70" s="416" t="s">
        <v>42</v>
      </c>
      <c r="P70" s="416"/>
      <c r="Q70" s="416" t="s">
        <v>48</v>
      </c>
      <c r="R70" s="416"/>
      <c r="S70" s="416" t="s">
        <v>49</v>
      </c>
      <c r="T70" s="416"/>
    </row>
    <row r="71" spans="1:20" s="172" customFormat="1" ht="90.75" thickBot="1" x14ac:dyDescent="0.3">
      <c r="A71" s="427"/>
      <c r="B71" s="427"/>
      <c r="C71" s="427"/>
      <c r="D71" s="427"/>
      <c r="E71" s="427"/>
      <c r="F71" s="427"/>
      <c r="G71" s="429"/>
      <c r="H71" s="95" t="s">
        <v>140</v>
      </c>
      <c r="I71" s="95" t="s">
        <v>174</v>
      </c>
      <c r="J71" s="95" t="s">
        <v>182</v>
      </c>
      <c r="K71" s="95" t="s">
        <v>183</v>
      </c>
      <c r="L71" s="427"/>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IFERROR(IF(N72="EVET",VLOOKUP(YilDonem,SGKTAVAN,2,0)*0.2475,VLOOKUP(YilDonem,SGKTAVAN,2,0)*0.2175),0)</f>
        <v>0</v>
      </c>
      <c r="P72" s="255">
        <f t="shared" ref="P72:P91" si="18">IFERROR(IF(N72="EVET",0,VLOOKUP(YilDonem,SGKTAVAN,2,0)*0.02),0)</f>
        <v>0</v>
      </c>
      <c r="Q72" s="255">
        <f t="shared" ref="Q72:Q91" si="19">IF(N72="EVET",(D72+E72)*0.2475,(D72+E72)*0.2175)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17" t="s">
        <v>46</v>
      </c>
      <c r="B92" s="418"/>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46091</v>
      </c>
      <c r="C95" s="413" t="s">
        <v>44</v>
      </c>
      <c r="D95" s="413"/>
      <c r="E95" s="342" t="s">
        <v>180</v>
      </c>
      <c r="F95" s="344" t="str">
        <f>IF(kurulusyetkilisi&gt;0,kurulusyetkilisi,"")</f>
        <v/>
      </c>
      <c r="G95" s="342"/>
      <c r="H95" s="131"/>
      <c r="I95" s="131"/>
      <c r="J95" s="131"/>
    </row>
    <row r="96" spans="1:21" ht="19.5" x14ac:dyDescent="0.3">
      <c r="A96" s="346"/>
      <c r="B96" s="346"/>
      <c r="C96" s="413" t="s">
        <v>45</v>
      </c>
      <c r="D96" s="413"/>
      <c r="E96" s="414"/>
      <c r="F96" s="414"/>
      <c r="G96" s="414"/>
      <c r="H96" s="107"/>
      <c r="I96" s="107"/>
      <c r="J96" s="107"/>
    </row>
    <row r="97" spans="1:20" ht="15.75" x14ac:dyDescent="0.25">
      <c r="A97" s="415" t="s">
        <v>33</v>
      </c>
      <c r="B97" s="415"/>
      <c r="C97" s="415"/>
      <c r="D97" s="415"/>
      <c r="E97" s="415"/>
      <c r="F97" s="415"/>
      <c r="G97" s="415"/>
      <c r="H97" s="415"/>
      <c r="I97" s="415"/>
      <c r="J97" s="415"/>
      <c r="K97" s="415"/>
      <c r="L97" s="415"/>
      <c r="M97" s="170"/>
      <c r="N97" s="140"/>
      <c r="O97" s="270"/>
    </row>
    <row r="98" spans="1:20" x14ac:dyDescent="0.25">
      <c r="A98" s="419" t="str">
        <f>IF(YilDonem&lt;&gt;"",CONCATENATE(YilDonem," dönemi"),"")</f>
        <v/>
      </c>
      <c r="B98" s="419"/>
      <c r="C98" s="419"/>
      <c r="D98" s="419"/>
      <c r="E98" s="419"/>
      <c r="F98" s="419"/>
      <c r="G98" s="419"/>
      <c r="H98" s="419"/>
      <c r="I98" s="419"/>
      <c r="J98" s="419"/>
      <c r="K98" s="419"/>
      <c r="L98" s="419"/>
    </row>
    <row r="99" spans="1:20" ht="15.75" thickBot="1" x14ac:dyDescent="0.3">
      <c r="B99" s="91"/>
      <c r="C99" s="91"/>
      <c r="D99" s="91"/>
      <c r="E99" s="433" t="str">
        <f>IF(YilDonem&lt;&gt;"",CONCATENATE(IF(Dönem=1,"HAZİRAN",IF(Dönem=2,"ARALIK","")),"  ayına aittir."),"")</f>
        <v/>
      </c>
      <c r="F99" s="433"/>
      <c r="G99" s="433"/>
      <c r="H99" s="433"/>
      <c r="I99" s="91"/>
      <c r="J99" s="91"/>
      <c r="K99" s="91"/>
      <c r="L99" s="92" t="s">
        <v>41</v>
      </c>
    </row>
    <row r="100" spans="1:20" ht="31.7" customHeight="1" thickBot="1" x14ac:dyDescent="0.3">
      <c r="A100" s="93" t="s">
        <v>1</v>
      </c>
      <c r="B100" s="420" t="str">
        <f>IF(ProjeNo&gt;0,ProjeNo,"")</f>
        <v/>
      </c>
      <c r="C100" s="421"/>
      <c r="D100" s="421"/>
      <c r="E100" s="421"/>
      <c r="F100" s="421"/>
      <c r="G100" s="421"/>
      <c r="H100" s="421"/>
      <c r="I100" s="421"/>
      <c r="J100" s="421"/>
      <c r="K100" s="421"/>
      <c r="L100" s="422"/>
    </row>
    <row r="101" spans="1:20" ht="31.7" customHeight="1" thickBot="1" x14ac:dyDescent="0.3">
      <c r="A101" s="94" t="s">
        <v>11</v>
      </c>
      <c r="B101" s="423" t="str">
        <f>IF(ProjeAdi&gt;0,ProjeAdi,"")</f>
        <v/>
      </c>
      <c r="C101" s="424"/>
      <c r="D101" s="424"/>
      <c r="E101" s="424"/>
      <c r="F101" s="424"/>
      <c r="G101" s="424"/>
      <c r="H101" s="424"/>
      <c r="I101" s="424"/>
      <c r="J101" s="424"/>
      <c r="K101" s="424"/>
      <c r="L101" s="425"/>
    </row>
    <row r="102" spans="1:20" ht="31.7" customHeight="1" thickBot="1" x14ac:dyDescent="0.3">
      <c r="A102" s="426" t="s">
        <v>7</v>
      </c>
      <c r="B102" s="426" t="s">
        <v>8</v>
      </c>
      <c r="C102" s="426" t="s">
        <v>34</v>
      </c>
      <c r="D102" s="426" t="s">
        <v>143</v>
      </c>
      <c r="E102" s="426" t="s">
        <v>35</v>
      </c>
      <c r="F102" s="426" t="s">
        <v>38</v>
      </c>
      <c r="G102" s="428" t="s">
        <v>36</v>
      </c>
      <c r="H102" s="430" t="s">
        <v>172</v>
      </c>
      <c r="I102" s="431"/>
      <c r="J102" s="431"/>
      <c r="K102" s="432"/>
      <c r="L102" s="426" t="s">
        <v>37</v>
      </c>
      <c r="O102" s="416" t="s">
        <v>42</v>
      </c>
      <c r="P102" s="416"/>
      <c r="Q102" s="416" t="s">
        <v>48</v>
      </c>
      <c r="R102" s="416"/>
      <c r="S102" s="416" t="s">
        <v>49</v>
      </c>
      <c r="T102" s="416"/>
    </row>
    <row r="103" spans="1:20" s="172" customFormat="1" ht="90.75" thickBot="1" x14ac:dyDescent="0.3">
      <c r="A103" s="427"/>
      <c r="B103" s="427"/>
      <c r="C103" s="427"/>
      <c r="D103" s="427"/>
      <c r="E103" s="427"/>
      <c r="F103" s="427"/>
      <c r="G103" s="429"/>
      <c r="H103" s="95" t="s">
        <v>140</v>
      </c>
      <c r="I103" s="95" t="s">
        <v>174</v>
      </c>
      <c r="J103" s="95" t="s">
        <v>182</v>
      </c>
      <c r="K103" s="95" t="s">
        <v>183</v>
      </c>
      <c r="L103" s="427"/>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IFERROR(IF(N104="EVET",VLOOKUP(YilDonem,SGKTAVAN,2,0)*0.2475,VLOOKUP(YilDonem,SGKTAVAN,2,0)*0.2175),0)</f>
        <v>0</v>
      </c>
      <c r="P104" s="255">
        <f t="shared" ref="P104:P123" si="26">IFERROR(IF(N104="EVET",0,VLOOKUP(YilDonem,SGKTAVAN,2,0)*0.02),0)</f>
        <v>0</v>
      </c>
      <c r="Q104" s="255">
        <f t="shared" ref="Q104:Q123" si="27">IF(N104="EVET",(D104+E104)*0.2475,(D104+E104)*0.2175)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17" t="s">
        <v>46</v>
      </c>
      <c r="B124" s="418"/>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46091</v>
      </c>
      <c r="C127" s="413" t="s">
        <v>44</v>
      </c>
      <c r="D127" s="413"/>
      <c r="E127" s="342" t="s">
        <v>180</v>
      </c>
      <c r="F127" s="344" t="str">
        <f>IF(kurulusyetkilisi&gt;0,kurulusyetkilisi,"")</f>
        <v/>
      </c>
      <c r="G127" s="342"/>
      <c r="H127" s="131"/>
      <c r="I127" s="131"/>
      <c r="J127" s="131"/>
    </row>
    <row r="128" spans="1:21" ht="19.5" x14ac:dyDescent="0.3">
      <c r="A128" s="346"/>
      <c r="B128" s="346"/>
      <c r="C128" s="413" t="s">
        <v>45</v>
      </c>
      <c r="D128" s="413"/>
      <c r="E128" s="414"/>
      <c r="F128" s="414"/>
      <c r="G128" s="414"/>
      <c r="H128" s="107"/>
      <c r="I128" s="107"/>
      <c r="J128" s="107"/>
    </row>
    <row r="129" spans="1:20" ht="15.75" x14ac:dyDescent="0.25">
      <c r="A129" s="415" t="s">
        <v>33</v>
      </c>
      <c r="B129" s="415"/>
      <c r="C129" s="415"/>
      <c r="D129" s="415"/>
      <c r="E129" s="415"/>
      <c r="F129" s="415"/>
      <c r="G129" s="415"/>
      <c r="H129" s="415"/>
      <c r="I129" s="415"/>
      <c r="J129" s="415"/>
      <c r="K129" s="415"/>
      <c r="L129" s="415"/>
      <c r="M129" s="170"/>
      <c r="N129" s="140"/>
      <c r="O129" s="270"/>
    </row>
    <row r="130" spans="1:20" x14ac:dyDescent="0.25">
      <c r="A130" s="419" t="str">
        <f>IF(YilDonem&lt;&gt;"",CONCATENATE(YilDonem," dönemi"),"")</f>
        <v/>
      </c>
      <c r="B130" s="419"/>
      <c r="C130" s="419"/>
      <c r="D130" s="419"/>
      <c r="E130" s="419"/>
      <c r="F130" s="419"/>
      <c r="G130" s="419"/>
      <c r="H130" s="419"/>
      <c r="I130" s="419"/>
      <c r="J130" s="419"/>
      <c r="K130" s="419"/>
      <c r="L130" s="419"/>
    </row>
    <row r="131" spans="1:20" ht="15.75" thickBot="1" x14ac:dyDescent="0.3">
      <c r="B131" s="91"/>
      <c r="C131" s="91"/>
      <c r="D131" s="91"/>
      <c r="E131" s="433" t="str">
        <f>IF(YilDonem&lt;&gt;"",CONCATENATE(IF(Dönem=1,"HAZİRAN",IF(Dönem=2,"ARALIK","")),"  ayına aittir."),"")</f>
        <v/>
      </c>
      <c r="F131" s="433"/>
      <c r="G131" s="433"/>
      <c r="H131" s="433"/>
      <c r="I131" s="91"/>
      <c r="J131" s="91"/>
      <c r="K131" s="91"/>
      <c r="L131" s="92" t="s">
        <v>41</v>
      </c>
    </row>
    <row r="132" spans="1:20" ht="31.7" customHeight="1" thickBot="1" x14ac:dyDescent="0.3">
      <c r="A132" s="93" t="s">
        <v>1</v>
      </c>
      <c r="B132" s="420" t="str">
        <f>IF(ProjeNo&gt;0,ProjeNo,"")</f>
        <v/>
      </c>
      <c r="C132" s="421"/>
      <c r="D132" s="421"/>
      <c r="E132" s="421"/>
      <c r="F132" s="421"/>
      <c r="G132" s="421"/>
      <c r="H132" s="421"/>
      <c r="I132" s="421"/>
      <c r="J132" s="421"/>
      <c r="K132" s="421"/>
      <c r="L132" s="422"/>
    </row>
    <row r="133" spans="1:20" ht="31.7" customHeight="1" thickBot="1" x14ac:dyDescent="0.3">
      <c r="A133" s="94" t="s">
        <v>11</v>
      </c>
      <c r="B133" s="423" t="str">
        <f>IF(ProjeAdi&gt;0,ProjeAdi,"")</f>
        <v/>
      </c>
      <c r="C133" s="424"/>
      <c r="D133" s="424"/>
      <c r="E133" s="424"/>
      <c r="F133" s="424"/>
      <c r="G133" s="424"/>
      <c r="H133" s="424"/>
      <c r="I133" s="424"/>
      <c r="J133" s="424"/>
      <c r="K133" s="424"/>
      <c r="L133" s="425"/>
    </row>
    <row r="134" spans="1:20" ht="31.7" customHeight="1" thickBot="1" x14ac:dyDescent="0.3">
      <c r="A134" s="426" t="s">
        <v>7</v>
      </c>
      <c r="B134" s="426" t="s">
        <v>8</v>
      </c>
      <c r="C134" s="426" t="s">
        <v>34</v>
      </c>
      <c r="D134" s="426" t="s">
        <v>143</v>
      </c>
      <c r="E134" s="426" t="s">
        <v>35</v>
      </c>
      <c r="F134" s="426" t="s">
        <v>38</v>
      </c>
      <c r="G134" s="428" t="s">
        <v>36</v>
      </c>
      <c r="H134" s="430" t="s">
        <v>172</v>
      </c>
      <c r="I134" s="431"/>
      <c r="J134" s="431"/>
      <c r="K134" s="432"/>
      <c r="L134" s="426" t="s">
        <v>37</v>
      </c>
      <c r="O134" s="416" t="s">
        <v>42</v>
      </c>
      <c r="P134" s="416"/>
      <c r="Q134" s="416" t="s">
        <v>48</v>
      </c>
      <c r="R134" s="416"/>
      <c r="S134" s="416" t="s">
        <v>49</v>
      </c>
      <c r="T134" s="416"/>
    </row>
    <row r="135" spans="1:20" s="172" customFormat="1" ht="90.75" thickBot="1" x14ac:dyDescent="0.3">
      <c r="A135" s="427"/>
      <c r="B135" s="427"/>
      <c r="C135" s="427"/>
      <c r="D135" s="427"/>
      <c r="E135" s="427"/>
      <c r="F135" s="427"/>
      <c r="G135" s="429"/>
      <c r="H135" s="95" t="s">
        <v>140</v>
      </c>
      <c r="I135" s="95" t="s">
        <v>174</v>
      </c>
      <c r="J135" s="95" t="s">
        <v>182</v>
      </c>
      <c r="K135" s="95" t="s">
        <v>183</v>
      </c>
      <c r="L135" s="427"/>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IFERROR(IF(N136="EVET",VLOOKUP(YilDonem,SGKTAVAN,2,0)*0.2475,VLOOKUP(YilDonem,SGKTAVAN,2,0)*0.2175),0)</f>
        <v>0</v>
      </c>
      <c r="P136" s="255">
        <f t="shared" ref="P136:P155" si="34">IFERROR(IF(N136="EVET",0,VLOOKUP(YilDonem,SGKTAVAN,2,0)*0.02),0)</f>
        <v>0</v>
      </c>
      <c r="Q136" s="255">
        <f t="shared" ref="Q136:Q155" si="35">IF(N136="EVET",(D136+E136)*0.2475,(D136+E136)*0.2175)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17" t="s">
        <v>46</v>
      </c>
      <c r="B156" s="418"/>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46091</v>
      </c>
      <c r="C159" s="413" t="s">
        <v>44</v>
      </c>
      <c r="D159" s="413"/>
      <c r="E159" s="342" t="s">
        <v>180</v>
      </c>
      <c r="F159" s="344" t="str">
        <f>IF(kurulusyetkilisi&gt;0,kurulusyetkilisi,"")</f>
        <v/>
      </c>
      <c r="G159" s="342"/>
      <c r="H159" s="131"/>
      <c r="I159" s="131"/>
      <c r="J159" s="131"/>
    </row>
    <row r="160" spans="1:21" ht="19.5" x14ac:dyDescent="0.3">
      <c r="A160" s="346"/>
      <c r="B160" s="346"/>
      <c r="C160" s="413" t="s">
        <v>45</v>
      </c>
      <c r="D160" s="413"/>
      <c r="E160" s="414"/>
      <c r="F160" s="414"/>
      <c r="G160" s="414"/>
      <c r="H160" s="107"/>
      <c r="I160" s="107"/>
      <c r="J160" s="107"/>
    </row>
    <row r="161" spans="1:20" ht="15.75" x14ac:dyDescent="0.25">
      <c r="A161" s="415" t="s">
        <v>33</v>
      </c>
      <c r="B161" s="415"/>
      <c r="C161" s="415"/>
      <c r="D161" s="415"/>
      <c r="E161" s="415"/>
      <c r="F161" s="415"/>
      <c r="G161" s="415"/>
      <c r="H161" s="415"/>
      <c r="I161" s="415"/>
      <c r="J161" s="415"/>
      <c r="K161" s="415"/>
      <c r="L161" s="415"/>
      <c r="M161" s="170"/>
      <c r="N161" s="140"/>
      <c r="O161" s="270"/>
    </row>
    <row r="162" spans="1:20" x14ac:dyDescent="0.25">
      <c r="A162" s="419" t="str">
        <f>IF(YilDonem&lt;&gt;"",CONCATENATE(YilDonem," dönemi"),"")</f>
        <v/>
      </c>
      <c r="B162" s="419"/>
      <c r="C162" s="419"/>
      <c r="D162" s="419"/>
      <c r="E162" s="419"/>
      <c r="F162" s="419"/>
      <c r="G162" s="419"/>
      <c r="H162" s="419"/>
      <c r="I162" s="419"/>
      <c r="J162" s="419"/>
      <c r="K162" s="419"/>
      <c r="L162" s="419"/>
    </row>
    <row r="163" spans="1:20" ht="15.75" thickBot="1" x14ac:dyDescent="0.3">
      <c r="B163" s="91"/>
      <c r="C163" s="91"/>
      <c r="D163" s="91"/>
      <c r="E163" s="433" t="str">
        <f>IF(YilDonem&lt;&gt;"",CONCATENATE(IF(Dönem=1,"HAZİRAN",IF(Dönem=2,"ARALIK","")),"  ayına aittir."),"")</f>
        <v/>
      </c>
      <c r="F163" s="433"/>
      <c r="G163" s="433"/>
      <c r="H163" s="433"/>
      <c r="I163" s="91"/>
      <c r="J163" s="91"/>
      <c r="K163" s="91"/>
      <c r="L163" s="92" t="s">
        <v>41</v>
      </c>
    </row>
    <row r="164" spans="1:20" ht="31.7" customHeight="1" thickBot="1" x14ac:dyDescent="0.3">
      <c r="A164" s="93" t="s">
        <v>1</v>
      </c>
      <c r="B164" s="420" t="str">
        <f>IF(ProjeNo&gt;0,ProjeNo,"")</f>
        <v/>
      </c>
      <c r="C164" s="421"/>
      <c r="D164" s="421"/>
      <c r="E164" s="421"/>
      <c r="F164" s="421"/>
      <c r="G164" s="421"/>
      <c r="H164" s="421"/>
      <c r="I164" s="421"/>
      <c r="J164" s="421"/>
      <c r="K164" s="421"/>
      <c r="L164" s="422"/>
    </row>
    <row r="165" spans="1:20" ht="31.7" customHeight="1" thickBot="1" x14ac:dyDescent="0.3">
      <c r="A165" s="94" t="s">
        <v>11</v>
      </c>
      <c r="B165" s="423" t="str">
        <f>IF(ProjeAdi&gt;0,ProjeAdi,"")</f>
        <v/>
      </c>
      <c r="C165" s="424"/>
      <c r="D165" s="424"/>
      <c r="E165" s="424"/>
      <c r="F165" s="424"/>
      <c r="G165" s="424"/>
      <c r="H165" s="424"/>
      <c r="I165" s="424"/>
      <c r="J165" s="424"/>
      <c r="K165" s="424"/>
      <c r="L165" s="425"/>
    </row>
    <row r="166" spans="1:20" ht="31.7" customHeight="1" thickBot="1" x14ac:dyDescent="0.3">
      <c r="A166" s="426" t="s">
        <v>7</v>
      </c>
      <c r="B166" s="426" t="s">
        <v>8</v>
      </c>
      <c r="C166" s="426" t="s">
        <v>34</v>
      </c>
      <c r="D166" s="426" t="s">
        <v>143</v>
      </c>
      <c r="E166" s="426" t="s">
        <v>35</v>
      </c>
      <c r="F166" s="426" t="s">
        <v>38</v>
      </c>
      <c r="G166" s="428" t="s">
        <v>36</v>
      </c>
      <c r="H166" s="430" t="s">
        <v>172</v>
      </c>
      <c r="I166" s="431"/>
      <c r="J166" s="431"/>
      <c r="K166" s="432"/>
      <c r="L166" s="426" t="s">
        <v>37</v>
      </c>
      <c r="O166" s="416" t="s">
        <v>42</v>
      </c>
      <c r="P166" s="416"/>
      <c r="Q166" s="416" t="s">
        <v>48</v>
      </c>
      <c r="R166" s="416"/>
      <c r="S166" s="416" t="s">
        <v>49</v>
      </c>
      <c r="T166" s="416"/>
    </row>
    <row r="167" spans="1:20" s="172" customFormat="1" ht="90.75" thickBot="1" x14ac:dyDescent="0.3">
      <c r="A167" s="427"/>
      <c r="B167" s="427"/>
      <c r="C167" s="427"/>
      <c r="D167" s="427"/>
      <c r="E167" s="427"/>
      <c r="F167" s="427"/>
      <c r="G167" s="429"/>
      <c r="H167" s="95" t="s">
        <v>140</v>
      </c>
      <c r="I167" s="95" t="s">
        <v>174</v>
      </c>
      <c r="J167" s="95" t="s">
        <v>182</v>
      </c>
      <c r="K167" s="95" t="s">
        <v>183</v>
      </c>
      <c r="L167" s="427"/>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IFERROR(IF(N168="EVET",VLOOKUP(YilDonem,SGKTAVAN,2,0)*0.2475,VLOOKUP(YilDonem,SGKTAVAN,2,0)*0.2175),0)</f>
        <v>0</v>
      </c>
      <c r="P168" s="255">
        <f t="shared" ref="P168:P187" si="42">IFERROR(IF(N168="EVET",0,VLOOKUP(YilDonem,SGKTAVAN,2,0)*0.02),0)</f>
        <v>0</v>
      </c>
      <c r="Q168" s="255">
        <f t="shared" ref="Q168:Q187" si="43">IF(N168="EVET",(D168+E168)*0.2475,(D168+E168)*0.2175)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17" t="s">
        <v>46</v>
      </c>
      <c r="B188" s="418"/>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46091</v>
      </c>
      <c r="C191" s="413" t="s">
        <v>44</v>
      </c>
      <c r="D191" s="413"/>
      <c r="E191" s="342" t="s">
        <v>180</v>
      </c>
      <c r="F191" s="344" t="str">
        <f>IF(kurulusyetkilisi&gt;0,kurulusyetkilisi,"")</f>
        <v/>
      </c>
      <c r="G191" s="342"/>
      <c r="H191" s="131"/>
      <c r="I191" s="131"/>
      <c r="J191" s="131"/>
    </row>
    <row r="192" spans="1:21" ht="19.5" x14ac:dyDescent="0.3">
      <c r="A192" s="346"/>
      <c r="B192" s="346"/>
      <c r="C192" s="413" t="s">
        <v>45</v>
      </c>
      <c r="D192" s="413"/>
      <c r="E192" s="414"/>
      <c r="F192" s="414"/>
      <c r="G192" s="414"/>
      <c r="H192" s="107"/>
      <c r="I192" s="107"/>
      <c r="J192" s="107"/>
    </row>
    <row r="193" spans="1:20" ht="15.75" x14ac:dyDescent="0.25">
      <c r="A193" s="415" t="s">
        <v>33</v>
      </c>
      <c r="B193" s="415"/>
      <c r="C193" s="415"/>
      <c r="D193" s="415"/>
      <c r="E193" s="415"/>
      <c r="F193" s="415"/>
      <c r="G193" s="415"/>
      <c r="H193" s="415"/>
      <c r="I193" s="415"/>
      <c r="J193" s="415"/>
      <c r="K193" s="415"/>
      <c r="L193" s="415"/>
      <c r="M193" s="170"/>
      <c r="N193" s="140"/>
      <c r="O193" s="270"/>
    </row>
    <row r="194" spans="1:20" x14ac:dyDescent="0.25">
      <c r="A194" s="419" t="str">
        <f>IF(YilDonem&lt;&gt;"",CONCATENATE(YilDonem," dönemi"),"")</f>
        <v/>
      </c>
      <c r="B194" s="419"/>
      <c r="C194" s="419"/>
      <c r="D194" s="419"/>
      <c r="E194" s="419"/>
      <c r="F194" s="419"/>
      <c r="G194" s="419"/>
      <c r="H194" s="419"/>
      <c r="I194" s="419"/>
      <c r="J194" s="419"/>
      <c r="K194" s="419"/>
      <c r="L194" s="419"/>
    </row>
    <row r="195" spans="1:20" ht="15.75" thickBot="1" x14ac:dyDescent="0.3">
      <c r="B195" s="91"/>
      <c r="C195" s="91"/>
      <c r="D195" s="91"/>
      <c r="E195" s="433" t="str">
        <f>IF(YilDonem&lt;&gt;"",CONCATENATE(IF(Dönem=1,"HAZİRAN",IF(Dönem=2,"ARALIK","")),"  ayına aittir."),"")</f>
        <v/>
      </c>
      <c r="F195" s="433"/>
      <c r="G195" s="433"/>
      <c r="H195" s="433"/>
      <c r="I195" s="91"/>
      <c r="J195" s="91"/>
      <c r="K195" s="91"/>
      <c r="L195" s="92" t="s">
        <v>41</v>
      </c>
    </row>
    <row r="196" spans="1:20" ht="31.7" customHeight="1" thickBot="1" x14ac:dyDescent="0.3">
      <c r="A196" s="93" t="s">
        <v>1</v>
      </c>
      <c r="B196" s="420" t="str">
        <f>IF(ProjeNo&gt;0,ProjeNo,"")</f>
        <v/>
      </c>
      <c r="C196" s="421"/>
      <c r="D196" s="421"/>
      <c r="E196" s="421"/>
      <c r="F196" s="421"/>
      <c r="G196" s="421"/>
      <c r="H196" s="421"/>
      <c r="I196" s="421"/>
      <c r="J196" s="421"/>
      <c r="K196" s="421"/>
      <c r="L196" s="422"/>
    </row>
    <row r="197" spans="1:20" ht="31.7" customHeight="1" thickBot="1" x14ac:dyDescent="0.3">
      <c r="A197" s="94" t="s">
        <v>11</v>
      </c>
      <c r="B197" s="423" t="str">
        <f>IF(ProjeAdi&gt;0,ProjeAdi,"")</f>
        <v/>
      </c>
      <c r="C197" s="424"/>
      <c r="D197" s="424"/>
      <c r="E197" s="424"/>
      <c r="F197" s="424"/>
      <c r="G197" s="424"/>
      <c r="H197" s="424"/>
      <c r="I197" s="424"/>
      <c r="J197" s="424"/>
      <c r="K197" s="424"/>
      <c r="L197" s="425"/>
    </row>
    <row r="198" spans="1:20" ht="31.7" customHeight="1" thickBot="1" x14ac:dyDescent="0.3">
      <c r="A198" s="426" t="s">
        <v>7</v>
      </c>
      <c r="B198" s="426" t="s">
        <v>8</v>
      </c>
      <c r="C198" s="426" t="s">
        <v>34</v>
      </c>
      <c r="D198" s="426" t="s">
        <v>143</v>
      </c>
      <c r="E198" s="426" t="s">
        <v>35</v>
      </c>
      <c r="F198" s="426" t="s">
        <v>38</v>
      </c>
      <c r="G198" s="428" t="s">
        <v>36</v>
      </c>
      <c r="H198" s="430" t="s">
        <v>172</v>
      </c>
      <c r="I198" s="431"/>
      <c r="J198" s="431"/>
      <c r="K198" s="432"/>
      <c r="L198" s="426" t="s">
        <v>37</v>
      </c>
      <c r="O198" s="416" t="s">
        <v>42</v>
      </c>
      <c r="P198" s="416"/>
      <c r="Q198" s="416" t="s">
        <v>48</v>
      </c>
      <c r="R198" s="416"/>
      <c r="S198" s="416" t="s">
        <v>49</v>
      </c>
      <c r="T198" s="416"/>
    </row>
    <row r="199" spans="1:20" s="172" customFormat="1" ht="90.75" thickBot="1" x14ac:dyDescent="0.3">
      <c r="A199" s="427"/>
      <c r="B199" s="427"/>
      <c r="C199" s="427"/>
      <c r="D199" s="427"/>
      <c r="E199" s="427"/>
      <c r="F199" s="427"/>
      <c r="G199" s="429"/>
      <c r="H199" s="95" t="s">
        <v>140</v>
      </c>
      <c r="I199" s="95" t="s">
        <v>174</v>
      </c>
      <c r="J199" s="95" t="s">
        <v>182</v>
      </c>
      <c r="K199" s="95" t="s">
        <v>183</v>
      </c>
      <c r="L199" s="427"/>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IFERROR(IF(N200="EVET",VLOOKUP(YilDonem,SGKTAVAN,2,0)*0.2475,VLOOKUP(YilDonem,SGKTAVAN,2,0)*0.2175),0)</f>
        <v>0</v>
      </c>
      <c r="P200" s="255">
        <f t="shared" ref="P200:P219" si="50">IFERROR(IF(N200="EVET",0,VLOOKUP(YilDonem,SGKTAVAN,2,0)*0.02),0)</f>
        <v>0</v>
      </c>
      <c r="Q200" s="255">
        <f t="shared" ref="Q200:Q219" si="51">IF(N200="EVET",(D200+E200)*0.2475,(D200+E200)*0.2175)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17" t="s">
        <v>46</v>
      </c>
      <c r="B220" s="418"/>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46091</v>
      </c>
      <c r="C223" s="413" t="s">
        <v>44</v>
      </c>
      <c r="D223" s="413"/>
      <c r="E223" s="342" t="s">
        <v>180</v>
      </c>
      <c r="F223" s="344" t="str">
        <f>IF(kurulusyetkilisi&gt;0,kurulusyetkilisi,"")</f>
        <v/>
      </c>
      <c r="G223" s="342"/>
      <c r="H223" s="131"/>
      <c r="I223" s="131"/>
      <c r="J223" s="131"/>
    </row>
    <row r="224" spans="1:21" ht="19.5" x14ac:dyDescent="0.3">
      <c r="A224" s="346"/>
      <c r="B224" s="346"/>
      <c r="C224" s="413" t="s">
        <v>45</v>
      </c>
      <c r="D224" s="413"/>
      <c r="E224" s="414"/>
      <c r="F224" s="414"/>
      <c r="G224" s="414"/>
      <c r="H224" s="107"/>
      <c r="I224" s="107"/>
      <c r="J224" s="107"/>
    </row>
    <row r="225" spans="1:20" ht="15.75" x14ac:dyDescent="0.25">
      <c r="A225" s="415" t="s">
        <v>33</v>
      </c>
      <c r="B225" s="415"/>
      <c r="C225" s="415"/>
      <c r="D225" s="415"/>
      <c r="E225" s="415"/>
      <c r="F225" s="415"/>
      <c r="G225" s="415"/>
      <c r="H225" s="415"/>
      <c r="I225" s="415"/>
      <c r="J225" s="415"/>
      <c r="K225" s="415"/>
      <c r="L225" s="415"/>
      <c r="M225" s="170"/>
      <c r="N225" s="140"/>
      <c r="O225" s="270"/>
    </row>
    <row r="226" spans="1:20" x14ac:dyDescent="0.25">
      <c r="A226" s="419" t="str">
        <f>IF(YilDonem&lt;&gt;"",CONCATENATE(YilDonem," dönemi"),"")</f>
        <v/>
      </c>
      <c r="B226" s="419"/>
      <c r="C226" s="419"/>
      <c r="D226" s="419"/>
      <c r="E226" s="419"/>
      <c r="F226" s="419"/>
      <c r="G226" s="419"/>
      <c r="H226" s="419"/>
      <c r="I226" s="419"/>
      <c r="J226" s="419"/>
      <c r="K226" s="419"/>
      <c r="L226" s="419"/>
    </row>
    <row r="227" spans="1:20" ht="15.75" thickBot="1" x14ac:dyDescent="0.3">
      <c r="B227" s="91"/>
      <c r="C227" s="91"/>
      <c r="D227" s="91"/>
      <c r="E227" s="433" t="str">
        <f>IF(YilDonem&lt;&gt;"",CONCATENATE(IF(Dönem=1,"HAZİRAN",IF(Dönem=2,"ARALIK","")),"  ayına aittir."),"")</f>
        <v/>
      </c>
      <c r="F227" s="433"/>
      <c r="G227" s="433"/>
      <c r="H227" s="433"/>
      <c r="I227" s="91"/>
      <c r="J227" s="91"/>
      <c r="K227" s="91"/>
      <c r="L227" s="92" t="s">
        <v>41</v>
      </c>
    </row>
    <row r="228" spans="1:20" ht="31.7" customHeight="1" thickBot="1" x14ac:dyDescent="0.3">
      <c r="A228" s="93" t="s">
        <v>1</v>
      </c>
      <c r="B228" s="420" t="str">
        <f>IF(ProjeNo&gt;0,ProjeNo,"")</f>
        <v/>
      </c>
      <c r="C228" s="421"/>
      <c r="D228" s="421"/>
      <c r="E228" s="421"/>
      <c r="F228" s="421"/>
      <c r="G228" s="421"/>
      <c r="H228" s="421"/>
      <c r="I228" s="421"/>
      <c r="J228" s="421"/>
      <c r="K228" s="421"/>
      <c r="L228" s="422"/>
    </row>
    <row r="229" spans="1:20" ht="31.7" customHeight="1" thickBot="1" x14ac:dyDescent="0.3">
      <c r="A229" s="94" t="s">
        <v>11</v>
      </c>
      <c r="B229" s="423" t="str">
        <f>IF(ProjeAdi&gt;0,ProjeAdi,"")</f>
        <v/>
      </c>
      <c r="C229" s="424"/>
      <c r="D229" s="424"/>
      <c r="E229" s="424"/>
      <c r="F229" s="424"/>
      <c r="G229" s="424"/>
      <c r="H229" s="424"/>
      <c r="I229" s="424"/>
      <c r="J229" s="424"/>
      <c r="K229" s="424"/>
      <c r="L229" s="425"/>
    </row>
    <row r="230" spans="1:20" ht="31.7" customHeight="1" thickBot="1" x14ac:dyDescent="0.3">
      <c r="A230" s="426" t="s">
        <v>7</v>
      </c>
      <c r="B230" s="426" t="s">
        <v>8</v>
      </c>
      <c r="C230" s="426" t="s">
        <v>34</v>
      </c>
      <c r="D230" s="426" t="s">
        <v>143</v>
      </c>
      <c r="E230" s="426" t="s">
        <v>35</v>
      </c>
      <c r="F230" s="426" t="s">
        <v>38</v>
      </c>
      <c r="G230" s="428" t="s">
        <v>36</v>
      </c>
      <c r="H230" s="430" t="s">
        <v>172</v>
      </c>
      <c r="I230" s="431"/>
      <c r="J230" s="431"/>
      <c r="K230" s="432"/>
      <c r="L230" s="426" t="s">
        <v>37</v>
      </c>
      <c r="O230" s="416" t="s">
        <v>42</v>
      </c>
      <c r="P230" s="416"/>
      <c r="Q230" s="416" t="s">
        <v>48</v>
      </c>
      <c r="R230" s="416"/>
      <c r="S230" s="416" t="s">
        <v>49</v>
      </c>
      <c r="T230" s="416"/>
    </row>
    <row r="231" spans="1:20" s="172" customFormat="1" ht="90.75" thickBot="1" x14ac:dyDescent="0.3">
      <c r="A231" s="427"/>
      <c r="B231" s="427"/>
      <c r="C231" s="427"/>
      <c r="D231" s="427"/>
      <c r="E231" s="427"/>
      <c r="F231" s="427"/>
      <c r="G231" s="429"/>
      <c r="H231" s="95" t="s">
        <v>140</v>
      </c>
      <c r="I231" s="95" t="s">
        <v>174</v>
      </c>
      <c r="J231" s="95" t="s">
        <v>182</v>
      </c>
      <c r="K231" s="95" t="s">
        <v>183</v>
      </c>
      <c r="L231" s="427"/>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IFERROR(IF(N232="EVET",VLOOKUP(YilDonem,SGKTAVAN,2,0)*0.2475,VLOOKUP(YilDonem,SGKTAVAN,2,0)*0.2175),0)</f>
        <v>0</v>
      </c>
      <c r="P232" s="255">
        <f t="shared" ref="P232:P251" si="58">IFERROR(IF(N232="EVET",0,VLOOKUP(YilDonem,SGKTAVAN,2,0)*0.02),0)</f>
        <v>0</v>
      </c>
      <c r="Q232" s="255">
        <f t="shared" ref="Q232:Q251" si="59">IF(N232="EVET",(D232+E232)*0.2475,(D232+E232)*0.2175)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17" t="s">
        <v>46</v>
      </c>
      <c r="B252" s="418"/>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46091</v>
      </c>
      <c r="C255" s="413" t="s">
        <v>44</v>
      </c>
      <c r="D255" s="413"/>
      <c r="E255" s="342" t="s">
        <v>180</v>
      </c>
      <c r="F255" s="344" t="str">
        <f>IF(kurulusyetkilisi&gt;0,kurulusyetkilisi,"")</f>
        <v/>
      </c>
      <c r="G255" s="342"/>
      <c r="H255" s="131"/>
      <c r="I255" s="131"/>
      <c r="J255" s="131"/>
    </row>
    <row r="256" spans="1:21" ht="19.5" x14ac:dyDescent="0.3">
      <c r="A256" s="346"/>
      <c r="B256" s="346"/>
      <c r="C256" s="413" t="s">
        <v>45</v>
      </c>
      <c r="D256" s="413"/>
      <c r="E256" s="414"/>
      <c r="F256" s="414"/>
      <c r="G256" s="414"/>
      <c r="H256" s="107"/>
      <c r="I256" s="107"/>
      <c r="J256" s="107"/>
    </row>
    <row r="257" spans="1:20" ht="15.75" x14ac:dyDescent="0.25">
      <c r="A257" s="415" t="s">
        <v>33</v>
      </c>
      <c r="B257" s="415"/>
      <c r="C257" s="415"/>
      <c r="D257" s="415"/>
      <c r="E257" s="415"/>
      <c r="F257" s="415"/>
      <c r="G257" s="415"/>
      <c r="H257" s="415"/>
      <c r="I257" s="415"/>
      <c r="J257" s="415"/>
      <c r="K257" s="415"/>
      <c r="L257" s="415"/>
      <c r="M257" s="170"/>
      <c r="N257" s="140"/>
      <c r="O257" s="270"/>
    </row>
    <row r="258" spans="1:20" x14ac:dyDescent="0.25">
      <c r="A258" s="419" t="str">
        <f>IF(YilDonem&lt;&gt;"",CONCATENATE(YilDonem," dönemi"),"")</f>
        <v/>
      </c>
      <c r="B258" s="419"/>
      <c r="C258" s="419"/>
      <c r="D258" s="419"/>
      <c r="E258" s="419"/>
      <c r="F258" s="419"/>
      <c r="G258" s="419"/>
      <c r="H258" s="419"/>
      <c r="I258" s="419"/>
      <c r="J258" s="419"/>
      <c r="K258" s="419"/>
      <c r="L258" s="419"/>
    </row>
    <row r="259" spans="1:20" ht="15.75" thickBot="1" x14ac:dyDescent="0.3">
      <c r="B259" s="91"/>
      <c r="C259" s="91"/>
      <c r="D259" s="91"/>
      <c r="E259" s="433" t="str">
        <f>IF(YilDonem&lt;&gt;"",CONCATENATE(IF(Dönem=1,"HAZİRAN",IF(Dönem=2,"ARALIK","")),"  ayına aittir."),"")</f>
        <v/>
      </c>
      <c r="F259" s="433"/>
      <c r="G259" s="433"/>
      <c r="H259" s="433"/>
      <c r="I259" s="91"/>
      <c r="J259" s="91"/>
      <c r="K259" s="91"/>
      <c r="L259" s="92" t="s">
        <v>41</v>
      </c>
    </row>
    <row r="260" spans="1:20" ht="31.7" customHeight="1" thickBot="1" x14ac:dyDescent="0.3">
      <c r="A260" s="93" t="s">
        <v>1</v>
      </c>
      <c r="B260" s="420" t="str">
        <f>IF(ProjeNo&gt;0,ProjeNo,"")</f>
        <v/>
      </c>
      <c r="C260" s="421"/>
      <c r="D260" s="421"/>
      <c r="E260" s="421"/>
      <c r="F260" s="421"/>
      <c r="G260" s="421"/>
      <c r="H260" s="421"/>
      <c r="I260" s="421"/>
      <c r="J260" s="421"/>
      <c r="K260" s="421"/>
      <c r="L260" s="422"/>
    </row>
    <row r="261" spans="1:20" ht="31.7" customHeight="1" thickBot="1" x14ac:dyDescent="0.3">
      <c r="A261" s="94" t="s">
        <v>11</v>
      </c>
      <c r="B261" s="423" t="str">
        <f>IF(ProjeAdi&gt;0,ProjeAdi,"")</f>
        <v/>
      </c>
      <c r="C261" s="424"/>
      <c r="D261" s="424"/>
      <c r="E261" s="424"/>
      <c r="F261" s="424"/>
      <c r="G261" s="424"/>
      <c r="H261" s="424"/>
      <c r="I261" s="424"/>
      <c r="J261" s="424"/>
      <c r="K261" s="424"/>
      <c r="L261" s="425"/>
    </row>
    <row r="262" spans="1:20" ht="31.7" customHeight="1" thickBot="1" x14ac:dyDescent="0.3">
      <c r="A262" s="426" t="s">
        <v>7</v>
      </c>
      <c r="B262" s="426" t="s">
        <v>8</v>
      </c>
      <c r="C262" s="426" t="s">
        <v>34</v>
      </c>
      <c r="D262" s="426" t="s">
        <v>143</v>
      </c>
      <c r="E262" s="426" t="s">
        <v>35</v>
      </c>
      <c r="F262" s="426" t="s">
        <v>38</v>
      </c>
      <c r="G262" s="428" t="s">
        <v>36</v>
      </c>
      <c r="H262" s="430" t="s">
        <v>172</v>
      </c>
      <c r="I262" s="431"/>
      <c r="J262" s="431"/>
      <c r="K262" s="432"/>
      <c r="L262" s="426" t="s">
        <v>37</v>
      </c>
      <c r="O262" s="416" t="s">
        <v>42</v>
      </c>
      <c r="P262" s="416"/>
      <c r="Q262" s="416" t="s">
        <v>48</v>
      </c>
      <c r="R262" s="416"/>
      <c r="S262" s="416" t="s">
        <v>49</v>
      </c>
      <c r="T262" s="416"/>
    </row>
    <row r="263" spans="1:20" s="172" customFormat="1" ht="90.75" thickBot="1" x14ac:dyDescent="0.3">
      <c r="A263" s="427"/>
      <c r="B263" s="427"/>
      <c r="C263" s="427"/>
      <c r="D263" s="427"/>
      <c r="E263" s="427"/>
      <c r="F263" s="427"/>
      <c r="G263" s="429"/>
      <c r="H263" s="95" t="s">
        <v>140</v>
      </c>
      <c r="I263" s="95" t="s">
        <v>174</v>
      </c>
      <c r="J263" s="95" t="s">
        <v>182</v>
      </c>
      <c r="K263" s="95" t="s">
        <v>183</v>
      </c>
      <c r="L263" s="427"/>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IFERROR(IF(N264="EVET",VLOOKUP(YilDonem,SGKTAVAN,2,0)*0.2475,VLOOKUP(YilDonem,SGKTAVAN,2,0)*0.2175),0)</f>
        <v>0</v>
      </c>
      <c r="P264" s="255">
        <f t="shared" ref="P264:P283" si="66">IFERROR(IF(N264="EVET",0,VLOOKUP(YilDonem,SGKTAVAN,2,0)*0.02),0)</f>
        <v>0</v>
      </c>
      <c r="Q264" s="255">
        <f t="shared" ref="Q264:Q283" si="67">IF(N264="EVET",(D264+E264)*0.2475,(D264+E264)*0.2175)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17" t="s">
        <v>46</v>
      </c>
      <c r="B284" s="418"/>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46091</v>
      </c>
      <c r="C287" s="413" t="s">
        <v>44</v>
      </c>
      <c r="D287" s="413"/>
      <c r="E287" s="342" t="s">
        <v>180</v>
      </c>
      <c r="F287" s="344" t="str">
        <f>IF(kurulusyetkilisi&gt;0,kurulusyetkilisi,"")</f>
        <v/>
      </c>
      <c r="G287" s="342"/>
      <c r="H287" s="131"/>
      <c r="I287" s="131"/>
      <c r="J287" s="131"/>
    </row>
    <row r="288" spans="1:21" ht="19.5" x14ac:dyDescent="0.3">
      <c r="A288" s="346"/>
      <c r="B288" s="346"/>
      <c r="C288" s="413" t="s">
        <v>45</v>
      </c>
      <c r="D288" s="413"/>
      <c r="E288" s="414"/>
      <c r="F288" s="414"/>
      <c r="G288" s="414"/>
      <c r="H288" s="107"/>
      <c r="I288" s="107"/>
      <c r="J288" s="107"/>
    </row>
    <row r="289" spans="1:20" ht="15.75" x14ac:dyDescent="0.25">
      <c r="A289" s="415" t="s">
        <v>33</v>
      </c>
      <c r="B289" s="415"/>
      <c r="C289" s="415"/>
      <c r="D289" s="415"/>
      <c r="E289" s="415"/>
      <c r="F289" s="415"/>
      <c r="G289" s="415"/>
      <c r="H289" s="415"/>
      <c r="I289" s="415"/>
      <c r="J289" s="415"/>
      <c r="K289" s="415"/>
      <c r="L289" s="415"/>
      <c r="M289" s="170"/>
      <c r="N289" s="140"/>
      <c r="O289" s="270"/>
    </row>
    <row r="290" spans="1:20" x14ac:dyDescent="0.25">
      <c r="A290" s="419" t="str">
        <f>IF(YilDonem&lt;&gt;"",CONCATENATE(YilDonem," dönemi"),"")</f>
        <v/>
      </c>
      <c r="B290" s="419"/>
      <c r="C290" s="419"/>
      <c r="D290" s="419"/>
      <c r="E290" s="419"/>
      <c r="F290" s="419"/>
      <c r="G290" s="419"/>
      <c r="H290" s="419"/>
      <c r="I290" s="419"/>
      <c r="J290" s="419"/>
      <c r="K290" s="419"/>
      <c r="L290" s="419"/>
    </row>
    <row r="291" spans="1:20" ht="15.75" thickBot="1" x14ac:dyDescent="0.3">
      <c r="B291" s="91"/>
      <c r="C291" s="91"/>
      <c r="D291" s="91"/>
      <c r="E291" s="433" t="str">
        <f>IF(YilDonem&lt;&gt;"",CONCATENATE(IF(Dönem=1,"HAZİRAN",IF(Dönem=2,"ARALIK","")),"  ayına aittir."),"")</f>
        <v/>
      </c>
      <c r="F291" s="433"/>
      <c r="G291" s="433"/>
      <c r="H291" s="433"/>
      <c r="I291" s="91"/>
      <c r="J291" s="91"/>
      <c r="K291" s="91"/>
      <c r="L291" s="92" t="s">
        <v>41</v>
      </c>
    </row>
    <row r="292" spans="1:20" ht="31.7" customHeight="1" thickBot="1" x14ac:dyDescent="0.3">
      <c r="A292" s="93" t="s">
        <v>1</v>
      </c>
      <c r="B292" s="420" t="str">
        <f>IF(ProjeNo&gt;0,ProjeNo,"")</f>
        <v/>
      </c>
      <c r="C292" s="421"/>
      <c r="D292" s="421"/>
      <c r="E292" s="421"/>
      <c r="F292" s="421"/>
      <c r="G292" s="421"/>
      <c r="H292" s="421"/>
      <c r="I292" s="421"/>
      <c r="J292" s="421"/>
      <c r="K292" s="421"/>
      <c r="L292" s="422"/>
    </row>
    <row r="293" spans="1:20" ht="31.7" customHeight="1" thickBot="1" x14ac:dyDescent="0.3">
      <c r="A293" s="94" t="s">
        <v>11</v>
      </c>
      <c r="B293" s="423" t="str">
        <f>IF(ProjeAdi&gt;0,ProjeAdi,"")</f>
        <v/>
      </c>
      <c r="C293" s="424"/>
      <c r="D293" s="424"/>
      <c r="E293" s="424"/>
      <c r="F293" s="424"/>
      <c r="G293" s="424"/>
      <c r="H293" s="424"/>
      <c r="I293" s="424"/>
      <c r="J293" s="424"/>
      <c r="K293" s="424"/>
      <c r="L293" s="425"/>
    </row>
    <row r="294" spans="1:20" ht="31.7" customHeight="1" thickBot="1" x14ac:dyDescent="0.3">
      <c r="A294" s="426" t="s">
        <v>7</v>
      </c>
      <c r="B294" s="426" t="s">
        <v>8</v>
      </c>
      <c r="C294" s="426" t="s">
        <v>34</v>
      </c>
      <c r="D294" s="426" t="s">
        <v>143</v>
      </c>
      <c r="E294" s="426" t="s">
        <v>35</v>
      </c>
      <c r="F294" s="426" t="s">
        <v>38</v>
      </c>
      <c r="G294" s="428" t="s">
        <v>36</v>
      </c>
      <c r="H294" s="430" t="s">
        <v>172</v>
      </c>
      <c r="I294" s="431"/>
      <c r="J294" s="431"/>
      <c r="K294" s="432"/>
      <c r="L294" s="426" t="s">
        <v>37</v>
      </c>
      <c r="O294" s="416" t="s">
        <v>42</v>
      </c>
      <c r="P294" s="416"/>
      <c r="Q294" s="416" t="s">
        <v>48</v>
      </c>
      <c r="R294" s="416"/>
      <c r="S294" s="416" t="s">
        <v>49</v>
      </c>
      <c r="T294" s="416"/>
    </row>
    <row r="295" spans="1:20" s="172" customFormat="1" ht="90.75" thickBot="1" x14ac:dyDescent="0.3">
      <c r="A295" s="427"/>
      <c r="B295" s="427"/>
      <c r="C295" s="427"/>
      <c r="D295" s="427"/>
      <c r="E295" s="427"/>
      <c r="F295" s="427"/>
      <c r="G295" s="429"/>
      <c r="H295" s="95" t="s">
        <v>140</v>
      </c>
      <c r="I295" s="95" t="s">
        <v>174</v>
      </c>
      <c r="J295" s="95" t="s">
        <v>182</v>
      </c>
      <c r="K295" s="95" t="s">
        <v>183</v>
      </c>
      <c r="L295" s="427"/>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IFERROR(IF(N296="EVET",VLOOKUP(YilDonem,SGKTAVAN,2,0)*0.2475,VLOOKUP(YilDonem,SGKTAVAN,2,0)*0.2175),0)</f>
        <v>0</v>
      </c>
      <c r="P296" s="255">
        <f t="shared" ref="P296:P315" si="74">IFERROR(IF(N296="EVET",0,VLOOKUP(YilDonem,SGKTAVAN,2,0)*0.02),0)</f>
        <v>0</v>
      </c>
      <c r="Q296" s="255">
        <f t="shared" ref="Q296:Q315" si="75">IF(N296="EVET",(D296+E296)*0.2475,(D296+E296)*0.2175)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17" t="s">
        <v>46</v>
      </c>
      <c r="B316" s="418"/>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46091</v>
      </c>
      <c r="C319" s="413" t="s">
        <v>44</v>
      </c>
      <c r="D319" s="413"/>
      <c r="E319" s="342" t="s">
        <v>180</v>
      </c>
      <c r="F319" s="344" t="str">
        <f>IF(kurulusyetkilisi&gt;0,kurulusyetkilisi,"")</f>
        <v/>
      </c>
      <c r="G319" s="342"/>
      <c r="H319" s="131"/>
      <c r="I319" s="131"/>
      <c r="J319" s="131"/>
    </row>
    <row r="320" spans="1:21" ht="19.5" x14ac:dyDescent="0.3">
      <c r="A320" s="346"/>
      <c r="B320" s="346"/>
      <c r="C320" s="413" t="s">
        <v>45</v>
      </c>
      <c r="D320" s="413"/>
      <c r="E320" s="414"/>
      <c r="F320" s="414"/>
      <c r="G320" s="414"/>
      <c r="H320" s="107"/>
      <c r="I320" s="107"/>
      <c r="J320" s="107"/>
    </row>
  </sheetData>
  <sheetProtection algorithmName="SHA-512" hashValue="gQp3buxXDOGNv0NUkuhnvJMNookn+RnDgML3Nlv6B9gMTcUJoHsYexatkR+bWWaqAOOQ7bxSekZmlXzlq1q3Tg==" saltValue="g6aSgm5byYi/GxmNBrg3dw==" spinCount="100000" sheet="1" objects="1" scenarios="1"/>
  <mergeCells count="210">
    <mergeCell ref="E99:H99"/>
    <mergeCell ref="E131:H131"/>
    <mergeCell ref="E163:H163"/>
    <mergeCell ref="E195:H195"/>
    <mergeCell ref="E227:H227"/>
    <mergeCell ref="E259:H259"/>
    <mergeCell ref="E291:H291"/>
    <mergeCell ref="A1:L1"/>
    <mergeCell ref="A2:L2"/>
    <mergeCell ref="B4:L4"/>
    <mergeCell ref="B5:L5"/>
    <mergeCell ref="H6:K6"/>
    <mergeCell ref="A33:L33"/>
    <mergeCell ref="A34:L34"/>
    <mergeCell ref="B36:L36"/>
    <mergeCell ref="B37:L37"/>
    <mergeCell ref="A38:A39"/>
    <mergeCell ref="B38:B39"/>
    <mergeCell ref="C38:C39"/>
    <mergeCell ref="D38:D39"/>
    <mergeCell ref="E38:E39"/>
    <mergeCell ref="F38:F39"/>
    <mergeCell ref="G38:G39"/>
    <mergeCell ref="E35:H35"/>
    <mergeCell ref="O6:P6"/>
    <mergeCell ref="Q6:R6"/>
    <mergeCell ref="C31:D31"/>
    <mergeCell ref="S6:T6"/>
    <mergeCell ref="A28:B28"/>
    <mergeCell ref="L6:L7"/>
    <mergeCell ref="E3:H3"/>
    <mergeCell ref="C32:D32"/>
    <mergeCell ref="E32:G32"/>
    <mergeCell ref="A6:A7"/>
    <mergeCell ref="B6:B7"/>
    <mergeCell ref="C6:C7"/>
    <mergeCell ref="D6:D7"/>
    <mergeCell ref="E6:E7"/>
    <mergeCell ref="F6:F7"/>
    <mergeCell ref="G6:G7"/>
    <mergeCell ref="S38:T38"/>
    <mergeCell ref="A60:B60"/>
    <mergeCell ref="A66:L66"/>
    <mergeCell ref="B68:L68"/>
    <mergeCell ref="B69:L69"/>
    <mergeCell ref="A70:A71"/>
    <mergeCell ref="B70:B71"/>
    <mergeCell ref="C70:C71"/>
    <mergeCell ref="D70:D71"/>
    <mergeCell ref="E70:E71"/>
    <mergeCell ref="F70:F71"/>
    <mergeCell ref="G70:G71"/>
    <mergeCell ref="H70:K70"/>
    <mergeCell ref="L70:L71"/>
    <mergeCell ref="H38:K38"/>
    <mergeCell ref="L38:L39"/>
    <mergeCell ref="E67:H67"/>
    <mergeCell ref="C63:D63"/>
    <mergeCell ref="C64:D64"/>
    <mergeCell ref="E64:G64"/>
    <mergeCell ref="A65:L65"/>
    <mergeCell ref="O38:P38"/>
    <mergeCell ref="Q38:R38"/>
    <mergeCell ref="C95:D95"/>
    <mergeCell ref="C96:D96"/>
    <mergeCell ref="E96:G96"/>
    <mergeCell ref="A97:L97"/>
    <mergeCell ref="O70:P70"/>
    <mergeCell ref="Q70:R70"/>
    <mergeCell ref="S70:T70"/>
    <mergeCell ref="A92:B92"/>
    <mergeCell ref="A98:L98"/>
    <mergeCell ref="B100:L100"/>
    <mergeCell ref="B101:L101"/>
    <mergeCell ref="A102:A103"/>
    <mergeCell ref="B102:B103"/>
    <mergeCell ref="C102:C103"/>
    <mergeCell ref="D102:D103"/>
    <mergeCell ref="E102:E103"/>
    <mergeCell ref="F102:F103"/>
    <mergeCell ref="G102:G103"/>
    <mergeCell ref="H102:K102"/>
    <mergeCell ref="L102:L103"/>
    <mergeCell ref="C127:D127"/>
    <mergeCell ref="C128:D128"/>
    <mergeCell ref="E128:G128"/>
    <mergeCell ref="A129:L129"/>
    <mergeCell ref="O102:P102"/>
    <mergeCell ref="Q102:R102"/>
    <mergeCell ref="S102:T102"/>
    <mergeCell ref="A124:B124"/>
    <mergeCell ref="A130:L130"/>
    <mergeCell ref="B132:L132"/>
    <mergeCell ref="B133:L133"/>
    <mergeCell ref="A134:A135"/>
    <mergeCell ref="B134:B135"/>
    <mergeCell ref="C134:C135"/>
    <mergeCell ref="D134:D135"/>
    <mergeCell ref="E134:E135"/>
    <mergeCell ref="F134:F135"/>
    <mergeCell ref="G134:G135"/>
    <mergeCell ref="H134:K134"/>
    <mergeCell ref="L134:L135"/>
    <mergeCell ref="C159:D159"/>
    <mergeCell ref="C160:D160"/>
    <mergeCell ref="E160:G160"/>
    <mergeCell ref="A161:L161"/>
    <mergeCell ref="O134:P134"/>
    <mergeCell ref="Q134:R134"/>
    <mergeCell ref="S134:T134"/>
    <mergeCell ref="A156:B156"/>
    <mergeCell ref="A162:L162"/>
    <mergeCell ref="B164:L164"/>
    <mergeCell ref="B165:L165"/>
    <mergeCell ref="A166:A167"/>
    <mergeCell ref="B166:B167"/>
    <mergeCell ref="C166:C167"/>
    <mergeCell ref="D166:D167"/>
    <mergeCell ref="E166:E167"/>
    <mergeCell ref="F166:F167"/>
    <mergeCell ref="G166:G167"/>
    <mergeCell ref="H166:K166"/>
    <mergeCell ref="L166:L167"/>
    <mergeCell ref="C191:D191"/>
    <mergeCell ref="C192:D192"/>
    <mergeCell ref="E192:G192"/>
    <mergeCell ref="A193:L193"/>
    <mergeCell ref="O166:P166"/>
    <mergeCell ref="Q166:R166"/>
    <mergeCell ref="S166:T166"/>
    <mergeCell ref="A188:B188"/>
    <mergeCell ref="A194:L194"/>
    <mergeCell ref="B196:L196"/>
    <mergeCell ref="B197:L197"/>
    <mergeCell ref="A198:A199"/>
    <mergeCell ref="B198:B199"/>
    <mergeCell ref="C198:C199"/>
    <mergeCell ref="D198:D199"/>
    <mergeCell ref="E198:E199"/>
    <mergeCell ref="F198:F199"/>
    <mergeCell ref="G198:G199"/>
    <mergeCell ref="H198:K198"/>
    <mergeCell ref="L198:L199"/>
    <mergeCell ref="C223:D223"/>
    <mergeCell ref="C224:D224"/>
    <mergeCell ref="E224:G224"/>
    <mergeCell ref="A225:L225"/>
    <mergeCell ref="O198:P198"/>
    <mergeCell ref="Q198:R198"/>
    <mergeCell ref="S198:T198"/>
    <mergeCell ref="A220:B220"/>
    <mergeCell ref="A226:L226"/>
    <mergeCell ref="B228:L228"/>
    <mergeCell ref="B229:L229"/>
    <mergeCell ref="A230:A231"/>
    <mergeCell ref="B230:B231"/>
    <mergeCell ref="C230:C231"/>
    <mergeCell ref="D230:D231"/>
    <mergeCell ref="E230:E231"/>
    <mergeCell ref="F230:F231"/>
    <mergeCell ref="G230:G231"/>
    <mergeCell ref="H230:K230"/>
    <mergeCell ref="L230:L231"/>
    <mergeCell ref="C255:D255"/>
    <mergeCell ref="C256:D256"/>
    <mergeCell ref="E256:G256"/>
    <mergeCell ref="A257:L257"/>
    <mergeCell ref="O230:P230"/>
    <mergeCell ref="Q230:R230"/>
    <mergeCell ref="S230:T230"/>
    <mergeCell ref="A252:B252"/>
    <mergeCell ref="A258:L258"/>
    <mergeCell ref="B260:L260"/>
    <mergeCell ref="B261:L261"/>
    <mergeCell ref="A262:A263"/>
    <mergeCell ref="B262:B263"/>
    <mergeCell ref="C262:C263"/>
    <mergeCell ref="D262:D263"/>
    <mergeCell ref="E262:E263"/>
    <mergeCell ref="F262:F263"/>
    <mergeCell ref="G262:G263"/>
    <mergeCell ref="H262:K262"/>
    <mergeCell ref="L262:L263"/>
    <mergeCell ref="C287:D287"/>
    <mergeCell ref="C288:D288"/>
    <mergeCell ref="E288:G288"/>
    <mergeCell ref="A289:L289"/>
    <mergeCell ref="O262:P262"/>
    <mergeCell ref="Q262:R262"/>
    <mergeCell ref="S262:T262"/>
    <mergeCell ref="A284:B284"/>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s>
  <dataValidations count="3">
    <dataValidation type="whole" allowBlank="1" showInputMessage="1" showErrorMessage="1" error="Prim Gün Sayısı en fazla 30 olabilir." sqref="C8:C27 C40:C59 C72:C91 C104:C123 C136:C155 C168:C187 C200:C219 C232:C251 C264:C283 C296:C315" xr:uid="{00000000-0002-0000-0A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A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A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11"/>
  <dimension ref="A1:AC320"/>
  <sheetViews>
    <sheetView zoomScale="80" zoomScaleNormal="80" workbookViewId="0">
      <selection activeCell="C8" sqref="C8"/>
    </sheetView>
  </sheetViews>
  <sheetFormatPr defaultColWidth="8.85546875" defaultRowHeight="15" x14ac:dyDescent="0.25"/>
  <cols>
    <col min="2" max="2" width="34.7109375" customWidth="1"/>
    <col min="3" max="3" width="7.7109375" customWidth="1"/>
    <col min="4" max="4" width="14.42578125" customWidth="1"/>
    <col min="5" max="5" width="7.7109375" customWidth="1"/>
    <col min="6" max="6" width="14.42578125" customWidth="1"/>
    <col min="7" max="7" width="7.7109375" customWidth="1"/>
    <col min="8" max="8" width="14.42578125" customWidth="1"/>
    <col min="9" max="9" width="7.7109375" customWidth="1"/>
    <col min="10" max="10" width="14.42578125" customWidth="1"/>
    <col min="11" max="11" width="7.7109375" customWidth="1"/>
    <col min="12" max="12" width="14.42578125" customWidth="1"/>
    <col min="13" max="13" width="7.7109375" customWidth="1"/>
    <col min="14" max="14" width="14.42578125" customWidth="1"/>
    <col min="15" max="15" width="9.7109375" bestFit="1" customWidth="1"/>
    <col min="16" max="16" width="15.7109375" customWidth="1"/>
    <col min="17" max="17" width="9.7109375" customWidth="1"/>
    <col min="18" max="18" width="15.5703125" customWidth="1"/>
    <col min="19" max="19" width="7.7109375" customWidth="1"/>
    <col min="20" max="24" width="7.7109375" hidden="1" customWidth="1"/>
    <col min="25" max="25" width="9.140625" hidden="1" customWidth="1"/>
    <col min="26" max="26" width="13.28515625" hidden="1" customWidth="1"/>
    <col min="27" max="29" width="8.85546875" hidden="1" customWidth="1"/>
  </cols>
  <sheetData>
    <row r="1" spans="1:29" ht="15.75" customHeight="1" x14ac:dyDescent="0.25">
      <c r="A1" s="453" t="s">
        <v>50</v>
      </c>
      <c r="B1" s="453"/>
      <c r="C1" s="453"/>
      <c r="D1" s="453"/>
      <c r="E1" s="453"/>
      <c r="F1" s="453"/>
      <c r="G1" s="453"/>
      <c r="H1" s="453"/>
      <c r="I1" s="453"/>
      <c r="J1" s="453"/>
      <c r="K1" s="453"/>
      <c r="L1" s="453"/>
      <c r="M1" s="453"/>
      <c r="N1" s="453"/>
      <c r="O1" s="453"/>
      <c r="P1" s="453"/>
      <c r="Q1" s="453"/>
      <c r="R1" s="453"/>
      <c r="AC1" s="193" t="str">
        <f>CONCATENATE("A1:R",SUM(AA:AA)*32)</f>
        <v>A1:R32</v>
      </c>
    </row>
    <row r="2" spans="1:29" x14ac:dyDescent="0.25">
      <c r="A2" s="439" t="str">
        <f>IF(YilDonem&lt;&gt;"",CONCATENATE(YilDonem," dönemine aittir."),"")</f>
        <v/>
      </c>
      <c r="B2" s="439"/>
      <c r="C2" s="439"/>
      <c r="D2" s="439"/>
      <c r="E2" s="439"/>
      <c r="F2" s="439"/>
      <c r="G2" s="439"/>
      <c r="H2" s="439"/>
      <c r="I2" s="439"/>
      <c r="J2" s="439"/>
      <c r="K2" s="439"/>
      <c r="L2" s="439"/>
      <c r="M2" s="439"/>
      <c r="N2" s="439"/>
      <c r="O2" s="439"/>
      <c r="P2" s="439"/>
      <c r="Q2" s="439"/>
      <c r="R2" s="439"/>
    </row>
    <row r="3" spans="1:29" ht="19.5" thickBot="1" x14ac:dyDescent="0.35">
      <c r="A3" s="440" t="s">
        <v>55</v>
      </c>
      <c r="B3" s="440"/>
      <c r="C3" s="440"/>
      <c r="D3" s="440"/>
      <c r="E3" s="440"/>
      <c r="F3" s="440"/>
      <c r="G3" s="440"/>
      <c r="H3" s="440"/>
      <c r="I3" s="440"/>
      <c r="J3" s="440"/>
      <c r="K3" s="440"/>
      <c r="L3" s="440"/>
      <c r="M3" s="440"/>
      <c r="N3" s="440"/>
      <c r="O3" s="440"/>
      <c r="P3" s="440"/>
      <c r="Q3" s="440"/>
      <c r="R3" s="440"/>
    </row>
    <row r="4" spans="1:29" ht="31.7" customHeight="1" thickBot="1" x14ac:dyDescent="0.3">
      <c r="A4" s="1" t="s">
        <v>1</v>
      </c>
      <c r="B4" s="441" t="str">
        <f>IF(ProjeNo&gt;0,ProjeNo,"")</f>
        <v/>
      </c>
      <c r="C4" s="442"/>
      <c r="D4" s="442"/>
      <c r="E4" s="442"/>
      <c r="F4" s="442"/>
      <c r="G4" s="442"/>
      <c r="H4" s="442"/>
      <c r="I4" s="442"/>
      <c r="J4" s="442"/>
      <c r="K4" s="442"/>
      <c r="L4" s="442"/>
      <c r="M4" s="442"/>
      <c r="N4" s="442"/>
      <c r="O4" s="442"/>
      <c r="P4" s="442"/>
      <c r="Q4" s="442"/>
      <c r="R4" s="443"/>
    </row>
    <row r="5" spans="1:29" ht="31.7" customHeight="1" thickBot="1" x14ac:dyDescent="0.3">
      <c r="A5" s="6" t="s">
        <v>11</v>
      </c>
      <c r="B5" s="444" t="str">
        <f>IF(ProjeAdi&gt;0,ProjeAdi,"")</f>
        <v/>
      </c>
      <c r="C5" s="445"/>
      <c r="D5" s="445"/>
      <c r="E5" s="445"/>
      <c r="F5" s="445"/>
      <c r="G5" s="445"/>
      <c r="H5" s="445"/>
      <c r="I5" s="445"/>
      <c r="J5" s="445"/>
      <c r="K5" s="445"/>
      <c r="L5" s="445"/>
      <c r="M5" s="445"/>
      <c r="N5" s="445"/>
      <c r="O5" s="445"/>
      <c r="P5" s="445"/>
      <c r="Q5" s="445"/>
      <c r="R5" s="446"/>
    </row>
    <row r="6" spans="1:29" ht="75.2" customHeight="1" thickBot="1" x14ac:dyDescent="0.3">
      <c r="A6" s="447" t="s">
        <v>7</v>
      </c>
      <c r="B6" s="449" t="s">
        <v>56</v>
      </c>
      <c r="C6" s="451" t="str">
        <f>IF(Dönem=1,"OCAK",IF(Dönem=2,"TEMMUZ",""))</f>
        <v/>
      </c>
      <c r="D6" s="452"/>
      <c r="E6" s="451" t="str">
        <f>IF(Dönem=1,"ŞUBAT",IF(Dönem=2,"AĞUSTOS",""))</f>
        <v/>
      </c>
      <c r="F6" s="452"/>
      <c r="G6" s="451" t="str">
        <f>IF(Dönem=1,"MART",IF(Dönem=2,"EYLÜL",""))</f>
        <v/>
      </c>
      <c r="H6" s="452"/>
      <c r="I6" s="451" t="str">
        <f>IF(Dönem=1,"NİSAN",IF(Dönem=2,"EKİM",""))</f>
        <v/>
      </c>
      <c r="J6" s="452"/>
      <c r="K6" s="451" t="str">
        <f>IF(Dönem=1,"MAYIS",IF(Dönem=2,"KASIM",""))</f>
        <v/>
      </c>
      <c r="L6" s="452"/>
      <c r="M6" s="451" t="str">
        <f>IF(Dönem=1,"HAZİRAN",IF(Dönem=2,"ARALIK",""))</f>
        <v/>
      </c>
      <c r="N6" s="452"/>
      <c r="O6" s="449" t="s">
        <v>51</v>
      </c>
      <c r="P6" s="449" t="s">
        <v>52</v>
      </c>
      <c r="Q6" s="449" t="s">
        <v>53</v>
      </c>
      <c r="R6" s="449" t="s">
        <v>144</v>
      </c>
      <c r="S6" s="5"/>
      <c r="T6" s="5"/>
    </row>
    <row r="7" spans="1:29" ht="49.7" customHeight="1" thickBot="1" x14ac:dyDescent="0.3">
      <c r="A7" s="448"/>
      <c r="B7" s="450"/>
      <c r="C7" s="3" t="s">
        <v>34</v>
      </c>
      <c r="D7" s="3" t="s">
        <v>54</v>
      </c>
      <c r="E7" s="3" t="s">
        <v>34</v>
      </c>
      <c r="F7" s="3" t="s">
        <v>54</v>
      </c>
      <c r="G7" s="3" t="s">
        <v>34</v>
      </c>
      <c r="H7" s="3" t="s">
        <v>54</v>
      </c>
      <c r="I7" s="3" t="s">
        <v>34</v>
      </c>
      <c r="J7" s="3" t="s">
        <v>54</v>
      </c>
      <c r="K7" s="3" t="s">
        <v>34</v>
      </c>
      <c r="L7" s="3" t="s">
        <v>54</v>
      </c>
      <c r="M7" s="3" t="s">
        <v>34</v>
      </c>
      <c r="N7" s="3" t="s">
        <v>54</v>
      </c>
      <c r="O7" s="450"/>
      <c r="P7" s="450"/>
      <c r="Q7" s="450"/>
      <c r="R7" s="450"/>
      <c r="Z7" s="2" t="s">
        <v>89</v>
      </c>
    </row>
    <row r="8" spans="1:29" ht="23.1" customHeight="1" x14ac:dyDescent="0.25">
      <c r="A8" s="161">
        <v>1</v>
      </c>
      <c r="B8" s="228" t="str">
        <f>IF('Proje ve Personel Bilgileri'!C17&gt;0,'Proje ve Personel Bilgileri'!C17,"")</f>
        <v/>
      </c>
      <c r="C8" s="236">
        <f>IF('G011A (Ocak-Temmuz)'!C8&lt;&gt;"",'G011A (Ocak-Temmuz)'!C8,0)</f>
        <v>0</v>
      </c>
      <c r="D8" s="235">
        <f>IF('G011A (Ocak-Temmuz)'!L8&lt;&gt;"",'G011A (Ocak-Temmuz)'!L8,0)</f>
        <v>0</v>
      </c>
      <c r="E8" s="236">
        <f>IF('G011A (Şubat-Ağustos)'!C8&lt;&gt;"",'G011A (Şubat-Ağustos)'!C8,0)</f>
        <v>0</v>
      </c>
      <c r="F8" s="235">
        <f>IF('G011A (Şubat-Ağustos)'!L8&lt;&gt;"",'G011A (Şubat-Ağustos)'!L8,0)</f>
        <v>0</v>
      </c>
      <c r="G8" s="236">
        <f>IF('G011A (Mart-Eylül)'!C8&lt;&gt;"",'G011A (Mart-Eylül)'!C8,0)</f>
        <v>0</v>
      </c>
      <c r="H8" s="235">
        <f>IF('G011A (Mart-Eylül)'!L8&lt;&gt;"",'G011A (Mart-Eylül)'!L8,0)</f>
        <v>0</v>
      </c>
      <c r="I8" s="236">
        <f>IF('G011A (Nisan-Ekim)'!C8&lt;&gt;"",'G011A (Nisan-Ekim)'!C8,0)</f>
        <v>0</v>
      </c>
      <c r="J8" s="235">
        <f>IF('G011A (Nisan-Ekim)'!L8&lt;&gt;"",'G011A (Nisan-Ekim)'!L8,0)</f>
        <v>0</v>
      </c>
      <c r="K8" s="236">
        <f>IF('G011A (Mayıs-Kasım)'!C8&lt;&gt;"",'G011A (Mayıs-Kasım)'!C8,0)</f>
        <v>0</v>
      </c>
      <c r="L8" s="235">
        <f>IF('G011A (Mayıs-Kasım)'!L8&lt;&gt;"",'G011A (Mayıs-Kasım)'!L8,0)</f>
        <v>0</v>
      </c>
      <c r="M8" s="236">
        <f>IF('G011A (Haziran-Aralık)'!C8&lt;&gt;"",'G011A (Haziran-Aralık)'!C8,0)</f>
        <v>0</v>
      </c>
      <c r="N8" s="235">
        <f>IF('G011A (Haziran-Aralık)'!L8&lt;&gt;"",'G011A (Haziran-Aralık)'!L8,0)</f>
        <v>0</v>
      </c>
      <c r="O8" s="236">
        <f>C8+E8+G8+I8+K8+M8</f>
        <v>0</v>
      </c>
      <c r="P8" s="235">
        <f>D8+F8+H8+J8+L8+N8</f>
        <v>0</v>
      </c>
      <c r="Q8" s="235">
        <f>IF(O8=0,0,O8/30)</f>
        <v>0</v>
      </c>
      <c r="R8" s="237">
        <f>IF(P8=0,0,P8/Q8)</f>
        <v>0</v>
      </c>
      <c r="T8" s="227">
        <f>IF(C8&gt;0,1,0)</f>
        <v>0</v>
      </c>
      <c r="U8" s="227">
        <f>IF(E8&gt;0,1,0)</f>
        <v>0</v>
      </c>
      <c r="V8" s="227">
        <f>IF(G8&gt;0,1,0)</f>
        <v>0</v>
      </c>
      <c r="W8" s="227">
        <f>IF(I8&gt;0,1,0)</f>
        <v>0</v>
      </c>
      <c r="X8" s="227">
        <f>IF(K8&gt;0,1,0)</f>
        <v>0</v>
      </c>
      <c r="Y8" s="227">
        <f>IF(M8&gt;0,1,0)</f>
        <v>0</v>
      </c>
      <c r="Z8" s="227">
        <f>SUM(T8:Y8)</f>
        <v>0</v>
      </c>
    </row>
    <row r="9" spans="1:29" ht="23.1" customHeight="1" x14ac:dyDescent="0.25">
      <c r="A9" s="164">
        <v>2</v>
      </c>
      <c r="B9" s="230" t="str">
        <f>IF('Proje ve Personel Bilgileri'!C18&gt;0,'Proje ve Personel Bilgileri'!C18,"")</f>
        <v/>
      </c>
      <c r="C9" s="246">
        <f>IF('G011A (Ocak-Temmuz)'!C9&lt;&gt;"",'G011A (Ocak-Temmuz)'!C9,0)</f>
        <v>0</v>
      </c>
      <c r="D9" s="247">
        <f>IF('G011A (Ocak-Temmuz)'!L9&lt;&gt;"",'G011A (Ocak-Temmuz)'!L9,0)</f>
        <v>0</v>
      </c>
      <c r="E9" s="239">
        <f>IF('G011A (Şubat-Ağustos)'!C9&lt;&gt;"",'G011A (Şubat-Ağustos)'!C9,0)</f>
        <v>0</v>
      </c>
      <c r="F9" s="238">
        <f>IF('G011A (Şubat-Ağustos)'!L9&lt;&gt;"",'G011A (Şubat-Ağustos)'!L9,0)</f>
        <v>0</v>
      </c>
      <c r="G9" s="239">
        <f>IF('G011A (Mart-Eylül)'!C9&lt;&gt;"",'G011A (Mart-Eylül)'!C9,0)</f>
        <v>0</v>
      </c>
      <c r="H9" s="238">
        <f>IF('G011A (Mart-Eylül)'!L9&lt;&gt;"",'G011A (Mart-Eylül)'!L9,0)</f>
        <v>0</v>
      </c>
      <c r="I9" s="239">
        <f>IF('G011A (Nisan-Ekim)'!C9&lt;&gt;"",'G011A (Nisan-Ekim)'!C9,0)</f>
        <v>0</v>
      </c>
      <c r="J9" s="238">
        <f>IF('G011A (Nisan-Ekim)'!L9&lt;&gt;"",'G011A (Nisan-Ekim)'!L9,0)</f>
        <v>0</v>
      </c>
      <c r="K9" s="239">
        <f>IF('G011A (Mayıs-Kasım)'!C9&lt;&gt;"",'G011A (Mayıs-Kasım)'!C9,0)</f>
        <v>0</v>
      </c>
      <c r="L9" s="238">
        <f>IF('G011A (Mayıs-Kasım)'!L9&lt;&gt;"",'G011A (Mayıs-Kasım)'!L9,0)</f>
        <v>0</v>
      </c>
      <c r="M9" s="239">
        <f>IF('G011A (Haziran-Aralık)'!C9&lt;&gt;"",'G011A (Haziran-Aralık)'!C9,0)</f>
        <v>0</v>
      </c>
      <c r="N9" s="238">
        <f>IF('G011A (Haziran-Aralık)'!L9&lt;&gt;"",'G011A (Haziran-Aralık)'!L9,0)</f>
        <v>0</v>
      </c>
      <c r="O9" s="246">
        <f t="shared" ref="O9:O27" si="0">C9+E9+G9+I9+K9+M9</f>
        <v>0</v>
      </c>
      <c r="P9" s="247">
        <f t="shared" ref="P9:P27" si="1">D9+F9+H9+J9+L9+N9</f>
        <v>0</v>
      </c>
      <c r="Q9" s="247">
        <f t="shared" ref="Q9:Q27" si="2">IF(O9=0,0,O9/30)</f>
        <v>0</v>
      </c>
      <c r="R9" s="248">
        <f t="shared" ref="R9:R27" si="3">IF(P9=0,0,P9/Q9)</f>
        <v>0</v>
      </c>
      <c r="T9" s="227">
        <f t="shared" ref="T9:T27" si="4">IF(C9&gt;0,1,0)</f>
        <v>0</v>
      </c>
      <c r="U9" s="227">
        <f t="shared" ref="U9:U27" si="5">IF(E9&gt;0,1,0)</f>
        <v>0</v>
      </c>
      <c r="V9" s="227">
        <f t="shared" ref="V9:V27" si="6">IF(G9&gt;0,1,0)</f>
        <v>0</v>
      </c>
      <c r="W9" s="227">
        <f t="shared" ref="W9:W27" si="7">IF(I9&gt;0,1,0)</f>
        <v>0</v>
      </c>
      <c r="X9" s="227">
        <f t="shared" ref="X9:X27" si="8">IF(K9&gt;0,1,0)</f>
        <v>0</v>
      </c>
      <c r="Y9" s="227">
        <f t="shared" ref="Y9:Y27" si="9">IF(M9&gt;0,1,0)</f>
        <v>0</v>
      </c>
      <c r="Z9" s="227">
        <f t="shared" ref="Z9:Z27" si="10">SUM(T9:Y9)</f>
        <v>0</v>
      </c>
    </row>
    <row r="10" spans="1:29" ht="23.1" customHeight="1" x14ac:dyDescent="0.25">
      <c r="A10" s="164">
        <v>3</v>
      </c>
      <c r="B10" s="230" t="str">
        <f>IF('Proje ve Personel Bilgileri'!C19&gt;0,'Proje ve Personel Bilgileri'!C19,"")</f>
        <v/>
      </c>
      <c r="C10" s="246">
        <f>IF('G011A (Ocak-Temmuz)'!C10&lt;&gt;"",'G011A (Ocak-Temmuz)'!C10,0)</f>
        <v>0</v>
      </c>
      <c r="D10" s="247">
        <f>IF('G011A (Ocak-Temmuz)'!L10&lt;&gt;"",'G011A (Ocak-Temmuz)'!L10,0)</f>
        <v>0</v>
      </c>
      <c r="E10" s="239">
        <f>IF('G011A (Şubat-Ağustos)'!C10&lt;&gt;"",'G011A (Şubat-Ağustos)'!C10,0)</f>
        <v>0</v>
      </c>
      <c r="F10" s="238">
        <f>IF('G011A (Şubat-Ağustos)'!L10&lt;&gt;"",'G011A (Şubat-Ağustos)'!L10,0)</f>
        <v>0</v>
      </c>
      <c r="G10" s="239">
        <f>IF('G011A (Mart-Eylül)'!C10&lt;&gt;"",'G011A (Mart-Eylül)'!C10,0)</f>
        <v>0</v>
      </c>
      <c r="H10" s="238">
        <f>IF('G011A (Mart-Eylül)'!L10&lt;&gt;"",'G011A (Mart-Eylül)'!L10,0)</f>
        <v>0</v>
      </c>
      <c r="I10" s="239">
        <f>IF('G011A (Nisan-Ekim)'!C10&lt;&gt;"",'G011A (Nisan-Ekim)'!C10,0)</f>
        <v>0</v>
      </c>
      <c r="J10" s="238">
        <f>IF('G011A (Nisan-Ekim)'!L10&lt;&gt;"",'G011A (Nisan-Ekim)'!L10,0)</f>
        <v>0</v>
      </c>
      <c r="K10" s="239">
        <f>IF('G011A (Mayıs-Kasım)'!C10&lt;&gt;"",'G011A (Mayıs-Kasım)'!C10,0)</f>
        <v>0</v>
      </c>
      <c r="L10" s="238">
        <f>IF('G011A (Mayıs-Kasım)'!L10&lt;&gt;"",'G011A (Mayıs-Kasım)'!L10,0)</f>
        <v>0</v>
      </c>
      <c r="M10" s="239">
        <f>IF('G011A (Haziran-Aralık)'!C10&lt;&gt;"",'G011A (Haziran-Aralık)'!C10,0)</f>
        <v>0</v>
      </c>
      <c r="N10" s="238">
        <f>IF('G011A (Haziran-Aralık)'!L10&lt;&gt;"",'G011A (Haziran-Aralık)'!L10,0)</f>
        <v>0</v>
      </c>
      <c r="O10" s="246">
        <f t="shared" si="0"/>
        <v>0</v>
      </c>
      <c r="P10" s="247">
        <f t="shared" si="1"/>
        <v>0</v>
      </c>
      <c r="Q10" s="247">
        <f t="shared" si="2"/>
        <v>0</v>
      </c>
      <c r="R10" s="248">
        <f t="shared" si="3"/>
        <v>0</v>
      </c>
      <c r="T10" s="227">
        <f t="shared" si="4"/>
        <v>0</v>
      </c>
      <c r="U10" s="227">
        <f t="shared" si="5"/>
        <v>0</v>
      </c>
      <c r="V10" s="227">
        <f t="shared" si="6"/>
        <v>0</v>
      </c>
      <c r="W10" s="227">
        <f t="shared" si="7"/>
        <v>0</v>
      </c>
      <c r="X10" s="227">
        <f t="shared" si="8"/>
        <v>0</v>
      </c>
      <c r="Y10" s="227">
        <f t="shared" si="9"/>
        <v>0</v>
      </c>
      <c r="Z10" s="227">
        <f t="shared" si="10"/>
        <v>0</v>
      </c>
    </row>
    <row r="11" spans="1:29" ht="23.1" customHeight="1" x14ac:dyDescent="0.25">
      <c r="A11" s="164">
        <v>4</v>
      </c>
      <c r="B11" s="230" t="str">
        <f>IF('Proje ve Personel Bilgileri'!C20&gt;0,'Proje ve Personel Bilgileri'!C20,"")</f>
        <v/>
      </c>
      <c r="C11" s="246">
        <f>IF('G011A (Ocak-Temmuz)'!C11&lt;&gt;"",'G011A (Ocak-Temmuz)'!C11,0)</f>
        <v>0</v>
      </c>
      <c r="D11" s="247">
        <f>IF('G011A (Ocak-Temmuz)'!L11&lt;&gt;"",'G011A (Ocak-Temmuz)'!L11,0)</f>
        <v>0</v>
      </c>
      <c r="E11" s="239">
        <f>IF('G011A (Şubat-Ağustos)'!C11&lt;&gt;"",'G011A (Şubat-Ağustos)'!C11,0)</f>
        <v>0</v>
      </c>
      <c r="F11" s="238">
        <f>IF('G011A (Şubat-Ağustos)'!L11&lt;&gt;"",'G011A (Şubat-Ağustos)'!L11,0)</f>
        <v>0</v>
      </c>
      <c r="G11" s="239">
        <f>IF('G011A (Mart-Eylül)'!C11&lt;&gt;"",'G011A (Mart-Eylül)'!C11,0)</f>
        <v>0</v>
      </c>
      <c r="H11" s="238">
        <f>IF('G011A (Mart-Eylül)'!L11&lt;&gt;"",'G011A (Mart-Eylül)'!L11,0)</f>
        <v>0</v>
      </c>
      <c r="I11" s="239">
        <f>IF('G011A (Nisan-Ekim)'!C11&lt;&gt;"",'G011A (Nisan-Ekim)'!C11,0)</f>
        <v>0</v>
      </c>
      <c r="J11" s="238">
        <f>IF('G011A (Nisan-Ekim)'!L11&lt;&gt;"",'G011A (Nisan-Ekim)'!L11,0)</f>
        <v>0</v>
      </c>
      <c r="K11" s="239">
        <f>IF('G011A (Mayıs-Kasım)'!C11&lt;&gt;"",'G011A (Mayıs-Kasım)'!C11,0)</f>
        <v>0</v>
      </c>
      <c r="L11" s="238">
        <f>IF('G011A (Mayıs-Kasım)'!L11&lt;&gt;"",'G011A (Mayıs-Kasım)'!L11,0)</f>
        <v>0</v>
      </c>
      <c r="M11" s="239">
        <f>IF('G011A (Haziran-Aralık)'!C11&lt;&gt;"",'G011A (Haziran-Aralık)'!C11,0)</f>
        <v>0</v>
      </c>
      <c r="N11" s="238">
        <f>IF('G011A (Haziran-Aralık)'!L11&lt;&gt;"",'G011A (Haziran-Aralık)'!L11,0)</f>
        <v>0</v>
      </c>
      <c r="O11" s="246">
        <f t="shared" si="0"/>
        <v>0</v>
      </c>
      <c r="P11" s="247">
        <f t="shared" si="1"/>
        <v>0</v>
      </c>
      <c r="Q11" s="247">
        <f t="shared" si="2"/>
        <v>0</v>
      </c>
      <c r="R11" s="248">
        <f t="shared" si="3"/>
        <v>0</v>
      </c>
      <c r="T11" s="227">
        <f t="shared" si="4"/>
        <v>0</v>
      </c>
      <c r="U11" s="227">
        <f t="shared" si="5"/>
        <v>0</v>
      </c>
      <c r="V11" s="227">
        <f t="shared" si="6"/>
        <v>0</v>
      </c>
      <c r="W11" s="227">
        <f t="shared" si="7"/>
        <v>0</v>
      </c>
      <c r="X11" s="227">
        <f t="shared" si="8"/>
        <v>0</v>
      </c>
      <c r="Y11" s="227">
        <f t="shared" si="9"/>
        <v>0</v>
      </c>
      <c r="Z11" s="227">
        <f t="shared" si="10"/>
        <v>0</v>
      </c>
    </row>
    <row r="12" spans="1:29" ht="23.1" customHeight="1" x14ac:dyDescent="0.25">
      <c r="A12" s="164">
        <v>5</v>
      </c>
      <c r="B12" s="230" t="str">
        <f>IF('Proje ve Personel Bilgileri'!C21&gt;0,'Proje ve Personel Bilgileri'!C21,"")</f>
        <v/>
      </c>
      <c r="C12" s="246">
        <f>IF('G011A (Ocak-Temmuz)'!C12&lt;&gt;"",'G011A (Ocak-Temmuz)'!C12,0)</f>
        <v>0</v>
      </c>
      <c r="D12" s="247">
        <f>IF('G011A (Ocak-Temmuz)'!L12&lt;&gt;"",'G011A (Ocak-Temmuz)'!L12,0)</f>
        <v>0</v>
      </c>
      <c r="E12" s="239">
        <f>IF('G011A (Şubat-Ağustos)'!C12&lt;&gt;"",'G011A (Şubat-Ağustos)'!C12,0)</f>
        <v>0</v>
      </c>
      <c r="F12" s="238">
        <f>IF('G011A (Şubat-Ağustos)'!L12&lt;&gt;"",'G011A (Şubat-Ağustos)'!L12,0)</f>
        <v>0</v>
      </c>
      <c r="G12" s="239">
        <f>IF('G011A (Mart-Eylül)'!C12&lt;&gt;"",'G011A (Mart-Eylül)'!C12,0)</f>
        <v>0</v>
      </c>
      <c r="H12" s="238">
        <f>IF('G011A (Mart-Eylül)'!L12&lt;&gt;"",'G011A (Mart-Eylül)'!L12,0)</f>
        <v>0</v>
      </c>
      <c r="I12" s="239">
        <f>IF('G011A (Nisan-Ekim)'!C12&lt;&gt;"",'G011A (Nisan-Ekim)'!C12,0)</f>
        <v>0</v>
      </c>
      <c r="J12" s="238">
        <f>IF('G011A (Nisan-Ekim)'!L12&lt;&gt;"",'G011A (Nisan-Ekim)'!L12,0)</f>
        <v>0</v>
      </c>
      <c r="K12" s="239">
        <f>IF('G011A (Mayıs-Kasım)'!C12&lt;&gt;"",'G011A (Mayıs-Kasım)'!C12,0)</f>
        <v>0</v>
      </c>
      <c r="L12" s="238">
        <f>IF('G011A (Mayıs-Kasım)'!L12&lt;&gt;"",'G011A (Mayıs-Kasım)'!L12,0)</f>
        <v>0</v>
      </c>
      <c r="M12" s="239">
        <f>IF('G011A (Haziran-Aralık)'!C12&lt;&gt;"",'G011A (Haziran-Aralık)'!C12,0)</f>
        <v>0</v>
      </c>
      <c r="N12" s="238">
        <f>IF('G011A (Haziran-Aralık)'!L12&lt;&gt;"",'G011A (Haziran-Aralık)'!L12,0)</f>
        <v>0</v>
      </c>
      <c r="O12" s="246">
        <f t="shared" si="0"/>
        <v>0</v>
      </c>
      <c r="P12" s="247">
        <f t="shared" si="1"/>
        <v>0</v>
      </c>
      <c r="Q12" s="247">
        <f t="shared" si="2"/>
        <v>0</v>
      </c>
      <c r="R12" s="248">
        <f t="shared" si="3"/>
        <v>0</v>
      </c>
      <c r="T12" s="227">
        <f t="shared" si="4"/>
        <v>0</v>
      </c>
      <c r="U12" s="227">
        <f t="shared" si="5"/>
        <v>0</v>
      </c>
      <c r="V12" s="227">
        <f t="shared" si="6"/>
        <v>0</v>
      </c>
      <c r="W12" s="227">
        <f t="shared" si="7"/>
        <v>0</v>
      </c>
      <c r="X12" s="227">
        <f t="shared" si="8"/>
        <v>0</v>
      </c>
      <c r="Y12" s="227">
        <f t="shared" si="9"/>
        <v>0</v>
      </c>
      <c r="Z12" s="227">
        <f t="shared" si="10"/>
        <v>0</v>
      </c>
    </row>
    <row r="13" spans="1:29" ht="23.1" customHeight="1" x14ac:dyDescent="0.25">
      <c r="A13" s="164">
        <v>6</v>
      </c>
      <c r="B13" s="230" t="str">
        <f>IF('Proje ve Personel Bilgileri'!C22&gt;0,'Proje ve Personel Bilgileri'!C22,"")</f>
        <v/>
      </c>
      <c r="C13" s="246">
        <f>IF('G011A (Ocak-Temmuz)'!C13&lt;&gt;"",'G011A (Ocak-Temmuz)'!C13,0)</f>
        <v>0</v>
      </c>
      <c r="D13" s="247">
        <f>IF('G011A (Ocak-Temmuz)'!L13&lt;&gt;"",'G011A (Ocak-Temmuz)'!L13,0)</f>
        <v>0</v>
      </c>
      <c r="E13" s="239">
        <f>IF('G011A (Şubat-Ağustos)'!C13&lt;&gt;"",'G011A (Şubat-Ağustos)'!C13,0)</f>
        <v>0</v>
      </c>
      <c r="F13" s="238">
        <f>IF('G011A (Şubat-Ağustos)'!L13&lt;&gt;"",'G011A (Şubat-Ağustos)'!L13,0)</f>
        <v>0</v>
      </c>
      <c r="G13" s="239">
        <f>IF('G011A (Mart-Eylül)'!C13&lt;&gt;"",'G011A (Mart-Eylül)'!C13,0)</f>
        <v>0</v>
      </c>
      <c r="H13" s="238">
        <f>IF('G011A (Mart-Eylül)'!L13&lt;&gt;"",'G011A (Mart-Eylül)'!L13,0)</f>
        <v>0</v>
      </c>
      <c r="I13" s="239">
        <f>IF('G011A (Nisan-Ekim)'!C13&lt;&gt;"",'G011A (Nisan-Ekim)'!C13,0)</f>
        <v>0</v>
      </c>
      <c r="J13" s="238">
        <f>IF('G011A (Nisan-Ekim)'!L13&lt;&gt;"",'G011A (Nisan-Ekim)'!L13,0)</f>
        <v>0</v>
      </c>
      <c r="K13" s="239">
        <f>IF('G011A (Mayıs-Kasım)'!C13&lt;&gt;"",'G011A (Mayıs-Kasım)'!C13,0)</f>
        <v>0</v>
      </c>
      <c r="L13" s="238">
        <f>IF('G011A (Mayıs-Kasım)'!L13&lt;&gt;"",'G011A (Mayıs-Kasım)'!L13,0)</f>
        <v>0</v>
      </c>
      <c r="M13" s="239">
        <f>IF('G011A (Haziran-Aralık)'!C13&lt;&gt;"",'G011A (Haziran-Aralık)'!C13,0)</f>
        <v>0</v>
      </c>
      <c r="N13" s="238">
        <f>IF('G011A (Haziran-Aralık)'!L13&lt;&gt;"",'G011A (Haziran-Aralık)'!L13,0)</f>
        <v>0</v>
      </c>
      <c r="O13" s="246">
        <f t="shared" si="0"/>
        <v>0</v>
      </c>
      <c r="P13" s="247">
        <f t="shared" si="1"/>
        <v>0</v>
      </c>
      <c r="Q13" s="247">
        <f t="shared" si="2"/>
        <v>0</v>
      </c>
      <c r="R13" s="248">
        <f t="shared" si="3"/>
        <v>0</v>
      </c>
      <c r="T13" s="227">
        <f t="shared" si="4"/>
        <v>0</v>
      </c>
      <c r="U13" s="227">
        <f t="shared" si="5"/>
        <v>0</v>
      </c>
      <c r="V13" s="227">
        <f t="shared" si="6"/>
        <v>0</v>
      </c>
      <c r="W13" s="227">
        <f t="shared" si="7"/>
        <v>0</v>
      </c>
      <c r="X13" s="227">
        <f t="shared" si="8"/>
        <v>0</v>
      </c>
      <c r="Y13" s="227">
        <f t="shared" si="9"/>
        <v>0</v>
      </c>
      <c r="Z13" s="227">
        <f t="shared" si="10"/>
        <v>0</v>
      </c>
    </row>
    <row r="14" spans="1:29" ht="23.1" customHeight="1" x14ac:dyDescent="0.25">
      <c r="A14" s="164">
        <v>7</v>
      </c>
      <c r="B14" s="230" t="str">
        <f>IF('Proje ve Personel Bilgileri'!C23&gt;0,'Proje ve Personel Bilgileri'!C23,"")</f>
        <v/>
      </c>
      <c r="C14" s="246">
        <f>IF('G011A (Ocak-Temmuz)'!C14&lt;&gt;"",'G011A (Ocak-Temmuz)'!C14,0)</f>
        <v>0</v>
      </c>
      <c r="D14" s="247">
        <f>IF('G011A (Ocak-Temmuz)'!L14&lt;&gt;"",'G011A (Ocak-Temmuz)'!L14,0)</f>
        <v>0</v>
      </c>
      <c r="E14" s="239">
        <f>IF('G011A (Şubat-Ağustos)'!C14&lt;&gt;"",'G011A (Şubat-Ağustos)'!C14,0)</f>
        <v>0</v>
      </c>
      <c r="F14" s="238">
        <f>IF('G011A (Şubat-Ağustos)'!L14&lt;&gt;"",'G011A (Şubat-Ağustos)'!L14,0)</f>
        <v>0</v>
      </c>
      <c r="G14" s="239">
        <f>IF('G011A (Mart-Eylül)'!C14&lt;&gt;"",'G011A (Mart-Eylül)'!C14,0)</f>
        <v>0</v>
      </c>
      <c r="H14" s="238">
        <f>IF('G011A (Mart-Eylül)'!L14&lt;&gt;"",'G011A (Mart-Eylül)'!L14,0)</f>
        <v>0</v>
      </c>
      <c r="I14" s="239">
        <f>IF('G011A (Nisan-Ekim)'!C14&lt;&gt;"",'G011A (Nisan-Ekim)'!C14,0)</f>
        <v>0</v>
      </c>
      <c r="J14" s="238">
        <f>IF('G011A (Nisan-Ekim)'!L14&lt;&gt;"",'G011A (Nisan-Ekim)'!L14,0)</f>
        <v>0</v>
      </c>
      <c r="K14" s="239">
        <f>IF('G011A (Mayıs-Kasım)'!C14&lt;&gt;"",'G011A (Mayıs-Kasım)'!C14,0)</f>
        <v>0</v>
      </c>
      <c r="L14" s="238">
        <f>IF('G011A (Mayıs-Kasım)'!L14&lt;&gt;"",'G011A (Mayıs-Kasım)'!L14,0)</f>
        <v>0</v>
      </c>
      <c r="M14" s="239">
        <f>IF('G011A (Haziran-Aralık)'!C14&lt;&gt;"",'G011A (Haziran-Aralık)'!C14,0)</f>
        <v>0</v>
      </c>
      <c r="N14" s="238">
        <f>IF('G011A (Haziran-Aralık)'!L14&lt;&gt;"",'G011A (Haziran-Aralık)'!L14,0)</f>
        <v>0</v>
      </c>
      <c r="O14" s="246">
        <f t="shared" si="0"/>
        <v>0</v>
      </c>
      <c r="P14" s="247">
        <f t="shared" si="1"/>
        <v>0</v>
      </c>
      <c r="Q14" s="247">
        <f t="shared" si="2"/>
        <v>0</v>
      </c>
      <c r="R14" s="248">
        <f t="shared" si="3"/>
        <v>0</v>
      </c>
      <c r="T14" s="227">
        <f t="shared" si="4"/>
        <v>0</v>
      </c>
      <c r="U14" s="227">
        <f t="shared" si="5"/>
        <v>0</v>
      </c>
      <c r="V14" s="227">
        <f t="shared" si="6"/>
        <v>0</v>
      </c>
      <c r="W14" s="227">
        <f t="shared" si="7"/>
        <v>0</v>
      </c>
      <c r="X14" s="227">
        <f t="shared" si="8"/>
        <v>0</v>
      </c>
      <c r="Y14" s="227">
        <f t="shared" si="9"/>
        <v>0</v>
      </c>
      <c r="Z14" s="227">
        <f t="shared" si="10"/>
        <v>0</v>
      </c>
    </row>
    <row r="15" spans="1:29" ht="23.1" customHeight="1" x14ac:dyDescent="0.25">
      <c r="A15" s="164">
        <v>8</v>
      </c>
      <c r="B15" s="230" t="str">
        <f>IF('Proje ve Personel Bilgileri'!C24&gt;0,'Proje ve Personel Bilgileri'!C24,"")</f>
        <v/>
      </c>
      <c r="C15" s="246">
        <f>IF('G011A (Ocak-Temmuz)'!C15&lt;&gt;"",'G011A (Ocak-Temmuz)'!C15,0)</f>
        <v>0</v>
      </c>
      <c r="D15" s="247">
        <f>IF('G011A (Ocak-Temmuz)'!L15&lt;&gt;"",'G011A (Ocak-Temmuz)'!L15,0)</f>
        <v>0</v>
      </c>
      <c r="E15" s="239">
        <f>IF('G011A (Şubat-Ağustos)'!C15&lt;&gt;"",'G011A (Şubat-Ağustos)'!C15,0)</f>
        <v>0</v>
      </c>
      <c r="F15" s="238">
        <f>IF('G011A (Şubat-Ağustos)'!L15&lt;&gt;"",'G011A (Şubat-Ağustos)'!L15,0)</f>
        <v>0</v>
      </c>
      <c r="G15" s="239">
        <f>IF('G011A (Mart-Eylül)'!C15&lt;&gt;"",'G011A (Mart-Eylül)'!C15,0)</f>
        <v>0</v>
      </c>
      <c r="H15" s="238">
        <f>IF('G011A (Mart-Eylül)'!L15&lt;&gt;"",'G011A (Mart-Eylül)'!L15,0)</f>
        <v>0</v>
      </c>
      <c r="I15" s="239">
        <f>IF('G011A (Nisan-Ekim)'!C15&lt;&gt;"",'G011A (Nisan-Ekim)'!C15,0)</f>
        <v>0</v>
      </c>
      <c r="J15" s="238">
        <f>IF('G011A (Nisan-Ekim)'!L15&lt;&gt;"",'G011A (Nisan-Ekim)'!L15,0)</f>
        <v>0</v>
      </c>
      <c r="K15" s="239">
        <f>IF('G011A (Mayıs-Kasım)'!C15&lt;&gt;"",'G011A (Mayıs-Kasım)'!C15,0)</f>
        <v>0</v>
      </c>
      <c r="L15" s="238">
        <f>IF('G011A (Mayıs-Kasım)'!L15&lt;&gt;"",'G011A (Mayıs-Kasım)'!L15,0)</f>
        <v>0</v>
      </c>
      <c r="M15" s="239">
        <f>IF('G011A (Haziran-Aralık)'!C15&lt;&gt;"",'G011A (Haziran-Aralık)'!C15,0)</f>
        <v>0</v>
      </c>
      <c r="N15" s="238">
        <f>IF('G011A (Haziran-Aralık)'!L15&lt;&gt;"",'G011A (Haziran-Aralık)'!L15,0)</f>
        <v>0</v>
      </c>
      <c r="O15" s="246">
        <f t="shared" si="0"/>
        <v>0</v>
      </c>
      <c r="P15" s="247">
        <f t="shared" si="1"/>
        <v>0</v>
      </c>
      <c r="Q15" s="247">
        <f t="shared" si="2"/>
        <v>0</v>
      </c>
      <c r="R15" s="248">
        <f t="shared" si="3"/>
        <v>0</v>
      </c>
      <c r="T15" s="227">
        <f t="shared" si="4"/>
        <v>0</v>
      </c>
      <c r="U15" s="227">
        <f t="shared" si="5"/>
        <v>0</v>
      </c>
      <c r="V15" s="227">
        <f t="shared" si="6"/>
        <v>0</v>
      </c>
      <c r="W15" s="227">
        <f t="shared" si="7"/>
        <v>0</v>
      </c>
      <c r="X15" s="227">
        <f t="shared" si="8"/>
        <v>0</v>
      </c>
      <c r="Y15" s="227">
        <f t="shared" si="9"/>
        <v>0</v>
      </c>
      <c r="Z15" s="227">
        <f t="shared" si="10"/>
        <v>0</v>
      </c>
    </row>
    <row r="16" spans="1:29" ht="23.1" customHeight="1" x14ac:dyDescent="0.25">
      <c r="A16" s="164">
        <v>9</v>
      </c>
      <c r="B16" s="230" t="str">
        <f>IF('Proje ve Personel Bilgileri'!C25&gt;0,'Proje ve Personel Bilgileri'!C25,"")</f>
        <v/>
      </c>
      <c r="C16" s="246">
        <f>IF('G011A (Ocak-Temmuz)'!C16&lt;&gt;"",'G011A (Ocak-Temmuz)'!C16,0)</f>
        <v>0</v>
      </c>
      <c r="D16" s="247">
        <f>IF('G011A (Ocak-Temmuz)'!L16&lt;&gt;"",'G011A (Ocak-Temmuz)'!L16,0)</f>
        <v>0</v>
      </c>
      <c r="E16" s="239">
        <f>IF('G011A (Şubat-Ağustos)'!C16&lt;&gt;"",'G011A (Şubat-Ağustos)'!C16,0)</f>
        <v>0</v>
      </c>
      <c r="F16" s="238">
        <f>IF('G011A (Şubat-Ağustos)'!L16&lt;&gt;"",'G011A (Şubat-Ağustos)'!L16,0)</f>
        <v>0</v>
      </c>
      <c r="G16" s="239">
        <f>IF('G011A (Mart-Eylül)'!C16&lt;&gt;"",'G011A (Mart-Eylül)'!C16,0)</f>
        <v>0</v>
      </c>
      <c r="H16" s="238">
        <f>IF('G011A (Mart-Eylül)'!L16&lt;&gt;"",'G011A (Mart-Eylül)'!L16,0)</f>
        <v>0</v>
      </c>
      <c r="I16" s="239">
        <f>IF('G011A (Nisan-Ekim)'!C16&lt;&gt;"",'G011A (Nisan-Ekim)'!C16,0)</f>
        <v>0</v>
      </c>
      <c r="J16" s="238">
        <f>IF('G011A (Nisan-Ekim)'!L16&lt;&gt;"",'G011A (Nisan-Ekim)'!L16,0)</f>
        <v>0</v>
      </c>
      <c r="K16" s="239">
        <f>IF('G011A (Mayıs-Kasım)'!C16&lt;&gt;"",'G011A (Mayıs-Kasım)'!C16,0)</f>
        <v>0</v>
      </c>
      <c r="L16" s="238">
        <f>IF('G011A (Mayıs-Kasım)'!L16&lt;&gt;"",'G011A (Mayıs-Kasım)'!L16,0)</f>
        <v>0</v>
      </c>
      <c r="M16" s="239">
        <f>IF('G011A (Haziran-Aralık)'!C16&lt;&gt;"",'G011A (Haziran-Aralık)'!C16,0)</f>
        <v>0</v>
      </c>
      <c r="N16" s="238">
        <f>IF('G011A (Haziran-Aralık)'!L16&lt;&gt;"",'G011A (Haziran-Aralık)'!L16,0)</f>
        <v>0</v>
      </c>
      <c r="O16" s="246">
        <f t="shared" si="0"/>
        <v>0</v>
      </c>
      <c r="P16" s="247">
        <f t="shared" si="1"/>
        <v>0</v>
      </c>
      <c r="Q16" s="247">
        <f t="shared" si="2"/>
        <v>0</v>
      </c>
      <c r="R16" s="248">
        <f t="shared" si="3"/>
        <v>0</v>
      </c>
      <c r="T16" s="227">
        <f t="shared" si="4"/>
        <v>0</v>
      </c>
      <c r="U16" s="227">
        <f t="shared" si="5"/>
        <v>0</v>
      </c>
      <c r="V16" s="227">
        <f t="shared" si="6"/>
        <v>0</v>
      </c>
      <c r="W16" s="227">
        <f t="shared" si="7"/>
        <v>0</v>
      </c>
      <c r="X16" s="227">
        <f t="shared" si="8"/>
        <v>0</v>
      </c>
      <c r="Y16" s="227">
        <f t="shared" si="9"/>
        <v>0</v>
      </c>
      <c r="Z16" s="227">
        <f t="shared" si="10"/>
        <v>0</v>
      </c>
    </row>
    <row r="17" spans="1:27" ht="23.1" customHeight="1" x14ac:dyDescent="0.25">
      <c r="A17" s="164">
        <v>10</v>
      </c>
      <c r="B17" s="230" t="str">
        <f>IF('Proje ve Personel Bilgileri'!C26&gt;0,'Proje ve Personel Bilgileri'!C26,"")</f>
        <v/>
      </c>
      <c r="C17" s="246">
        <f>IF('G011A (Ocak-Temmuz)'!C17&lt;&gt;"",'G011A (Ocak-Temmuz)'!C17,0)</f>
        <v>0</v>
      </c>
      <c r="D17" s="247">
        <f>IF('G011A (Ocak-Temmuz)'!L17&lt;&gt;"",'G011A (Ocak-Temmuz)'!L17,0)</f>
        <v>0</v>
      </c>
      <c r="E17" s="239">
        <f>IF('G011A (Şubat-Ağustos)'!C17&lt;&gt;"",'G011A (Şubat-Ağustos)'!C17,0)</f>
        <v>0</v>
      </c>
      <c r="F17" s="238">
        <f>IF('G011A (Şubat-Ağustos)'!L17&lt;&gt;"",'G011A (Şubat-Ağustos)'!L17,0)</f>
        <v>0</v>
      </c>
      <c r="G17" s="239">
        <f>IF('G011A (Mart-Eylül)'!C17&lt;&gt;"",'G011A (Mart-Eylül)'!C17,0)</f>
        <v>0</v>
      </c>
      <c r="H17" s="238">
        <f>IF('G011A (Mart-Eylül)'!L17&lt;&gt;"",'G011A (Mart-Eylül)'!L17,0)</f>
        <v>0</v>
      </c>
      <c r="I17" s="239">
        <f>IF('G011A (Nisan-Ekim)'!C17&lt;&gt;"",'G011A (Nisan-Ekim)'!C17,0)</f>
        <v>0</v>
      </c>
      <c r="J17" s="238">
        <f>IF('G011A (Nisan-Ekim)'!L17&lt;&gt;"",'G011A (Nisan-Ekim)'!L17,0)</f>
        <v>0</v>
      </c>
      <c r="K17" s="239">
        <f>IF('G011A (Mayıs-Kasım)'!C17&lt;&gt;"",'G011A (Mayıs-Kasım)'!C17,0)</f>
        <v>0</v>
      </c>
      <c r="L17" s="238">
        <f>IF('G011A (Mayıs-Kasım)'!L17&lt;&gt;"",'G011A (Mayıs-Kasım)'!L17,0)</f>
        <v>0</v>
      </c>
      <c r="M17" s="239">
        <f>IF('G011A (Haziran-Aralık)'!C17&lt;&gt;"",'G011A (Haziran-Aralık)'!C17,0)</f>
        <v>0</v>
      </c>
      <c r="N17" s="238">
        <f>IF('G011A (Haziran-Aralık)'!L17&lt;&gt;"",'G011A (Haziran-Aralık)'!L17,0)</f>
        <v>0</v>
      </c>
      <c r="O17" s="246">
        <f t="shared" si="0"/>
        <v>0</v>
      </c>
      <c r="P17" s="247">
        <f t="shared" si="1"/>
        <v>0</v>
      </c>
      <c r="Q17" s="247">
        <f t="shared" si="2"/>
        <v>0</v>
      </c>
      <c r="R17" s="248">
        <f t="shared" si="3"/>
        <v>0</v>
      </c>
      <c r="T17" s="227">
        <f t="shared" si="4"/>
        <v>0</v>
      </c>
      <c r="U17" s="227">
        <f t="shared" si="5"/>
        <v>0</v>
      </c>
      <c r="V17" s="227">
        <f t="shared" si="6"/>
        <v>0</v>
      </c>
      <c r="W17" s="227">
        <f t="shared" si="7"/>
        <v>0</v>
      </c>
      <c r="X17" s="227">
        <f t="shared" si="8"/>
        <v>0</v>
      </c>
      <c r="Y17" s="227">
        <f t="shared" si="9"/>
        <v>0</v>
      </c>
      <c r="Z17" s="227">
        <f t="shared" si="10"/>
        <v>0</v>
      </c>
    </row>
    <row r="18" spans="1:27" ht="23.1" customHeight="1" x14ac:dyDescent="0.25">
      <c r="A18" s="164">
        <v>11</v>
      </c>
      <c r="B18" s="230" t="str">
        <f>IF('Proje ve Personel Bilgileri'!C27&gt;0,'Proje ve Personel Bilgileri'!C27,"")</f>
        <v/>
      </c>
      <c r="C18" s="246">
        <f>IF('G011A (Ocak-Temmuz)'!C18&lt;&gt;"",'G011A (Ocak-Temmuz)'!C18,0)</f>
        <v>0</v>
      </c>
      <c r="D18" s="247">
        <f>IF('G011A (Ocak-Temmuz)'!L18&lt;&gt;"",'G011A (Ocak-Temmuz)'!L18,0)</f>
        <v>0</v>
      </c>
      <c r="E18" s="239">
        <f>IF('G011A (Şubat-Ağustos)'!C18&lt;&gt;"",'G011A (Şubat-Ağustos)'!C18,0)</f>
        <v>0</v>
      </c>
      <c r="F18" s="238">
        <f>IF('G011A (Şubat-Ağustos)'!L18&lt;&gt;"",'G011A (Şubat-Ağustos)'!L18,0)</f>
        <v>0</v>
      </c>
      <c r="G18" s="239">
        <f>IF('G011A (Mart-Eylül)'!C18&lt;&gt;"",'G011A (Mart-Eylül)'!C18,0)</f>
        <v>0</v>
      </c>
      <c r="H18" s="238">
        <f>IF('G011A (Mart-Eylül)'!L18&lt;&gt;"",'G011A (Mart-Eylül)'!L18,0)</f>
        <v>0</v>
      </c>
      <c r="I18" s="239">
        <f>IF('G011A (Nisan-Ekim)'!C18&lt;&gt;"",'G011A (Nisan-Ekim)'!C18,0)</f>
        <v>0</v>
      </c>
      <c r="J18" s="238">
        <f>IF('G011A (Nisan-Ekim)'!L18&lt;&gt;"",'G011A (Nisan-Ekim)'!L18,0)</f>
        <v>0</v>
      </c>
      <c r="K18" s="239">
        <f>IF('G011A (Mayıs-Kasım)'!C18&lt;&gt;"",'G011A (Mayıs-Kasım)'!C18,0)</f>
        <v>0</v>
      </c>
      <c r="L18" s="238">
        <f>IF('G011A (Mayıs-Kasım)'!L18&lt;&gt;"",'G011A (Mayıs-Kasım)'!L18,0)</f>
        <v>0</v>
      </c>
      <c r="M18" s="239">
        <f>IF('G011A (Haziran-Aralık)'!C18&lt;&gt;"",'G011A (Haziran-Aralık)'!C18,0)</f>
        <v>0</v>
      </c>
      <c r="N18" s="238">
        <f>IF('G011A (Haziran-Aralık)'!L18&lt;&gt;"",'G011A (Haziran-Aralık)'!L18,0)</f>
        <v>0</v>
      </c>
      <c r="O18" s="246">
        <f t="shared" si="0"/>
        <v>0</v>
      </c>
      <c r="P18" s="247">
        <f t="shared" si="1"/>
        <v>0</v>
      </c>
      <c r="Q18" s="247">
        <f t="shared" si="2"/>
        <v>0</v>
      </c>
      <c r="R18" s="248">
        <f t="shared" si="3"/>
        <v>0</v>
      </c>
      <c r="T18" s="227">
        <f t="shared" si="4"/>
        <v>0</v>
      </c>
      <c r="U18" s="227">
        <f t="shared" si="5"/>
        <v>0</v>
      </c>
      <c r="V18" s="227">
        <f t="shared" si="6"/>
        <v>0</v>
      </c>
      <c r="W18" s="227">
        <f t="shared" si="7"/>
        <v>0</v>
      </c>
      <c r="X18" s="227">
        <f t="shared" si="8"/>
        <v>0</v>
      </c>
      <c r="Y18" s="227">
        <f t="shared" si="9"/>
        <v>0</v>
      </c>
      <c r="Z18" s="227">
        <f t="shared" si="10"/>
        <v>0</v>
      </c>
    </row>
    <row r="19" spans="1:27" ht="23.1" customHeight="1" x14ac:dyDescent="0.25">
      <c r="A19" s="164">
        <v>12</v>
      </c>
      <c r="B19" s="230" t="str">
        <f>IF('Proje ve Personel Bilgileri'!C28&gt;0,'Proje ve Personel Bilgileri'!C28,"")</f>
        <v/>
      </c>
      <c r="C19" s="246">
        <f>IF('G011A (Ocak-Temmuz)'!C19&lt;&gt;"",'G011A (Ocak-Temmuz)'!C19,0)</f>
        <v>0</v>
      </c>
      <c r="D19" s="247">
        <f>IF('G011A (Ocak-Temmuz)'!L19&lt;&gt;"",'G011A (Ocak-Temmuz)'!L19,0)</f>
        <v>0</v>
      </c>
      <c r="E19" s="239">
        <f>IF('G011A (Şubat-Ağustos)'!C19&lt;&gt;"",'G011A (Şubat-Ağustos)'!C19,0)</f>
        <v>0</v>
      </c>
      <c r="F19" s="238">
        <f>IF('G011A (Şubat-Ağustos)'!L19&lt;&gt;"",'G011A (Şubat-Ağustos)'!L19,0)</f>
        <v>0</v>
      </c>
      <c r="G19" s="239">
        <f>IF('G011A (Mart-Eylül)'!C19&lt;&gt;"",'G011A (Mart-Eylül)'!C19,0)</f>
        <v>0</v>
      </c>
      <c r="H19" s="238">
        <f>IF('G011A (Mart-Eylül)'!L19&lt;&gt;"",'G011A (Mart-Eylül)'!L19,0)</f>
        <v>0</v>
      </c>
      <c r="I19" s="239">
        <f>IF('G011A (Nisan-Ekim)'!C19&lt;&gt;"",'G011A (Nisan-Ekim)'!C19,0)</f>
        <v>0</v>
      </c>
      <c r="J19" s="238">
        <f>IF('G011A (Nisan-Ekim)'!L19&lt;&gt;"",'G011A (Nisan-Ekim)'!L19,0)</f>
        <v>0</v>
      </c>
      <c r="K19" s="239">
        <f>IF('G011A (Mayıs-Kasım)'!C19&lt;&gt;"",'G011A (Mayıs-Kasım)'!C19,0)</f>
        <v>0</v>
      </c>
      <c r="L19" s="238">
        <f>IF('G011A (Mayıs-Kasım)'!L19&lt;&gt;"",'G011A (Mayıs-Kasım)'!L19,0)</f>
        <v>0</v>
      </c>
      <c r="M19" s="239">
        <f>IF('G011A (Haziran-Aralık)'!C19&lt;&gt;"",'G011A (Haziran-Aralık)'!C19,0)</f>
        <v>0</v>
      </c>
      <c r="N19" s="238">
        <f>IF('G011A (Haziran-Aralık)'!L19&lt;&gt;"",'G011A (Haziran-Aralık)'!L19,0)</f>
        <v>0</v>
      </c>
      <c r="O19" s="246">
        <f t="shared" si="0"/>
        <v>0</v>
      </c>
      <c r="P19" s="247">
        <f t="shared" si="1"/>
        <v>0</v>
      </c>
      <c r="Q19" s="247">
        <f t="shared" si="2"/>
        <v>0</v>
      </c>
      <c r="R19" s="248">
        <f t="shared" si="3"/>
        <v>0</v>
      </c>
      <c r="T19" s="227">
        <f t="shared" si="4"/>
        <v>0</v>
      </c>
      <c r="U19" s="227">
        <f t="shared" si="5"/>
        <v>0</v>
      </c>
      <c r="V19" s="227">
        <f t="shared" si="6"/>
        <v>0</v>
      </c>
      <c r="W19" s="227">
        <f t="shared" si="7"/>
        <v>0</v>
      </c>
      <c r="X19" s="227">
        <f t="shared" si="8"/>
        <v>0</v>
      </c>
      <c r="Y19" s="227">
        <f t="shared" si="9"/>
        <v>0</v>
      </c>
      <c r="Z19" s="227">
        <f t="shared" si="10"/>
        <v>0</v>
      </c>
    </row>
    <row r="20" spans="1:27" ht="23.1" customHeight="1" x14ac:dyDescent="0.25">
      <c r="A20" s="164">
        <v>13</v>
      </c>
      <c r="B20" s="230" t="str">
        <f>IF('Proje ve Personel Bilgileri'!C29&gt;0,'Proje ve Personel Bilgileri'!C29,"")</f>
        <v/>
      </c>
      <c r="C20" s="246">
        <f>IF('G011A (Ocak-Temmuz)'!C20&lt;&gt;"",'G011A (Ocak-Temmuz)'!C20,0)</f>
        <v>0</v>
      </c>
      <c r="D20" s="247">
        <f>IF('G011A (Ocak-Temmuz)'!L20&lt;&gt;"",'G011A (Ocak-Temmuz)'!L20,0)</f>
        <v>0</v>
      </c>
      <c r="E20" s="239">
        <f>IF('G011A (Şubat-Ağustos)'!C20&lt;&gt;"",'G011A (Şubat-Ağustos)'!C20,0)</f>
        <v>0</v>
      </c>
      <c r="F20" s="238">
        <f>IF('G011A (Şubat-Ağustos)'!L20&lt;&gt;"",'G011A (Şubat-Ağustos)'!L20,0)</f>
        <v>0</v>
      </c>
      <c r="G20" s="239">
        <f>IF('G011A (Mart-Eylül)'!C20&lt;&gt;"",'G011A (Mart-Eylül)'!C20,0)</f>
        <v>0</v>
      </c>
      <c r="H20" s="238">
        <f>IF('G011A (Mart-Eylül)'!L20&lt;&gt;"",'G011A (Mart-Eylül)'!L20,0)</f>
        <v>0</v>
      </c>
      <c r="I20" s="239">
        <f>IF('G011A (Nisan-Ekim)'!C20&lt;&gt;"",'G011A (Nisan-Ekim)'!C20,0)</f>
        <v>0</v>
      </c>
      <c r="J20" s="238">
        <f>IF('G011A (Nisan-Ekim)'!L20&lt;&gt;"",'G011A (Nisan-Ekim)'!L20,0)</f>
        <v>0</v>
      </c>
      <c r="K20" s="239">
        <f>IF('G011A (Mayıs-Kasım)'!C20&lt;&gt;"",'G011A (Mayıs-Kasım)'!C20,0)</f>
        <v>0</v>
      </c>
      <c r="L20" s="238">
        <f>IF('G011A (Mayıs-Kasım)'!L20&lt;&gt;"",'G011A (Mayıs-Kasım)'!L20,0)</f>
        <v>0</v>
      </c>
      <c r="M20" s="239">
        <f>IF('G011A (Haziran-Aralık)'!C20&lt;&gt;"",'G011A (Haziran-Aralık)'!C20,0)</f>
        <v>0</v>
      </c>
      <c r="N20" s="238">
        <f>IF('G011A (Haziran-Aralık)'!L20&lt;&gt;"",'G011A (Haziran-Aralık)'!L20,0)</f>
        <v>0</v>
      </c>
      <c r="O20" s="246">
        <f t="shared" si="0"/>
        <v>0</v>
      </c>
      <c r="P20" s="247">
        <f t="shared" si="1"/>
        <v>0</v>
      </c>
      <c r="Q20" s="247">
        <f t="shared" si="2"/>
        <v>0</v>
      </c>
      <c r="R20" s="248">
        <f t="shared" si="3"/>
        <v>0</v>
      </c>
      <c r="T20" s="227">
        <f t="shared" si="4"/>
        <v>0</v>
      </c>
      <c r="U20" s="227">
        <f t="shared" si="5"/>
        <v>0</v>
      </c>
      <c r="V20" s="227">
        <f t="shared" si="6"/>
        <v>0</v>
      </c>
      <c r="W20" s="227">
        <f t="shared" si="7"/>
        <v>0</v>
      </c>
      <c r="X20" s="227">
        <f t="shared" si="8"/>
        <v>0</v>
      </c>
      <c r="Y20" s="227">
        <f t="shared" si="9"/>
        <v>0</v>
      </c>
      <c r="Z20" s="227">
        <f t="shared" si="10"/>
        <v>0</v>
      </c>
    </row>
    <row r="21" spans="1:27" ht="23.1" customHeight="1" x14ac:dyDescent="0.25">
      <c r="A21" s="164">
        <v>14</v>
      </c>
      <c r="B21" s="230" t="str">
        <f>IF('Proje ve Personel Bilgileri'!C30&gt;0,'Proje ve Personel Bilgileri'!C30,"")</f>
        <v/>
      </c>
      <c r="C21" s="246">
        <f>IF('G011A (Ocak-Temmuz)'!C21&lt;&gt;"",'G011A (Ocak-Temmuz)'!C21,0)</f>
        <v>0</v>
      </c>
      <c r="D21" s="247">
        <f>IF('G011A (Ocak-Temmuz)'!L21&lt;&gt;"",'G011A (Ocak-Temmuz)'!L21,0)</f>
        <v>0</v>
      </c>
      <c r="E21" s="239">
        <f>IF('G011A (Şubat-Ağustos)'!C21&lt;&gt;"",'G011A (Şubat-Ağustos)'!C21,0)</f>
        <v>0</v>
      </c>
      <c r="F21" s="238">
        <f>IF('G011A (Şubat-Ağustos)'!L21&lt;&gt;"",'G011A (Şubat-Ağustos)'!L21,0)</f>
        <v>0</v>
      </c>
      <c r="G21" s="239">
        <f>IF('G011A (Mart-Eylül)'!C21&lt;&gt;"",'G011A (Mart-Eylül)'!C21,0)</f>
        <v>0</v>
      </c>
      <c r="H21" s="238">
        <f>IF('G011A (Mart-Eylül)'!L21&lt;&gt;"",'G011A (Mart-Eylül)'!L21,0)</f>
        <v>0</v>
      </c>
      <c r="I21" s="239">
        <f>IF('G011A (Nisan-Ekim)'!C21&lt;&gt;"",'G011A (Nisan-Ekim)'!C21,0)</f>
        <v>0</v>
      </c>
      <c r="J21" s="238">
        <f>IF('G011A (Nisan-Ekim)'!L21&lt;&gt;"",'G011A (Nisan-Ekim)'!L21,0)</f>
        <v>0</v>
      </c>
      <c r="K21" s="239">
        <f>IF('G011A (Mayıs-Kasım)'!C21&lt;&gt;"",'G011A (Mayıs-Kasım)'!C21,0)</f>
        <v>0</v>
      </c>
      <c r="L21" s="238">
        <f>IF('G011A (Mayıs-Kasım)'!L21&lt;&gt;"",'G011A (Mayıs-Kasım)'!L21,0)</f>
        <v>0</v>
      </c>
      <c r="M21" s="239">
        <f>IF('G011A (Haziran-Aralık)'!C21&lt;&gt;"",'G011A (Haziran-Aralık)'!C21,0)</f>
        <v>0</v>
      </c>
      <c r="N21" s="238">
        <f>IF('G011A (Haziran-Aralık)'!L21&lt;&gt;"",'G011A (Haziran-Aralık)'!L21,0)</f>
        <v>0</v>
      </c>
      <c r="O21" s="246">
        <f t="shared" si="0"/>
        <v>0</v>
      </c>
      <c r="P21" s="247">
        <f t="shared" si="1"/>
        <v>0</v>
      </c>
      <c r="Q21" s="247">
        <f t="shared" si="2"/>
        <v>0</v>
      </c>
      <c r="R21" s="248">
        <f t="shared" si="3"/>
        <v>0</v>
      </c>
      <c r="T21" s="227">
        <f t="shared" si="4"/>
        <v>0</v>
      </c>
      <c r="U21" s="227">
        <f t="shared" si="5"/>
        <v>0</v>
      </c>
      <c r="V21" s="227">
        <f t="shared" si="6"/>
        <v>0</v>
      </c>
      <c r="W21" s="227">
        <f t="shared" si="7"/>
        <v>0</v>
      </c>
      <c r="X21" s="227">
        <f t="shared" si="8"/>
        <v>0</v>
      </c>
      <c r="Y21" s="227">
        <f t="shared" si="9"/>
        <v>0</v>
      </c>
      <c r="Z21" s="227">
        <f t="shared" si="10"/>
        <v>0</v>
      </c>
    </row>
    <row r="22" spans="1:27" ht="23.1" customHeight="1" x14ac:dyDescent="0.25">
      <c r="A22" s="164">
        <v>15</v>
      </c>
      <c r="B22" s="230" t="str">
        <f>IF('Proje ve Personel Bilgileri'!C31&gt;0,'Proje ve Personel Bilgileri'!C31,"")</f>
        <v/>
      </c>
      <c r="C22" s="246">
        <f>IF('G011A (Ocak-Temmuz)'!C22&lt;&gt;"",'G011A (Ocak-Temmuz)'!C22,0)</f>
        <v>0</v>
      </c>
      <c r="D22" s="247">
        <f>IF('G011A (Ocak-Temmuz)'!L22&lt;&gt;"",'G011A (Ocak-Temmuz)'!L22,0)</f>
        <v>0</v>
      </c>
      <c r="E22" s="239">
        <f>IF('G011A (Şubat-Ağustos)'!C22&lt;&gt;"",'G011A (Şubat-Ağustos)'!C22,0)</f>
        <v>0</v>
      </c>
      <c r="F22" s="238">
        <f>IF('G011A (Şubat-Ağustos)'!L22&lt;&gt;"",'G011A (Şubat-Ağustos)'!L22,0)</f>
        <v>0</v>
      </c>
      <c r="G22" s="239">
        <f>IF('G011A (Mart-Eylül)'!C22&lt;&gt;"",'G011A (Mart-Eylül)'!C22,0)</f>
        <v>0</v>
      </c>
      <c r="H22" s="238">
        <f>IF('G011A (Mart-Eylül)'!L22&lt;&gt;"",'G011A (Mart-Eylül)'!L22,0)</f>
        <v>0</v>
      </c>
      <c r="I22" s="239">
        <f>IF('G011A (Nisan-Ekim)'!C22&lt;&gt;"",'G011A (Nisan-Ekim)'!C22,0)</f>
        <v>0</v>
      </c>
      <c r="J22" s="238">
        <f>IF('G011A (Nisan-Ekim)'!L22&lt;&gt;"",'G011A (Nisan-Ekim)'!L22,0)</f>
        <v>0</v>
      </c>
      <c r="K22" s="239">
        <f>IF('G011A (Mayıs-Kasım)'!C22&lt;&gt;"",'G011A (Mayıs-Kasım)'!C22,0)</f>
        <v>0</v>
      </c>
      <c r="L22" s="238">
        <f>IF('G011A (Mayıs-Kasım)'!L22&lt;&gt;"",'G011A (Mayıs-Kasım)'!L22,0)</f>
        <v>0</v>
      </c>
      <c r="M22" s="239">
        <f>IF('G011A (Haziran-Aralık)'!C22&lt;&gt;"",'G011A (Haziran-Aralık)'!C22,0)</f>
        <v>0</v>
      </c>
      <c r="N22" s="238">
        <f>IF('G011A (Haziran-Aralık)'!L22&lt;&gt;"",'G011A (Haziran-Aralık)'!L22,0)</f>
        <v>0</v>
      </c>
      <c r="O22" s="246">
        <f t="shared" si="0"/>
        <v>0</v>
      </c>
      <c r="P22" s="247">
        <f t="shared" si="1"/>
        <v>0</v>
      </c>
      <c r="Q22" s="247">
        <f t="shared" si="2"/>
        <v>0</v>
      </c>
      <c r="R22" s="248">
        <f t="shared" si="3"/>
        <v>0</v>
      </c>
      <c r="T22" s="227">
        <f t="shared" si="4"/>
        <v>0</v>
      </c>
      <c r="U22" s="227">
        <f t="shared" si="5"/>
        <v>0</v>
      </c>
      <c r="V22" s="227">
        <f t="shared" si="6"/>
        <v>0</v>
      </c>
      <c r="W22" s="227">
        <f t="shared" si="7"/>
        <v>0</v>
      </c>
      <c r="X22" s="227">
        <f t="shared" si="8"/>
        <v>0</v>
      </c>
      <c r="Y22" s="227">
        <f t="shared" si="9"/>
        <v>0</v>
      </c>
      <c r="Z22" s="227">
        <f t="shared" si="10"/>
        <v>0</v>
      </c>
    </row>
    <row r="23" spans="1:27" ht="23.1" customHeight="1" x14ac:dyDescent="0.25">
      <c r="A23" s="164">
        <v>16</v>
      </c>
      <c r="B23" s="230" t="str">
        <f>IF('Proje ve Personel Bilgileri'!C32&gt;0,'Proje ve Personel Bilgileri'!C32,"")</f>
        <v/>
      </c>
      <c r="C23" s="246">
        <f>IF('G011A (Ocak-Temmuz)'!C23&lt;&gt;"",'G011A (Ocak-Temmuz)'!C23,0)</f>
        <v>0</v>
      </c>
      <c r="D23" s="247">
        <f>IF('G011A (Ocak-Temmuz)'!L23&lt;&gt;"",'G011A (Ocak-Temmuz)'!L23,0)</f>
        <v>0</v>
      </c>
      <c r="E23" s="239">
        <f>IF('G011A (Şubat-Ağustos)'!C23&lt;&gt;"",'G011A (Şubat-Ağustos)'!C23,0)</f>
        <v>0</v>
      </c>
      <c r="F23" s="238">
        <f>IF('G011A (Şubat-Ağustos)'!L23&lt;&gt;"",'G011A (Şubat-Ağustos)'!L23,0)</f>
        <v>0</v>
      </c>
      <c r="G23" s="239">
        <f>IF('G011A (Mart-Eylül)'!C23&lt;&gt;"",'G011A (Mart-Eylül)'!C23,0)</f>
        <v>0</v>
      </c>
      <c r="H23" s="238">
        <f>IF('G011A (Mart-Eylül)'!L23&lt;&gt;"",'G011A (Mart-Eylül)'!L23,0)</f>
        <v>0</v>
      </c>
      <c r="I23" s="239">
        <f>IF('G011A (Nisan-Ekim)'!C23&lt;&gt;"",'G011A (Nisan-Ekim)'!C23,0)</f>
        <v>0</v>
      </c>
      <c r="J23" s="238">
        <f>IF('G011A (Nisan-Ekim)'!L23&lt;&gt;"",'G011A (Nisan-Ekim)'!L23,0)</f>
        <v>0</v>
      </c>
      <c r="K23" s="239">
        <f>IF('G011A (Mayıs-Kasım)'!C23&lt;&gt;"",'G011A (Mayıs-Kasım)'!C23,0)</f>
        <v>0</v>
      </c>
      <c r="L23" s="238">
        <f>IF('G011A (Mayıs-Kasım)'!L23&lt;&gt;"",'G011A (Mayıs-Kasım)'!L23,0)</f>
        <v>0</v>
      </c>
      <c r="M23" s="239">
        <f>IF('G011A (Haziran-Aralık)'!C23&lt;&gt;"",'G011A (Haziran-Aralık)'!C23,0)</f>
        <v>0</v>
      </c>
      <c r="N23" s="238">
        <f>IF('G011A (Haziran-Aralık)'!L23&lt;&gt;"",'G011A (Haziran-Aralık)'!L23,0)</f>
        <v>0</v>
      </c>
      <c r="O23" s="246">
        <f t="shared" si="0"/>
        <v>0</v>
      </c>
      <c r="P23" s="247">
        <f t="shared" si="1"/>
        <v>0</v>
      </c>
      <c r="Q23" s="247">
        <f t="shared" si="2"/>
        <v>0</v>
      </c>
      <c r="R23" s="248">
        <f t="shared" si="3"/>
        <v>0</v>
      </c>
      <c r="T23" s="227">
        <f t="shared" si="4"/>
        <v>0</v>
      </c>
      <c r="U23" s="227">
        <f t="shared" si="5"/>
        <v>0</v>
      </c>
      <c r="V23" s="227">
        <f t="shared" si="6"/>
        <v>0</v>
      </c>
      <c r="W23" s="227">
        <f t="shared" si="7"/>
        <v>0</v>
      </c>
      <c r="X23" s="227">
        <f t="shared" si="8"/>
        <v>0</v>
      </c>
      <c r="Y23" s="227">
        <f t="shared" si="9"/>
        <v>0</v>
      </c>
      <c r="Z23" s="227">
        <f t="shared" si="10"/>
        <v>0</v>
      </c>
    </row>
    <row r="24" spans="1:27" ht="23.1" customHeight="1" x14ac:dyDescent="0.25">
      <c r="A24" s="164">
        <v>17</v>
      </c>
      <c r="B24" s="230" t="str">
        <f>IF('Proje ve Personel Bilgileri'!C33&gt;0,'Proje ve Personel Bilgileri'!C33,"")</f>
        <v/>
      </c>
      <c r="C24" s="246">
        <f>IF('G011A (Ocak-Temmuz)'!C24&lt;&gt;"",'G011A (Ocak-Temmuz)'!C24,0)</f>
        <v>0</v>
      </c>
      <c r="D24" s="247">
        <f>IF('G011A (Ocak-Temmuz)'!L24&lt;&gt;"",'G011A (Ocak-Temmuz)'!L24,0)</f>
        <v>0</v>
      </c>
      <c r="E24" s="239">
        <f>IF('G011A (Şubat-Ağustos)'!C24&lt;&gt;"",'G011A (Şubat-Ağustos)'!C24,0)</f>
        <v>0</v>
      </c>
      <c r="F24" s="238">
        <f>IF('G011A (Şubat-Ağustos)'!L24&lt;&gt;"",'G011A (Şubat-Ağustos)'!L24,0)</f>
        <v>0</v>
      </c>
      <c r="G24" s="239">
        <f>IF('G011A (Mart-Eylül)'!C24&lt;&gt;"",'G011A (Mart-Eylül)'!C24,0)</f>
        <v>0</v>
      </c>
      <c r="H24" s="238">
        <f>IF('G011A (Mart-Eylül)'!L24&lt;&gt;"",'G011A (Mart-Eylül)'!L24,0)</f>
        <v>0</v>
      </c>
      <c r="I24" s="239">
        <f>IF('G011A (Nisan-Ekim)'!C24&lt;&gt;"",'G011A (Nisan-Ekim)'!C24,0)</f>
        <v>0</v>
      </c>
      <c r="J24" s="238">
        <f>IF('G011A (Nisan-Ekim)'!L24&lt;&gt;"",'G011A (Nisan-Ekim)'!L24,0)</f>
        <v>0</v>
      </c>
      <c r="K24" s="239">
        <f>IF('G011A (Mayıs-Kasım)'!C24&lt;&gt;"",'G011A (Mayıs-Kasım)'!C24,0)</f>
        <v>0</v>
      </c>
      <c r="L24" s="238">
        <f>IF('G011A (Mayıs-Kasım)'!L24&lt;&gt;"",'G011A (Mayıs-Kasım)'!L24,0)</f>
        <v>0</v>
      </c>
      <c r="M24" s="239">
        <f>IF('G011A (Haziran-Aralık)'!C24&lt;&gt;"",'G011A (Haziran-Aralık)'!C24,0)</f>
        <v>0</v>
      </c>
      <c r="N24" s="238">
        <f>IF('G011A (Haziran-Aralık)'!L24&lt;&gt;"",'G011A (Haziran-Aralık)'!L24,0)</f>
        <v>0</v>
      </c>
      <c r="O24" s="246">
        <f t="shared" si="0"/>
        <v>0</v>
      </c>
      <c r="P24" s="247">
        <f t="shared" si="1"/>
        <v>0</v>
      </c>
      <c r="Q24" s="247">
        <f t="shared" si="2"/>
        <v>0</v>
      </c>
      <c r="R24" s="248">
        <f t="shared" si="3"/>
        <v>0</v>
      </c>
      <c r="T24" s="227">
        <f t="shared" si="4"/>
        <v>0</v>
      </c>
      <c r="U24" s="227">
        <f t="shared" si="5"/>
        <v>0</v>
      </c>
      <c r="V24" s="227">
        <f t="shared" si="6"/>
        <v>0</v>
      </c>
      <c r="W24" s="227">
        <f t="shared" si="7"/>
        <v>0</v>
      </c>
      <c r="X24" s="227">
        <f t="shared" si="8"/>
        <v>0</v>
      </c>
      <c r="Y24" s="227">
        <f t="shared" si="9"/>
        <v>0</v>
      </c>
      <c r="Z24" s="227">
        <f t="shared" si="10"/>
        <v>0</v>
      </c>
    </row>
    <row r="25" spans="1:27" ht="23.1" customHeight="1" x14ac:dyDescent="0.25">
      <c r="A25" s="164">
        <v>18</v>
      </c>
      <c r="B25" s="230" t="str">
        <f>IF('Proje ve Personel Bilgileri'!C34&gt;0,'Proje ve Personel Bilgileri'!C34,"")</f>
        <v/>
      </c>
      <c r="C25" s="246">
        <f>IF('G011A (Ocak-Temmuz)'!C25&lt;&gt;"",'G011A (Ocak-Temmuz)'!C25,0)</f>
        <v>0</v>
      </c>
      <c r="D25" s="247">
        <f>IF('G011A (Ocak-Temmuz)'!L25&lt;&gt;"",'G011A (Ocak-Temmuz)'!L25,0)</f>
        <v>0</v>
      </c>
      <c r="E25" s="239">
        <f>IF('G011A (Şubat-Ağustos)'!C25&lt;&gt;"",'G011A (Şubat-Ağustos)'!C25,0)</f>
        <v>0</v>
      </c>
      <c r="F25" s="238">
        <f>IF('G011A (Şubat-Ağustos)'!L25&lt;&gt;"",'G011A (Şubat-Ağustos)'!L25,0)</f>
        <v>0</v>
      </c>
      <c r="G25" s="239">
        <f>IF('G011A (Mart-Eylül)'!C25&lt;&gt;"",'G011A (Mart-Eylül)'!C25,0)</f>
        <v>0</v>
      </c>
      <c r="H25" s="238">
        <f>IF('G011A (Mart-Eylül)'!L25&lt;&gt;"",'G011A (Mart-Eylül)'!L25,0)</f>
        <v>0</v>
      </c>
      <c r="I25" s="239">
        <f>IF('G011A (Nisan-Ekim)'!C25&lt;&gt;"",'G011A (Nisan-Ekim)'!C25,0)</f>
        <v>0</v>
      </c>
      <c r="J25" s="238">
        <f>IF('G011A (Nisan-Ekim)'!L25&lt;&gt;"",'G011A (Nisan-Ekim)'!L25,0)</f>
        <v>0</v>
      </c>
      <c r="K25" s="239">
        <f>IF('G011A (Mayıs-Kasım)'!C25&lt;&gt;"",'G011A (Mayıs-Kasım)'!C25,0)</f>
        <v>0</v>
      </c>
      <c r="L25" s="238">
        <f>IF('G011A (Mayıs-Kasım)'!L25&lt;&gt;"",'G011A (Mayıs-Kasım)'!L25,0)</f>
        <v>0</v>
      </c>
      <c r="M25" s="239">
        <f>IF('G011A (Haziran-Aralık)'!C25&lt;&gt;"",'G011A (Haziran-Aralık)'!C25,0)</f>
        <v>0</v>
      </c>
      <c r="N25" s="238">
        <f>IF('G011A (Haziran-Aralık)'!L25&lt;&gt;"",'G011A (Haziran-Aralık)'!L25,0)</f>
        <v>0</v>
      </c>
      <c r="O25" s="246">
        <f t="shared" si="0"/>
        <v>0</v>
      </c>
      <c r="P25" s="247">
        <f t="shared" si="1"/>
        <v>0</v>
      </c>
      <c r="Q25" s="247">
        <f t="shared" si="2"/>
        <v>0</v>
      </c>
      <c r="R25" s="248">
        <f t="shared" si="3"/>
        <v>0</v>
      </c>
      <c r="T25" s="227">
        <f t="shared" si="4"/>
        <v>0</v>
      </c>
      <c r="U25" s="227">
        <f t="shared" si="5"/>
        <v>0</v>
      </c>
      <c r="V25" s="227">
        <f t="shared" si="6"/>
        <v>0</v>
      </c>
      <c r="W25" s="227">
        <f t="shared" si="7"/>
        <v>0</v>
      </c>
      <c r="X25" s="227">
        <f t="shared" si="8"/>
        <v>0</v>
      </c>
      <c r="Y25" s="227">
        <f t="shared" si="9"/>
        <v>0</v>
      </c>
      <c r="Z25" s="227">
        <f t="shared" si="10"/>
        <v>0</v>
      </c>
    </row>
    <row r="26" spans="1:27" ht="23.1" customHeight="1" x14ac:dyDescent="0.25">
      <c r="A26" s="164">
        <v>19</v>
      </c>
      <c r="B26" s="230" t="str">
        <f>IF('Proje ve Personel Bilgileri'!C35&gt;0,'Proje ve Personel Bilgileri'!C35,"")</f>
        <v/>
      </c>
      <c r="C26" s="246">
        <f>IF('G011A (Ocak-Temmuz)'!C26&lt;&gt;"",'G011A (Ocak-Temmuz)'!C26,0)</f>
        <v>0</v>
      </c>
      <c r="D26" s="247">
        <f>IF('G011A (Ocak-Temmuz)'!L26&lt;&gt;"",'G011A (Ocak-Temmuz)'!L26,0)</f>
        <v>0</v>
      </c>
      <c r="E26" s="239">
        <f>IF('G011A (Şubat-Ağustos)'!C26&lt;&gt;"",'G011A (Şubat-Ağustos)'!C26,0)</f>
        <v>0</v>
      </c>
      <c r="F26" s="238">
        <f>IF('G011A (Şubat-Ağustos)'!L26&lt;&gt;"",'G011A (Şubat-Ağustos)'!L26,0)</f>
        <v>0</v>
      </c>
      <c r="G26" s="239">
        <f>IF('G011A (Mart-Eylül)'!C26&lt;&gt;"",'G011A (Mart-Eylül)'!C26,0)</f>
        <v>0</v>
      </c>
      <c r="H26" s="238">
        <f>IF('G011A (Mart-Eylül)'!L26&lt;&gt;"",'G011A (Mart-Eylül)'!L26,0)</f>
        <v>0</v>
      </c>
      <c r="I26" s="239">
        <f>IF('G011A (Nisan-Ekim)'!C26&lt;&gt;"",'G011A (Nisan-Ekim)'!C26,0)</f>
        <v>0</v>
      </c>
      <c r="J26" s="238">
        <f>IF('G011A (Nisan-Ekim)'!L26&lt;&gt;"",'G011A (Nisan-Ekim)'!L26,0)</f>
        <v>0</v>
      </c>
      <c r="K26" s="239">
        <f>IF('G011A (Mayıs-Kasım)'!C26&lt;&gt;"",'G011A (Mayıs-Kasım)'!C26,0)</f>
        <v>0</v>
      </c>
      <c r="L26" s="238">
        <f>IF('G011A (Mayıs-Kasım)'!L26&lt;&gt;"",'G011A (Mayıs-Kasım)'!L26,0)</f>
        <v>0</v>
      </c>
      <c r="M26" s="239">
        <f>IF('G011A (Haziran-Aralık)'!C26&lt;&gt;"",'G011A (Haziran-Aralık)'!C26,0)</f>
        <v>0</v>
      </c>
      <c r="N26" s="238">
        <f>IF('G011A (Haziran-Aralık)'!L26&lt;&gt;"",'G011A (Haziran-Aralık)'!L26,0)</f>
        <v>0</v>
      </c>
      <c r="O26" s="246">
        <f t="shared" si="0"/>
        <v>0</v>
      </c>
      <c r="P26" s="247">
        <f t="shared" si="1"/>
        <v>0</v>
      </c>
      <c r="Q26" s="247">
        <f t="shared" si="2"/>
        <v>0</v>
      </c>
      <c r="R26" s="248">
        <f t="shared" si="3"/>
        <v>0</v>
      </c>
      <c r="T26" s="227">
        <f t="shared" si="4"/>
        <v>0</v>
      </c>
      <c r="U26" s="227">
        <f t="shared" si="5"/>
        <v>0</v>
      </c>
      <c r="V26" s="227">
        <f t="shared" si="6"/>
        <v>0</v>
      </c>
      <c r="W26" s="227">
        <f t="shared" si="7"/>
        <v>0</v>
      </c>
      <c r="X26" s="227">
        <f t="shared" si="8"/>
        <v>0</v>
      </c>
      <c r="Y26" s="227">
        <f t="shared" si="9"/>
        <v>0</v>
      </c>
      <c r="Z26" s="227">
        <f t="shared" si="10"/>
        <v>0</v>
      </c>
    </row>
    <row r="27" spans="1:27" ht="23.1" customHeight="1" thickBot="1" x14ac:dyDescent="0.3">
      <c r="A27" s="167">
        <v>20</v>
      </c>
      <c r="B27" s="232" t="str">
        <f>IF('Proje ve Personel Bilgileri'!C36&gt;0,'Proje ve Personel Bilgileri'!C36,"")</f>
        <v/>
      </c>
      <c r="C27" s="249">
        <f>IF('G011A (Ocak-Temmuz)'!C27&lt;&gt;"",'G011A (Ocak-Temmuz)'!C27,0)</f>
        <v>0</v>
      </c>
      <c r="D27" s="250">
        <f>IF('G011A (Ocak-Temmuz)'!L27&lt;&gt;"",'G011A (Ocak-Temmuz)'!L27,0)</f>
        <v>0</v>
      </c>
      <c r="E27" s="243">
        <f>IF('G011A (Şubat-Ağustos)'!C27&lt;&gt;"",'G011A (Şubat-Ağustos)'!C27,0)</f>
        <v>0</v>
      </c>
      <c r="F27" s="242">
        <f>IF('G011A (Şubat-Ağustos)'!L27&lt;&gt;"",'G011A (Şubat-Ağustos)'!L27,0)</f>
        <v>0</v>
      </c>
      <c r="G27" s="243">
        <f>IF('G011A (Mart-Eylül)'!C27&lt;&gt;"",'G011A (Mart-Eylül)'!C27,0)</f>
        <v>0</v>
      </c>
      <c r="H27" s="242">
        <f>IF('G011A (Mart-Eylül)'!L27&lt;&gt;"",'G011A (Mart-Eylül)'!L27,0)</f>
        <v>0</v>
      </c>
      <c r="I27" s="243">
        <f>IF('G011A (Nisan-Ekim)'!C27&lt;&gt;"",'G011A (Nisan-Ekim)'!C27,0)</f>
        <v>0</v>
      </c>
      <c r="J27" s="242">
        <f>IF('G011A (Nisan-Ekim)'!L27&lt;&gt;"",'G011A (Nisan-Ekim)'!L27,0)</f>
        <v>0</v>
      </c>
      <c r="K27" s="243">
        <f>IF('G011A (Mayıs-Kasım)'!C27&lt;&gt;"",'G011A (Mayıs-Kasım)'!C27,0)</f>
        <v>0</v>
      </c>
      <c r="L27" s="242">
        <f>IF('G011A (Mayıs-Kasım)'!L27&lt;&gt;"",'G011A (Mayıs-Kasım)'!L27,0)</f>
        <v>0</v>
      </c>
      <c r="M27" s="243">
        <f>IF('G011A (Haziran-Aralık)'!C27&lt;&gt;"",'G011A (Haziran-Aralık)'!C27,0)</f>
        <v>0</v>
      </c>
      <c r="N27" s="242">
        <f>IF('G011A (Haziran-Aralık)'!L27&lt;&gt;"",'G011A (Haziran-Aralık)'!L27,0)</f>
        <v>0</v>
      </c>
      <c r="O27" s="249">
        <f t="shared" si="0"/>
        <v>0</v>
      </c>
      <c r="P27" s="250">
        <f t="shared" si="1"/>
        <v>0</v>
      </c>
      <c r="Q27" s="250">
        <f t="shared" si="2"/>
        <v>0</v>
      </c>
      <c r="R27" s="251">
        <f t="shared" si="3"/>
        <v>0</v>
      </c>
      <c r="T27" s="227">
        <f t="shared" si="4"/>
        <v>0</v>
      </c>
      <c r="U27" s="227">
        <f t="shared" si="5"/>
        <v>0</v>
      </c>
      <c r="V27" s="227">
        <f t="shared" si="6"/>
        <v>0</v>
      </c>
      <c r="W27" s="227">
        <f t="shared" si="7"/>
        <v>0</v>
      </c>
      <c r="X27" s="227">
        <f t="shared" si="8"/>
        <v>0</v>
      </c>
      <c r="Y27" s="227">
        <f t="shared" si="9"/>
        <v>0</v>
      </c>
      <c r="Z27" s="227">
        <f t="shared" si="10"/>
        <v>0</v>
      </c>
      <c r="AA27">
        <v>1</v>
      </c>
    </row>
    <row r="28" spans="1:27" x14ac:dyDescent="0.25">
      <c r="B28" s="7"/>
      <c r="C28" s="7"/>
      <c r="D28" s="7"/>
      <c r="E28" s="7"/>
      <c r="F28" s="7"/>
      <c r="G28" s="7"/>
      <c r="H28" s="7"/>
      <c r="I28" s="7"/>
      <c r="J28" s="4"/>
      <c r="L28" s="153"/>
      <c r="M28" s="153"/>
      <c r="N28" s="153"/>
      <c r="O28" s="153"/>
      <c r="P28" s="153"/>
      <c r="Q28" s="153"/>
    </row>
    <row r="29" spans="1:27" x14ac:dyDescent="0.25">
      <c r="A29" s="7" t="s">
        <v>153</v>
      </c>
      <c r="B29" s="7"/>
      <c r="C29" s="7"/>
      <c r="D29" s="7"/>
      <c r="E29" s="7"/>
      <c r="F29" s="7"/>
      <c r="G29" s="7"/>
      <c r="H29" s="7"/>
      <c r="I29" s="7"/>
      <c r="J29" s="4"/>
      <c r="L29" s="153"/>
      <c r="M29" s="153"/>
      <c r="N29" s="153"/>
      <c r="O29" s="153"/>
      <c r="P29" s="153"/>
      <c r="Q29" s="153"/>
    </row>
    <row r="30" spans="1:27" x14ac:dyDescent="0.25">
      <c r="C30" s="153"/>
      <c r="J30" s="4"/>
      <c r="L30" s="153"/>
      <c r="M30" s="153"/>
      <c r="N30" s="153"/>
      <c r="O30" s="153"/>
    </row>
    <row r="31" spans="1:27" ht="19.5" x14ac:dyDescent="0.3">
      <c r="A31" s="342" t="s">
        <v>43</v>
      </c>
      <c r="B31" s="343">
        <f ca="1">imzatarihi</f>
        <v>46091</v>
      </c>
      <c r="C31" s="413" t="s">
        <v>44</v>
      </c>
      <c r="D31" s="413"/>
      <c r="E31" s="344" t="str">
        <f>IF(kurulusyetkilisi&gt;0,kurulusyetkilisi,"")</f>
        <v/>
      </c>
      <c r="G31" s="342"/>
      <c r="H31" s="131"/>
      <c r="I31" s="131"/>
      <c r="J31" s="4"/>
      <c r="L31" s="153"/>
      <c r="M31" s="153"/>
      <c r="N31" s="153"/>
      <c r="O31" s="153"/>
    </row>
    <row r="32" spans="1:27" ht="19.5" x14ac:dyDescent="0.3">
      <c r="A32" s="346"/>
      <c r="B32" s="346"/>
      <c r="C32" s="413" t="s">
        <v>45</v>
      </c>
      <c r="D32" s="413"/>
      <c r="E32" s="414"/>
      <c r="F32" s="414"/>
      <c r="G32" s="414"/>
      <c r="H32" s="107"/>
      <c r="I32" s="107"/>
      <c r="J32" s="4"/>
      <c r="L32" s="153"/>
      <c r="M32" s="153"/>
      <c r="N32" s="153"/>
      <c r="O32" s="153"/>
    </row>
    <row r="33" spans="1:26" ht="15.75" customHeight="1" x14ac:dyDescent="0.25">
      <c r="A33" s="453" t="s">
        <v>50</v>
      </c>
      <c r="B33" s="453"/>
      <c r="C33" s="453"/>
      <c r="D33" s="453"/>
      <c r="E33" s="453"/>
      <c r="F33" s="453"/>
      <c r="G33" s="453"/>
      <c r="H33" s="453"/>
      <c r="I33" s="453"/>
      <c r="J33" s="453"/>
      <c r="K33" s="453"/>
      <c r="L33" s="453"/>
      <c r="M33" s="453"/>
      <c r="N33" s="453"/>
      <c r="O33" s="453"/>
      <c r="P33" s="453"/>
      <c r="Q33" s="453"/>
      <c r="R33" s="453"/>
    </row>
    <row r="34" spans="1:26" x14ac:dyDescent="0.25">
      <c r="A34" s="439" t="str">
        <f>IF(YilDonem&lt;&gt;"",CONCATENATE(YilDonem," dönemine aittir."),"")</f>
        <v/>
      </c>
      <c r="B34" s="439"/>
      <c r="C34" s="439"/>
      <c r="D34" s="439"/>
      <c r="E34" s="439"/>
      <c r="F34" s="439"/>
      <c r="G34" s="439"/>
      <c r="H34" s="439"/>
      <c r="I34" s="439"/>
      <c r="J34" s="439"/>
      <c r="K34" s="439"/>
      <c r="L34" s="439"/>
      <c r="M34" s="439"/>
      <c r="N34" s="439"/>
      <c r="O34" s="439"/>
      <c r="P34" s="439"/>
      <c r="Q34" s="439"/>
      <c r="R34" s="439"/>
    </row>
    <row r="35" spans="1:26" ht="19.5" thickBot="1" x14ac:dyDescent="0.35">
      <c r="A35" s="440" t="s">
        <v>55</v>
      </c>
      <c r="B35" s="440"/>
      <c r="C35" s="440"/>
      <c r="D35" s="440"/>
      <c r="E35" s="440"/>
      <c r="F35" s="440"/>
      <c r="G35" s="440"/>
      <c r="H35" s="440"/>
      <c r="I35" s="440"/>
      <c r="J35" s="440"/>
      <c r="K35" s="440"/>
      <c r="L35" s="440"/>
      <c r="M35" s="440"/>
      <c r="N35" s="440"/>
      <c r="O35" s="440"/>
      <c r="P35" s="440"/>
      <c r="Q35" s="440"/>
      <c r="R35" s="440"/>
    </row>
    <row r="36" spans="1:26" ht="31.7" customHeight="1" thickBot="1" x14ac:dyDescent="0.3">
      <c r="A36" s="1" t="s">
        <v>1</v>
      </c>
      <c r="B36" s="441" t="str">
        <f>IF(ProjeNo&gt;0,ProjeNo,"")</f>
        <v/>
      </c>
      <c r="C36" s="442"/>
      <c r="D36" s="442"/>
      <c r="E36" s="442"/>
      <c r="F36" s="442"/>
      <c r="G36" s="442"/>
      <c r="H36" s="442"/>
      <c r="I36" s="442"/>
      <c r="J36" s="442"/>
      <c r="K36" s="442"/>
      <c r="L36" s="442"/>
      <c r="M36" s="442"/>
      <c r="N36" s="442"/>
      <c r="O36" s="442"/>
      <c r="P36" s="442"/>
      <c r="Q36" s="442"/>
      <c r="R36" s="443"/>
    </row>
    <row r="37" spans="1:26" ht="31.7" customHeight="1" thickBot="1" x14ac:dyDescent="0.3">
      <c r="A37" s="6" t="s">
        <v>11</v>
      </c>
      <c r="B37" s="444" t="str">
        <f>IF(ProjeAdi&gt;0,ProjeAdi,"")</f>
        <v/>
      </c>
      <c r="C37" s="445"/>
      <c r="D37" s="445"/>
      <c r="E37" s="445"/>
      <c r="F37" s="445"/>
      <c r="G37" s="445"/>
      <c r="H37" s="445"/>
      <c r="I37" s="445"/>
      <c r="J37" s="445"/>
      <c r="K37" s="445"/>
      <c r="L37" s="445"/>
      <c r="M37" s="445"/>
      <c r="N37" s="445"/>
      <c r="O37" s="445"/>
      <c r="P37" s="445"/>
      <c r="Q37" s="445"/>
      <c r="R37" s="446"/>
    </row>
    <row r="38" spans="1:26" ht="75.2" customHeight="1" thickBot="1" x14ac:dyDescent="0.3">
      <c r="A38" s="447" t="s">
        <v>7</v>
      </c>
      <c r="B38" s="449" t="s">
        <v>56</v>
      </c>
      <c r="C38" s="451" t="str">
        <f>IF(Dönem=1,"OCAK",IF(Dönem=2,"TEMMUZ",""))</f>
        <v/>
      </c>
      <c r="D38" s="452"/>
      <c r="E38" s="451" t="str">
        <f>IF(Dönem=1,"ŞUBAT",IF(Dönem=2,"AĞUSTOS",""))</f>
        <v/>
      </c>
      <c r="F38" s="452"/>
      <c r="G38" s="451" t="str">
        <f>IF(Dönem=1,"MART",IF(Dönem=2,"EYLÜL",""))</f>
        <v/>
      </c>
      <c r="H38" s="452"/>
      <c r="I38" s="451" t="str">
        <f>IF(Dönem=1,"NİSAN",IF(Dönem=2,"EKİM",""))</f>
        <v/>
      </c>
      <c r="J38" s="452"/>
      <c r="K38" s="451" t="str">
        <f>IF(Dönem=1,"MAYIS",IF(Dönem=2,"KASIM",""))</f>
        <v/>
      </c>
      <c r="L38" s="452"/>
      <c r="M38" s="451" t="str">
        <f>IF(Dönem=1,"HAZİRAN",IF(Dönem=2,"ARALIK",""))</f>
        <v/>
      </c>
      <c r="N38" s="452"/>
      <c r="O38" s="449" t="s">
        <v>51</v>
      </c>
      <c r="P38" s="449" t="s">
        <v>52</v>
      </c>
      <c r="Q38" s="449" t="s">
        <v>53</v>
      </c>
      <c r="R38" s="449" t="s">
        <v>144</v>
      </c>
      <c r="S38" s="5"/>
      <c r="T38" s="5"/>
    </row>
    <row r="39" spans="1:26" ht="49.7" customHeight="1" thickBot="1" x14ac:dyDescent="0.3">
      <c r="A39" s="448"/>
      <c r="B39" s="450"/>
      <c r="C39" s="3" t="s">
        <v>34</v>
      </c>
      <c r="D39" s="3" t="s">
        <v>54</v>
      </c>
      <c r="E39" s="3" t="s">
        <v>34</v>
      </c>
      <c r="F39" s="3" t="s">
        <v>54</v>
      </c>
      <c r="G39" s="3" t="s">
        <v>34</v>
      </c>
      <c r="H39" s="3" t="s">
        <v>54</v>
      </c>
      <c r="I39" s="3" t="s">
        <v>34</v>
      </c>
      <c r="J39" s="3" t="s">
        <v>54</v>
      </c>
      <c r="K39" s="3" t="s">
        <v>34</v>
      </c>
      <c r="L39" s="3" t="s">
        <v>54</v>
      </c>
      <c r="M39" s="3" t="s">
        <v>34</v>
      </c>
      <c r="N39" s="3" t="s">
        <v>54</v>
      </c>
      <c r="O39" s="450"/>
      <c r="P39" s="450"/>
      <c r="Q39" s="450"/>
      <c r="R39" s="450"/>
      <c r="Z39" s="2" t="s">
        <v>89</v>
      </c>
    </row>
    <row r="40" spans="1:26" ht="23.1" customHeight="1" x14ac:dyDescent="0.25">
      <c r="A40" s="161">
        <v>21</v>
      </c>
      <c r="B40" s="228" t="str">
        <f>IF('Proje ve Personel Bilgileri'!C37&gt;0,'Proje ve Personel Bilgileri'!C37,"")</f>
        <v/>
      </c>
      <c r="C40" s="236">
        <f>IF('G011A (Ocak-Temmuz)'!C40&lt;&gt;"",'G011A (Ocak-Temmuz)'!C40,0)</f>
        <v>0</v>
      </c>
      <c r="D40" s="235">
        <f>IF('G011A (Ocak-Temmuz)'!L40&lt;&gt;"",'G011A (Ocak-Temmuz)'!L40,0)</f>
        <v>0</v>
      </c>
      <c r="E40" s="236">
        <f>IF('G011A (Şubat-Ağustos)'!C40&lt;&gt;"",'G011A (Şubat-Ağustos)'!C40,0)</f>
        <v>0</v>
      </c>
      <c r="F40" s="235">
        <f>IF('G011A (Şubat-Ağustos)'!L40&lt;&gt;"",'G011A (Şubat-Ağustos)'!L40,0)</f>
        <v>0</v>
      </c>
      <c r="G40" s="236">
        <f>IF('G011A (Mart-Eylül)'!C40&lt;&gt;"",'G011A (Mart-Eylül)'!C40,0)</f>
        <v>0</v>
      </c>
      <c r="H40" s="235">
        <f>IF('G011A (Mart-Eylül)'!L40&lt;&gt;"",'G011A (Mart-Eylül)'!L40,0)</f>
        <v>0</v>
      </c>
      <c r="I40" s="236">
        <f>IF('G011A (Nisan-Ekim)'!C40&lt;&gt;"",'G011A (Nisan-Ekim)'!C40,0)</f>
        <v>0</v>
      </c>
      <c r="J40" s="235">
        <f>IF('G011A (Nisan-Ekim)'!L40&lt;&gt;"",'G011A (Nisan-Ekim)'!L40,0)</f>
        <v>0</v>
      </c>
      <c r="K40" s="236">
        <f>IF('G011A (Mayıs-Kasım)'!C40&lt;&gt;"",'G011A (Mayıs-Kasım)'!C40,0)</f>
        <v>0</v>
      </c>
      <c r="L40" s="235">
        <f>IF('G011A (Mayıs-Kasım)'!L40&lt;&gt;"",'G011A (Mayıs-Kasım)'!L40,0)</f>
        <v>0</v>
      </c>
      <c r="M40" s="236">
        <f>IF('G011A (Haziran-Aralık)'!C40&lt;&gt;"",'G011A (Haziran-Aralık)'!C40,0)</f>
        <v>0</v>
      </c>
      <c r="N40" s="235">
        <f>IF('G011A (Haziran-Aralık)'!L40&lt;&gt;"",'G011A (Haziran-Aralık)'!L40,0)</f>
        <v>0</v>
      </c>
      <c r="O40" s="236">
        <f>C40+E40+G40+I40+K40+M40</f>
        <v>0</v>
      </c>
      <c r="P40" s="235">
        <f>D40+F40+H40+J40+L40+N40</f>
        <v>0</v>
      </c>
      <c r="Q40" s="235">
        <f>IF(O40=0,0,O40/30)</f>
        <v>0</v>
      </c>
      <c r="R40" s="237">
        <f>IF(P40=0,0,P40/Q40)</f>
        <v>0</v>
      </c>
      <c r="T40" s="227">
        <f>IF(C40&gt;0,1,0)</f>
        <v>0</v>
      </c>
      <c r="U40" s="227">
        <f>IF(E40&gt;0,1,0)</f>
        <v>0</v>
      </c>
      <c r="V40" s="227">
        <f>IF(G40&gt;0,1,0)</f>
        <v>0</v>
      </c>
      <c r="W40" s="227">
        <f>IF(I40&gt;0,1,0)</f>
        <v>0</v>
      </c>
      <c r="X40" s="227">
        <f>IF(K40&gt;0,1,0)</f>
        <v>0</v>
      </c>
      <c r="Y40" s="227">
        <f>IF(M40&gt;0,1,0)</f>
        <v>0</v>
      </c>
      <c r="Z40" s="227">
        <f>SUM(T40:Y40)</f>
        <v>0</v>
      </c>
    </row>
    <row r="41" spans="1:26" ht="23.1" customHeight="1" x14ac:dyDescent="0.25">
      <c r="A41" s="164">
        <v>22</v>
      </c>
      <c r="B41" s="230" t="str">
        <f>IF('Proje ve Personel Bilgileri'!C38&gt;0,'Proje ve Personel Bilgileri'!C38,"")</f>
        <v/>
      </c>
      <c r="C41" s="246">
        <f>IF('G011A (Ocak-Temmuz)'!C41&lt;&gt;"",'G011A (Ocak-Temmuz)'!C41,0)</f>
        <v>0</v>
      </c>
      <c r="D41" s="247">
        <f>IF('G011A (Ocak-Temmuz)'!L41&lt;&gt;"",'G011A (Ocak-Temmuz)'!L41,0)</f>
        <v>0</v>
      </c>
      <c r="E41" s="239">
        <f>IF('G011A (Şubat-Ağustos)'!C41&lt;&gt;"",'G011A (Şubat-Ağustos)'!C41,0)</f>
        <v>0</v>
      </c>
      <c r="F41" s="238">
        <f>IF('G011A (Şubat-Ağustos)'!L41&lt;&gt;"",'G011A (Şubat-Ağustos)'!L41,0)</f>
        <v>0</v>
      </c>
      <c r="G41" s="239">
        <f>IF('G011A (Mart-Eylül)'!C41&lt;&gt;"",'G011A (Mart-Eylül)'!C41,0)</f>
        <v>0</v>
      </c>
      <c r="H41" s="238">
        <f>IF('G011A (Mart-Eylül)'!L41&lt;&gt;"",'G011A (Mart-Eylül)'!L41,0)</f>
        <v>0</v>
      </c>
      <c r="I41" s="239">
        <f>IF('G011A (Nisan-Ekim)'!C41&lt;&gt;"",'G011A (Nisan-Ekim)'!C41,0)</f>
        <v>0</v>
      </c>
      <c r="J41" s="238">
        <f>IF('G011A (Nisan-Ekim)'!L41&lt;&gt;"",'G011A (Nisan-Ekim)'!L41,0)</f>
        <v>0</v>
      </c>
      <c r="K41" s="239">
        <f>IF('G011A (Mayıs-Kasım)'!C41&lt;&gt;"",'G011A (Mayıs-Kasım)'!C41,0)</f>
        <v>0</v>
      </c>
      <c r="L41" s="238">
        <f>IF('G011A (Mayıs-Kasım)'!L41&lt;&gt;"",'G011A (Mayıs-Kasım)'!L41,0)</f>
        <v>0</v>
      </c>
      <c r="M41" s="239">
        <f>IF('G011A (Haziran-Aralık)'!C41&lt;&gt;"",'G011A (Haziran-Aralık)'!C41,0)</f>
        <v>0</v>
      </c>
      <c r="N41" s="238">
        <f>IF('G011A (Haziran-Aralık)'!L41&lt;&gt;"",'G011A (Haziran-Aralık)'!L41,0)</f>
        <v>0</v>
      </c>
      <c r="O41" s="246">
        <f t="shared" ref="O41:O59" si="11">C41+E41+G41+I41+K41+M41</f>
        <v>0</v>
      </c>
      <c r="P41" s="247">
        <f t="shared" ref="P41:P59" si="12">D41+F41+H41+J41+L41+N41</f>
        <v>0</v>
      </c>
      <c r="Q41" s="247">
        <f t="shared" ref="Q41:Q59" si="13">IF(O41=0,0,O41/30)</f>
        <v>0</v>
      </c>
      <c r="R41" s="248">
        <f t="shared" ref="R41:R59" si="14">IF(P41=0,0,P41/Q41)</f>
        <v>0</v>
      </c>
      <c r="T41" s="227">
        <f t="shared" ref="T41:T59" si="15">IF(C41&gt;0,1,0)</f>
        <v>0</v>
      </c>
      <c r="U41" s="227">
        <f t="shared" ref="U41:U59" si="16">IF(E41&gt;0,1,0)</f>
        <v>0</v>
      </c>
      <c r="V41" s="227">
        <f t="shared" ref="V41:V59" si="17">IF(G41&gt;0,1,0)</f>
        <v>0</v>
      </c>
      <c r="W41" s="227">
        <f t="shared" ref="W41:W59" si="18">IF(I41&gt;0,1,0)</f>
        <v>0</v>
      </c>
      <c r="X41" s="227">
        <f t="shared" ref="X41:X59" si="19">IF(K41&gt;0,1,0)</f>
        <v>0</v>
      </c>
      <c r="Y41" s="227">
        <f t="shared" ref="Y41:Y59" si="20">IF(M41&gt;0,1,0)</f>
        <v>0</v>
      </c>
      <c r="Z41" s="227">
        <f t="shared" ref="Z41:Z59" si="21">SUM(T41:Y41)</f>
        <v>0</v>
      </c>
    </row>
    <row r="42" spans="1:26" ht="23.1" customHeight="1" x14ac:dyDescent="0.25">
      <c r="A42" s="164">
        <v>23</v>
      </c>
      <c r="B42" s="230" t="str">
        <f>IF('Proje ve Personel Bilgileri'!C39&gt;0,'Proje ve Personel Bilgileri'!C39,"")</f>
        <v/>
      </c>
      <c r="C42" s="246">
        <f>IF('G011A (Ocak-Temmuz)'!C42&lt;&gt;"",'G011A (Ocak-Temmuz)'!C42,0)</f>
        <v>0</v>
      </c>
      <c r="D42" s="247">
        <f>IF('G011A (Ocak-Temmuz)'!L42&lt;&gt;"",'G011A (Ocak-Temmuz)'!L42,0)</f>
        <v>0</v>
      </c>
      <c r="E42" s="239">
        <f>IF('G011A (Şubat-Ağustos)'!C42&lt;&gt;"",'G011A (Şubat-Ağustos)'!C42,0)</f>
        <v>0</v>
      </c>
      <c r="F42" s="238">
        <f>IF('G011A (Şubat-Ağustos)'!L42&lt;&gt;"",'G011A (Şubat-Ağustos)'!L42,0)</f>
        <v>0</v>
      </c>
      <c r="G42" s="239">
        <f>IF('G011A (Mart-Eylül)'!C42&lt;&gt;"",'G011A (Mart-Eylül)'!C42,0)</f>
        <v>0</v>
      </c>
      <c r="H42" s="238">
        <f>IF('G011A (Mart-Eylül)'!L42&lt;&gt;"",'G011A (Mart-Eylül)'!L42,0)</f>
        <v>0</v>
      </c>
      <c r="I42" s="239">
        <f>IF('G011A (Nisan-Ekim)'!C42&lt;&gt;"",'G011A (Nisan-Ekim)'!C42,0)</f>
        <v>0</v>
      </c>
      <c r="J42" s="238">
        <f>IF('G011A (Nisan-Ekim)'!L42&lt;&gt;"",'G011A (Nisan-Ekim)'!L42,0)</f>
        <v>0</v>
      </c>
      <c r="K42" s="239">
        <f>IF('G011A (Mayıs-Kasım)'!C42&lt;&gt;"",'G011A (Mayıs-Kasım)'!C42,0)</f>
        <v>0</v>
      </c>
      <c r="L42" s="238">
        <f>IF('G011A (Mayıs-Kasım)'!L42&lt;&gt;"",'G011A (Mayıs-Kasım)'!L42,0)</f>
        <v>0</v>
      </c>
      <c r="M42" s="239">
        <f>IF('G011A (Haziran-Aralık)'!C42&lt;&gt;"",'G011A (Haziran-Aralık)'!C42,0)</f>
        <v>0</v>
      </c>
      <c r="N42" s="238">
        <f>IF('G011A (Haziran-Aralık)'!L42&lt;&gt;"",'G011A (Haziran-Aralık)'!L42,0)</f>
        <v>0</v>
      </c>
      <c r="O42" s="246">
        <f t="shared" si="11"/>
        <v>0</v>
      </c>
      <c r="P42" s="247">
        <f t="shared" si="12"/>
        <v>0</v>
      </c>
      <c r="Q42" s="247">
        <f t="shared" si="13"/>
        <v>0</v>
      </c>
      <c r="R42" s="248">
        <f t="shared" si="14"/>
        <v>0</v>
      </c>
      <c r="T42" s="227">
        <f t="shared" si="15"/>
        <v>0</v>
      </c>
      <c r="U42" s="227">
        <f t="shared" si="16"/>
        <v>0</v>
      </c>
      <c r="V42" s="227">
        <f t="shared" si="17"/>
        <v>0</v>
      </c>
      <c r="W42" s="227">
        <f t="shared" si="18"/>
        <v>0</v>
      </c>
      <c r="X42" s="227">
        <f t="shared" si="19"/>
        <v>0</v>
      </c>
      <c r="Y42" s="227">
        <f t="shared" si="20"/>
        <v>0</v>
      </c>
      <c r="Z42" s="227">
        <f t="shared" si="21"/>
        <v>0</v>
      </c>
    </row>
    <row r="43" spans="1:26" ht="23.1" customHeight="1" x14ac:dyDescent="0.25">
      <c r="A43" s="164">
        <v>24</v>
      </c>
      <c r="B43" s="230" t="str">
        <f>IF('Proje ve Personel Bilgileri'!C40&gt;0,'Proje ve Personel Bilgileri'!C40,"")</f>
        <v/>
      </c>
      <c r="C43" s="246">
        <f>IF('G011A (Ocak-Temmuz)'!C43&lt;&gt;"",'G011A (Ocak-Temmuz)'!C43,0)</f>
        <v>0</v>
      </c>
      <c r="D43" s="247">
        <f>IF('G011A (Ocak-Temmuz)'!L43&lt;&gt;"",'G011A (Ocak-Temmuz)'!L43,0)</f>
        <v>0</v>
      </c>
      <c r="E43" s="239">
        <f>IF('G011A (Şubat-Ağustos)'!C43&lt;&gt;"",'G011A (Şubat-Ağustos)'!C43,0)</f>
        <v>0</v>
      </c>
      <c r="F43" s="238">
        <f>IF('G011A (Şubat-Ağustos)'!L43&lt;&gt;"",'G011A (Şubat-Ağustos)'!L43,0)</f>
        <v>0</v>
      </c>
      <c r="G43" s="239">
        <f>IF('G011A (Mart-Eylül)'!C43&lt;&gt;"",'G011A (Mart-Eylül)'!C43,0)</f>
        <v>0</v>
      </c>
      <c r="H43" s="238">
        <f>IF('G011A (Mart-Eylül)'!L43&lt;&gt;"",'G011A (Mart-Eylül)'!L43,0)</f>
        <v>0</v>
      </c>
      <c r="I43" s="239">
        <f>IF('G011A (Nisan-Ekim)'!C43&lt;&gt;"",'G011A (Nisan-Ekim)'!C43,0)</f>
        <v>0</v>
      </c>
      <c r="J43" s="238">
        <f>IF('G011A (Nisan-Ekim)'!L43&lt;&gt;"",'G011A (Nisan-Ekim)'!L43,0)</f>
        <v>0</v>
      </c>
      <c r="K43" s="239">
        <f>IF('G011A (Mayıs-Kasım)'!C43&lt;&gt;"",'G011A (Mayıs-Kasım)'!C43,0)</f>
        <v>0</v>
      </c>
      <c r="L43" s="238">
        <f>IF('G011A (Mayıs-Kasım)'!L43&lt;&gt;"",'G011A (Mayıs-Kasım)'!L43,0)</f>
        <v>0</v>
      </c>
      <c r="M43" s="239">
        <f>IF('G011A (Haziran-Aralık)'!C43&lt;&gt;"",'G011A (Haziran-Aralık)'!C43,0)</f>
        <v>0</v>
      </c>
      <c r="N43" s="238">
        <f>IF('G011A (Haziran-Aralık)'!L43&lt;&gt;"",'G011A (Haziran-Aralık)'!L43,0)</f>
        <v>0</v>
      </c>
      <c r="O43" s="246">
        <f t="shared" si="11"/>
        <v>0</v>
      </c>
      <c r="P43" s="247">
        <f t="shared" si="12"/>
        <v>0</v>
      </c>
      <c r="Q43" s="247">
        <f t="shared" si="13"/>
        <v>0</v>
      </c>
      <c r="R43" s="248">
        <f t="shared" si="14"/>
        <v>0</v>
      </c>
      <c r="T43" s="227">
        <f t="shared" si="15"/>
        <v>0</v>
      </c>
      <c r="U43" s="227">
        <f t="shared" si="16"/>
        <v>0</v>
      </c>
      <c r="V43" s="227">
        <f t="shared" si="17"/>
        <v>0</v>
      </c>
      <c r="W43" s="227">
        <f t="shared" si="18"/>
        <v>0</v>
      </c>
      <c r="X43" s="227">
        <f t="shared" si="19"/>
        <v>0</v>
      </c>
      <c r="Y43" s="227">
        <f t="shared" si="20"/>
        <v>0</v>
      </c>
      <c r="Z43" s="227">
        <f t="shared" si="21"/>
        <v>0</v>
      </c>
    </row>
    <row r="44" spans="1:26" ht="23.1" customHeight="1" x14ac:dyDescent="0.25">
      <c r="A44" s="164">
        <v>25</v>
      </c>
      <c r="B44" s="230" t="str">
        <f>IF('Proje ve Personel Bilgileri'!C41&gt;0,'Proje ve Personel Bilgileri'!C41,"")</f>
        <v/>
      </c>
      <c r="C44" s="246">
        <f>IF('G011A (Ocak-Temmuz)'!C44&lt;&gt;"",'G011A (Ocak-Temmuz)'!C44,0)</f>
        <v>0</v>
      </c>
      <c r="D44" s="247">
        <f>IF('G011A (Ocak-Temmuz)'!L44&lt;&gt;"",'G011A (Ocak-Temmuz)'!L44,0)</f>
        <v>0</v>
      </c>
      <c r="E44" s="239">
        <f>IF('G011A (Şubat-Ağustos)'!C44&lt;&gt;"",'G011A (Şubat-Ağustos)'!C44,0)</f>
        <v>0</v>
      </c>
      <c r="F44" s="238">
        <f>IF('G011A (Şubat-Ağustos)'!L44&lt;&gt;"",'G011A (Şubat-Ağustos)'!L44,0)</f>
        <v>0</v>
      </c>
      <c r="G44" s="239">
        <f>IF('G011A (Mart-Eylül)'!C44&lt;&gt;"",'G011A (Mart-Eylül)'!C44,0)</f>
        <v>0</v>
      </c>
      <c r="H44" s="238">
        <f>IF('G011A (Mart-Eylül)'!L44&lt;&gt;"",'G011A (Mart-Eylül)'!L44,0)</f>
        <v>0</v>
      </c>
      <c r="I44" s="239">
        <f>IF('G011A (Nisan-Ekim)'!C44&lt;&gt;"",'G011A (Nisan-Ekim)'!C44,0)</f>
        <v>0</v>
      </c>
      <c r="J44" s="238">
        <f>IF('G011A (Nisan-Ekim)'!L44&lt;&gt;"",'G011A (Nisan-Ekim)'!L44,0)</f>
        <v>0</v>
      </c>
      <c r="K44" s="239">
        <f>IF('G011A (Mayıs-Kasım)'!C44&lt;&gt;"",'G011A (Mayıs-Kasım)'!C44,0)</f>
        <v>0</v>
      </c>
      <c r="L44" s="238">
        <f>IF('G011A (Mayıs-Kasım)'!L44&lt;&gt;"",'G011A (Mayıs-Kasım)'!L44,0)</f>
        <v>0</v>
      </c>
      <c r="M44" s="239">
        <f>IF('G011A (Haziran-Aralık)'!C44&lt;&gt;"",'G011A (Haziran-Aralık)'!C44,0)</f>
        <v>0</v>
      </c>
      <c r="N44" s="238">
        <f>IF('G011A (Haziran-Aralık)'!L44&lt;&gt;"",'G011A (Haziran-Aralık)'!L44,0)</f>
        <v>0</v>
      </c>
      <c r="O44" s="246">
        <f t="shared" si="11"/>
        <v>0</v>
      </c>
      <c r="P44" s="247">
        <f t="shared" si="12"/>
        <v>0</v>
      </c>
      <c r="Q44" s="247">
        <f t="shared" si="13"/>
        <v>0</v>
      </c>
      <c r="R44" s="248">
        <f t="shared" si="14"/>
        <v>0</v>
      </c>
      <c r="T44" s="227">
        <f t="shared" si="15"/>
        <v>0</v>
      </c>
      <c r="U44" s="227">
        <f t="shared" si="16"/>
        <v>0</v>
      </c>
      <c r="V44" s="227">
        <f t="shared" si="17"/>
        <v>0</v>
      </c>
      <c r="W44" s="227">
        <f t="shared" si="18"/>
        <v>0</v>
      </c>
      <c r="X44" s="227">
        <f t="shared" si="19"/>
        <v>0</v>
      </c>
      <c r="Y44" s="227">
        <f t="shared" si="20"/>
        <v>0</v>
      </c>
      <c r="Z44" s="227">
        <f t="shared" si="21"/>
        <v>0</v>
      </c>
    </row>
    <row r="45" spans="1:26" ht="23.1" customHeight="1" x14ac:dyDescent="0.25">
      <c r="A45" s="164">
        <v>26</v>
      </c>
      <c r="B45" s="230" t="str">
        <f>IF('Proje ve Personel Bilgileri'!C42&gt;0,'Proje ve Personel Bilgileri'!C42,"")</f>
        <v/>
      </c>
      <c r="C45" s="246">
        <f>IF('G011A (Ocak-Temmuz)'!C45&lt;&gt;"",'G011A (Ocak-Temmuz)'!C45,0)</f>
        <v>0</v>
      </c>
      <c r="D45" s="247">
        <f>IF('G011A (Ocak-Temmuz)'!L45&lt;&gt;"",'G011A (Ocak-Temmuz)'!L45,0)</f>
        <v>0</v>
      </c>
      <c r="E45" s="239">
        <f>IF('G011A (Şubat-Ağustos)'!C45&lt;&gt;"",'G011A (Şubat-Ağustos)'!C45,0)</f>
        <v>0</v>
      </c>
      <c r="F45" s="238">
        <f>IF('G011A (Şubat-Ağustos)'!L45&lt;&gt;"",'G011A (Şubat-Ağustos)'!L45,0)</f>
        <v>0</v>
      </c>
      <c r="G45" s="239">
        <f>IF('G011A (Mart-Eylül)'!C45&lt;&gt;"",'G011A (Mart-Eylül)'!C45,0)</f>
        <v>0</v>
      </c>
      <c r="H45" s="238">
        <f>IF('G011A (Mart-Eylül)'!L45&lt;&gt;"",'G011A (Mart-Eylül)'!L45,0)</f>
        <v>0</v>
      </c>
      <c r="I45" s="239">
        <f>IF('G011A (Nisan-Ekim)'!C45&lt;&gt;"",'G011A (Nisan-Ekim)'!C45,0)</f>
        <v>0</v>
      </c>
      <c r="J45" s="238">
        <f>IF('G011A (Nisan-Ekim)'!L45&lt;&gt;"",'G011A (Nisan-Ekim)'!L45,0)</f>
        <v>0</v>
      </c>
      <c r="K45" s="239">
        <f>IF('G011A (Mayıs-Kasım)'!C45&lt;&gt;"",'G011A (Mayıs-Kasım)'!C45,0)</f>
        <v>0</v>
      </c>
      <c r="L45" s="238">
        <f>IF('G011A (Mayıs-Kasım)'!L45&lt;&gt;"",'G011A (Mayıs-Kasım)'!L45,0)</f>
        <v>0</v>
      </c>
      <c r="M45" s="239">
        <f>IF('G011A (Haziran-Aralık)'!C45&lt;&gt;"",'G011A (Haziran-Aralık)'!C45,0)</f>
        <v>0</v>
      </c>
      <c r="N45" s="238">
        <f>IF('G011A (Haziran-Aralık)'!L45&lt;&gt;"",'G011A (Haziran-Aralık)'!L45,0)</f>
        <v>0</v>
      </c>
      <c r="O45" s="246">
        <f t="shared" si="11"/>
        <v>0</v>
      </c>
      <c r="P45" s="247">
        <f t="shared" si="12"/>
        <v>0</v>
      </c>
      <c r="Q45" s="247">
        <f t="shared" si="13"/>
        <v>0</v>
      </c>
      <c r="R45" s="248">
        <f t="shared" si="14"/>
        <v>0</v>
      </c>
      <c r="T45" s="227">
        <f t="shared" si="15"/>
        <v>0</v>
      </c>
      <c r="U45" s="227">
        <f t="shared" si="16"/>
        <v>0</v>
      </c>
      <c r="V45" s="227">
        <f t="shared" si="17"/>
        <v>0</v>
      </c>
      <c r="W45" s="227">
        <f t="shared" si="18"/>
        <v>0</v>
      </c>
      <c r="X45" s="227">
        <f t="shared" si="19"/>
        <v>0</v>
      </c>
      <c r="Y45" s="227">
        <f t="shared" si="20"/>
        <v>0</v>
      </c>
      <c r="Z45" s="227">
        <f t="shared" si="21"/>
        <v>0</v>
      </c>
    </row>
    <row r="46" spans="1:26" ht="23.1" customHeight="1" x14ac:dyDescent="0.25">
      <c r="A46" s="164">
        <v>27</v>
      </c>
      <c r="B46" s="230" t="str">
        <f>IF('Proje ve Personel Bilgileri'!C43&gt;0,'Proje ve Personel Bilgileri'!C43,"")</f>
        <v/>
      </c>
      <c r="C46" s="246">
        <f>IF('G011A (Ocak-Temmuz)'!C46&lt;&gt;"",'G011A (Ocak-Temmuz)'!C46,0)</f>
        <v>0</v>
      </c>
      <c r="D46" s="247">
        <f>IF('G011A (Ocak-Temmuz)'!L46&lt;&gt;"",'G011A (Ocak-Temmuz)'!L46,0)</f>
        <v>0</v>
      </c>
      <c r="E46" s="239">
        <f>IF('G011A (Şubat-Ağustos)'!C46&lt;&gt;"",'G011A (Şubat-Ağustos)'!C46,0)</f>
        <v>0</v>
      </c>
      <c r="F46" s="238">
        <f>IF('G011A (Şubat-Ağustos)'!L46&lt;&gt;"",'G011A (Şubat-Ağustos)'!L46,0)</f>
        <v>0</v>
      </c>
      <c r="G46" s="239">
        <f>IF('G011A (Mart-Eylül)'!C46&lt;&gt;"",'G011A (Mart-Eylül)'!C46,0)</f>
        <v>0</v>
      </c>
      <c r="H46" s="238">
        <f>IF('G011A (Mart-Eylül)'!L46&lt;&gt;"",'G011A (Mart-Eylül)'!L46,0)</f>
        <v>0</v>
      </c>
      <c r="I46" s="239">
        <f>IF('G011A (Nisan-Ekim)'!C46&lt;&gt;"",'G011A (Nisan-Ekim)'!C46,0)</f>
        <v>0</v>
      </c>
      <c r="J46" s="238">
        <f>IF('G011A (Nisan-Ekim)'!L46&lt;&gt;"",'G011A (Nisan-Ekim)'!L46,0)</f>
        <v>0</v>
      </c>
      <c r="K46" s="239">
        <f>IF('G011A (Mayıs-Kasım)'!C46&lt;&gt;"",'G011A (Mayıs-Kasım)'!C46,0)</f>
        <v>0</v>
      </c>
      <c r="L46" s="238">
        <f>IF('G011A (Mayıs-Kasım)'!L46&lt;&gt;"",'G011A (Mayıs-Kasım)'!L46,0)</f>
        <v>0</v>
      </c>
      <c r="M46" s="239">
        <f>IF('G011A (Haziran-Aralık)'!C46&lt;&gt;"",'G011A (Haziran-Aralık)'!C46,0)</f>
        <v>0</v>
      </c>
      <c r="N46" s="238">
        <f>IF('G011A (Haziran-Aralık)'!L46&lt;&gt;"",'G011A (Haziran-Aralık)'!L46,0)</f>
        <v>0</v>
      </c>
      <c r="O46" s="246">
        <f t="shared" si="11"/>
        <v>0</v>
      </c>
      <c r="P46" s="247">
        <f t="shared" si="12"/>
        <v>0</v>
      </c>
      <c r="Q46" s="247">
        <f t="shared" si="13"/>
        <v>0</v>
      </c>
      <c r="R46" s="248">
        <f t="shared" si="14"/>
        <v>0</v>
      </c>
      <c r="T46" s="227">
        <f t="shared" si="15"/>
        <v>0</v>
      </c>
      <c r="U46" s="227">
        <f t="shared" si="16"/>
        <v>0</v>
      </c>
      <c r="V46" s="227">
        <f t="shared" si="17"/>
        <v>0</v>
      </c>
      <c r="W46" s="227">
        <f t="shared" si="18"/>
        <v>0</v>
      </c>
      <c r="X46" s="227">
        <f t="shared" si="19"/>
        <v>0</v>
      </c>
      <c r="Y46" s="227">
        <f t="shared" si="20"/>
        <v>0</v>
      </c>
      <c r="Z46" s="227">
        <f t="shared" si="21"/>
        <v>0</v>
      </c>
    </row>
    <row r="47" spans="1:26" ht="23.1" customHeight="1" x14ac:dyDescent="0.25">
      <c r="A47" s="164">
        <v>28</v>
      </c>
      <c r="B47" s="230" t="str">
        <f>IF('Proje ve Personel Bilgileri'!C44&gt;0,'Proje ve Personel Bilgileri'!C44,"")</f>
        <v/>
      </c>
      <c r="C47" s="246">
        <f>IF('G011A (Ocak-Temmuz)'!C47&lt;&gt;"",'G011A (Ocak-Temmuz)'!C47,0)</f>
        <v>0</v>
      </c>
      <c r="D47" s="247">
        <f>IF('G011A (Ocak-Temmuz)'!L47&lt;&gt;"",'G011A (Ocak-Temmuz)'!L47,0)</f>
        <v>0</v>
      </c>
      <c r="E47" s="239">
        <f>IF('G011A (Şubat-Ağustos)'!C47&lt;&gt;"",'G011A (Şubat-Ağustos)'!C47,0)</f>
        <v>0</v>
      </c>
      <c r="F47" s="238">
        <f>IF('G011A (Şubat-Ağustos)'!L47&lt;&gt;"",'G011A (Şubat-Ağustos)'!L47,0)</f>
        <v>0</v>
      </c>
      <c r="G47" s="239">
        <f>IF('G011A (Mart-Eylül)'!C47&lt;&gt;"",'G011A (Mart-Eylül)'!C47,0)</f>
        <v>0</v>
      </c>
      <c r="H47" s="238">
        <f>IF('G011A (Mart-Eylül)'!L47&lt;&gt;"",'G011A (Mart-Eylül)'!L47,0)</f>
        <v>0</v>
      </c>
      <c r="I47" s="239">
        <f>IF('G011A (Nisan-Ekim)'!C47&lt;&gt;"",'G011A (Nisan-Ekim)'!C47,0)</f>
        <v>0</v>
      </c>
      <c r="J47" s="238">
        <f>IF('G011A (Nisan-Ekim)'!L47&lt;&gt;"",'G011A (Nisan-Ekim)'!L47,0)</f>
        <v>0</v>
      </c>
      <c r="K47" s="239">
        <f>IF('G011A (Mayıs-Kasım)'!C47&lt;&gt;"",'G011A (Mayıs-Kasım)'!C47,0)</f>
        <v>0</v>
      </c>
      <c r="L47" s="238">
        <f>IF('G011A (Mayıs-Kasım)'!L47&lt;&gt;"",'G011A (Mayıs-Kasım)'!L47,0)</f>
        <v>0</v>
      </c>
      <c r="M47" s="239">
        <f>IF('G011A (Haziran-Aralık)'!C47&lt;&gt;"",'G011A (Haziran-Aralık)'!C47,0)</f>
        <v>0</v>
      </c>
      <c r="N47" s="238">
        <f>IF('G011A (Haziran-Aralık)'!L47&lt;&gt;"",'G011A (Haziran-Aralık)'!L47,0)</f>
        <v>0</v>
      </c>
      <c r="O47" s="246">
        <f t="shared" si="11"/>
        <v>0</v>
      </c>
      <c r="P47" s="247">
        <f t="shared" si="12"/>
        <v>0</v>
      </c>
      <c r="Q47" s="247">
        <f t="shared" si="13"/>
        <v>0</v>
      </c>
      <c r="R47" s="248">
        <f t="shared" si="14"/>
        <v>0</v>
      </c>
      <c r="T47" s="227">
        <f t="shared" si="15"/>
        <v>0</v>
      </c>
      <c r="U47" s="227">
        <f t="shared" si="16"/>
        <v>0</v>
      </c>
      <c r="V47" s="227">
        <f t="shared" si="17"/>
        <v>0</v>
      </c>
      <c r="W47" s="227">
        <f t="shared" si="18"/>
        <v>0</v>
      </c>
      <c r="X47" s="227">
        <f t="shared" si="19"/>
        <v>0</v>
      </c>
      <c r="Y47" s="227">
        <f t="shared" si="20"/>
        <v>0</v>
      </c>
      <c r="Z47" s="227">
        <f t="shared" si="21"/>
        <v>0</v>
      </c>
    </row>
    <row r="48" spans="1:26" ht="23.1" customHeight="1" x14ac:dyDescent="0.25">
      <c r="A48" s="164">
        <v>29</v>
      </c>
      <c r="B48" s="230" t="str">
        <f>IF('Proje ve Personel Bilgileri'!C45&gt;0,'Proje ve Personel Bilgileri'!C45,"")</f>
        <v/>
      </c>
      <c r="C48" s="246">
        <f>IF('G011A (Ocak-Temmuz)'!C48&lt;&gt;"",'G011A (Ocak-Temmuz)'!C48,0)</f>
        <v>0</v>
      </c>
      <c r="D48" s="247">
        <f>IF('G011A (Ocak-Temmuz)'!L48&lt;&gt;"",'G011A (Ocak-Temmuz)'!L48,0)</f>
        <v>0</v>
      </c>
      <c r="E48" s="239">
        <f>IF('G011A (Şubat-Ağustos)'!C48&lt;&gt;"",'G011A (Şubat-Ağustos)'!C48,0)</f>
        <v>0</v>
      </c>
      <c r="F48" s="238">
        <f>IF('G011A (Şubat-Ağustos)'!L48&lt;&gt;"",'G011A (Şubat-Ağustos)'!L48,0)</f>
        <v>0</v>
      </c>
      <c r="G48" s="239">
        <f>IF('G011A (Mart-Eylül)'!C48&lt;&gt;"",'G011A (Mart-Eylül)'!C48,0)</f>
        <v>0</v>
      </c>
      <c r="H48" s="238">
        <f>IF('G011A (Mart-Eylül)'!L48&lt;&gt;"",'G011A (Mart-Eylül)'!L48,0)</f>
        <v>0</v>
      </c>
      <c r="I48" s="239">
        <f>IF('G011A (Nisan-Ekim)'!C48&lt;&gt;"",'G011A (Nisan-Ekim)'!C48,0)</f>
        <v>0</v>
      </c>
      <c r="J48" s="238">
        <f>IF('G011A (Nisan-Ekim)'!L48&lt;&gt;"",'G011A (Nisan-Ekim)'!L48,0)</f>
        <v>0</v>
      </c>
      <c r="K48" s="239">
        <f>IF('G011A (Mayıs-Kasım)'!C48&lt;&gt;"",'G011A (Mayıs-Kasım)'!C48,0)</f>
        <v>0</v>
      </c>
      <c r="L48" s="238">
        <f>IF('G011A (Mayıs-Kasım)'!L48&lt;&gt;"",'G011A (Mayıs-Kasım)'!L48,0)</f>
        <v>0</v>
      </c>
      <c r="M48" s="239">
        <f>IF('G011A (Haziran-Aralık)'!C48&lt;&gt;"",'G011A (Haziran-Aralık)'!C48,0)</f>
        <v>0</v>
      </c>
      <c r="N48" s="238">
        <f>IF('G011A (Haziran-Aralık)'!L48&lt;&gt;"",'G011A (Haziran-Aralık)'!L48,0)</f>
        <v>0</v>
      </c>
      <c r="O48" s="246">
        <f t="shared" si="11"/>
        <v>0</v>
      </c>
      <c r="P48" s="247">
        <f t="shared" si="12"/>
        <v>0</v>
      </c>
      <c r="Q48" s="247">
        <f t="shared" si="13"/>
        <v>0</v>
      </c>
      <c r="R48" s="248">
        <f t="shared" si="14"/>
        <v>0</v>
      </c>
      <c r="T48" s="227">
        <f t="shared" si="15"/>
        <v>0</v>
      </c>
      <c r="U48" s="227">
        <f t="shared" si="16"/>
        <v>0</v>
      </c>
      <c r="V48" s="227">
        <f t="shared" si="17"/>
        <v>0</v>
      </c>
      <c r="W48" s="227">
        <f t="shared" si="18"/>
        <v>0</v>
      </c>
      <c r="X48" s="227">
        <f t="shared" si="19"/>
        <v>0</v>
      </c>
      <c r="Y48" s="227">
        <f t="shared" si="20"/>
        <v>0</v>
      </c>
      <c r="Z48" s="227">
        <f t="shared" si="21"/>
        <v>0</v>
      </c>
    </row>
    <row r="49" spans="1:27" ht="23.1" customHeight="1" x14ac:dyDescent="0.25">
      <c r="A49" s="164">
        <v>30</v>
      </c>
      <c r="B49" s="230" t="str">
        <f>IF('Proje ve Personel Bilgileri'!C46&gt;0,'Proje ve Personel Bilgileri'!C46,"")</f>
        <v/>
      </c>
      <c r="C49" s="246">
        <f>IF('G011A (Ocak-Temmuz)'!C49&lt;&gt;"",'G011A (Ocak-Temmuz)'!C49,0)</f>
        <v>0</v>
      </c>
      <c r="D49" s="247">
        <f>IF('G011A (Ocak-Temmuz)'!L49&lt;&gt;"",'G011A (Ocak-Temmuz)'!L49,0)</f>
        <v>0</v>
      </c>
      <c r="E49" s="239">
        <f>IF('G011A (Şubat-Ağustos)'!C49&lt;&gt;"",'G011A (Şubat-Ağustos)'!C49,0)</f>
        <v>0</v>
      </c>
      <c r="F49" s="238">
        <f>IF('G011A (Şubat-Ağustos)'!L49&lt;&gt;"",'G011A (Şubat-Ağustos)'!L49,0)</f>
        <v>0</v>
      </c>
      <c r="G49" s="239">
        <f>IF('G011A (Mart-Eylül)'!C49&lt;&gt;"",'G011A (Mart-Eylül)'!C49,0)</f>
        <v>0</v>
      </c>
      <c r="H49" s="238">
        <f>IF('G011A (Mart-Eylül)'!L49&lt;&gt;"",'G011A (Mart-Eylül)'!L49,0)</f>
        <v>0</v>
      </c>
      <c r="I49" s="239">
        <f>IF('G011A (Nisan-Ekim)'!C49&lt;&gt;"",'G011A (Nisan-Ekim)'!C49,0)</f>
        <v>0</v>
      </c>
      <c r="J49" s="238">
        <f>IF('G011A (Nisan-Ekim)'!L49&lt;&gt;"",'G011A (Nisan-Ekim)'!L49,0)</f>
        <v>0</v>
      </c>
      <c r="K49" s="239">
        <f>IF('G011A (Mayıs-Kasım)'!C49&lt;&gt;"",'G011A (Mayıs-Kasım)'!C49,0)</f>
        <v>0</v>
      </c>
      <c r="L49" s="238">
        <f>IF('G011A (Mayıs-Kasım)'!L49&lt;&gt;"",'G011A (Mayıs-Kasım)'!L49,0)</f>
        <v>0</v>
      </c>
      <c r="M49" s="239">
        <f>IF('G011A (Haziran-Aralık)'!C49&lt;&gt;"",'G011A (Haziran-Aralık)'!C49,0)</f>
        <v>0</v>
      </c>
      <c r="N49" s="238">
        <f>IF('G011A (Haziran-Aralık)'!L49&lt;&gt;"",'G011A (Haziran-Aralık)'!L49,0)</f>
        <v>0</v>
      </c>
      <c r="O49" s="246">
        <f t="shared" si="11"/>
        <v>0</v>
      </c>
      <c r="P49" s="247">
        <f t="shared" si="12"/>
        <v>0</v>
      </c>
      <c r="Q49" s="247">
        <f t="shared" si="13"/>
        <v>0</v>
      </c>
      <c r="R49" s="248">
        <f t="shared" si="14"/>
        <v>0</v>
      </c>
      <c r="T49" s="227">
        <f t="shared" si="15"/>
        <v>0</v>
      </c>
      <c r="U49" s="227">
        <f t="shared" si="16"/>
        <v>0</v>
      </c>
      <c r="V49" s="227">
        <f t="shared" si="17"/>
        <v>0</v>
      </c>
      <c r="W49" s="227">
        <f t="shared" si="18"/>
        <v>0</v>
      </c>
      <c r="X49" s="227">
        <f t="shared" si="19"/>
        <v>0</v>
      </c>
      <c r="Y49" s="227">
        <f t="shared" si="20"/>
        <v>0</v>
      </c>
      <c r="Z49" s="227">
        <f t="shared" si="21"/>
        <v>0</v>
      </c>
    </row>
    <row r="50" spans="1:27" ht="23.1" customHeight="1" x14ac:dyDescent="0.25">
      <c r="A50" s="164">
        <v>31</v>
      </c>
      <c r="B50" s="230" t="str">
        <f>IF('Proje ve Personel Bilgileri'!C47&gt;0,'Proje ve Personel Bilgileri'!C47,"")</f>
        <v/>
      </c>
      <c r="C50" s="246">
        <f>IF('G011A (Ocak-Temmuz)'!C50&lt;&gt;"",'G011A (Ocak-Temmuz)'!C50,0)</f>
        <v>0</v>
      </c>
      <c r="D50" s="247">
        <f>IF('G011A (Ocak-Temmuz)'!L50&lt;&gt;"",'G011A (Ocak-Temmuz)'!L50,0)</f>
        <v>0</v>
      </c>
      <c r="E50" s="239">
        <f>IF('G011A (Şubat-Ağustos)'!C50&lt;&gt;"",'G011A (Şubat-Ağustos)'!C50,0)</f>
        <v>0</v>
      </c>
      <c r="F50" s="238">
        <f>IF('G011A (Şubat-Ağustos)'!L50&lt;&gt;"",'G011A (Şubat-Ağustos)'!L50,0)</f>
        <v>0</v>
      </c>
      <c r="G50" s="239">
        <f>IF('G011A (Mart-Eylül)'!C50&lt;&gt;"",'G011A (Mart-Eylül)'!C50,0)</f>
        <v>0</v>
      </c>
      <c r="H50" s="238">
        <f>IF('G011A (Mart-Eylül)'!L50&lt;&gt;"",'G011A (Mart-Eylül)'!L50,0)</f>
        <v>0</v>
      </c>
      <c r="I50" s="239">
        <f>IF('G011A (Nisan-Ekim)'!C50&lt;&gt;"",'G011A (Nisan-Ekim)'!C50,0)</f>
        <v>0</v>
      </c>
      <c r="J50" s="238">
        <f>IF('G011A (Nisan-Ekim)'!L50&lt;&gt;"",'G011A (Nisan-Ekim)'!L50,0)</f>
        <v>0</v>
      </c>
      <c r="K50" s="239">
        <f>IF('G011A (Mayıs-Kasım)'!C50&lt;&gt;"",'G011A (Mayıs-Kasım)'!C50,0)</f>
        <v>0</v>
      </c>
      <c r="L50" s="238">
        <f>IF('G011A (Mayıs-Kasım)'!L50&lt;&gt;"",'G011A (Mayıs-Kasım)'!L50,0)</f>
        <v>0</v>
      </c>
      <c r="M50" s="239">
        <f>IF('G011A (Haziran-Aralık)'!C50&lt;&gt;"",'G011A (Haziran-Aralık)'!C50,0)</f>
        <v>0</v>
      </c>
      <c r="N50" s="238">
        <f>IF('G011A (Haziran-Aralık)'!L50&lt;&gt;"",'G011A (Haziran-Aralık)'!L50,0)</f>
        <v>0</v>
      </c>
      <c r="O50" s="246">
        <f t="shared" si="11"/>
        <v>0</v>
      </c>
      <c r="P50" s="247">
        <f t="shared" si="12"/>
        <v>0</v>
      </c>
      <c r="Q50" s="247">
        <f t="shared" si="13"/>
        <v>0</v>
      </c>
      <c r="R50" s="248">
        <f t="shared" si="14"/>
        <v>0</v>
      </c>
      <c r="T50" s="227">
        <f t="shared" si="15"/>
        <v>0</v>
      </c>
      <c r="U50" s="227">
        <f t="shared" si="16"/>
        <v>0</v>
      </c>
      <c r="V50" s="227">
        <f t="shared" si="17"/>
        <v>0</v>
      </c>
      <c r="W50" s="227">
        <f t="shared" si="18"/>
        <v>0</v>
      </c>
      <c r="X50" s="227">
        <f t="shared" si="19"/>
        <v>0</v>
      </c>
      <c r="Y50" s="227">
        <f t="shared" si="20"/>
        <v>0</v>
      </c>
      <c r="Z50" s="227">
        <f t="shared" si="21"/>
        <v>0</v>
      </c>
    </row>
    <row r="51" spans="1:27" ht="23.1" customHeight="1" x14ac:dyDescent="0.25">
      <c r="A51" s="164">
        <v>32</v>
      </c>
      <c r="B51" s="230" t="str">
        <f>IF('Proje ve Personel Bilgileri'!C48&gt;0,'Proje ve Personel Bilgileri'!C48,"")</f>
        <v/>
      </c>
      <c r="C51" s="246">
        <f>IF('G011A (Ocak-Temmuz)'!C51&lt;&gt;"",'G011A (Ocak-Temmuz)'!C51,0)</f>
        <v>0</v>
      </c>
      <c r="D51" s="247">
        <f>IF('G011A (Ocak-Temmuz)'!L51&lt;&gt;"",'G011A (Ocak-Temmuz)'!L51,0)</f>
        <v>0</v>
      </c>
      <c r="E51" s="239">
        <f>IF('G011A (Şubat-Ağustos)'!C51&lt;&gt;"",'G011A (Şubat-Ağustos)'!C51,0)</f>
        <v>0</v>
      </c>
      <c r="F51" s="238">
        <f>IF('G011A (Şubat-Ağustos)'!L51&lt;&gt;"",'G011A (Şubat-Ağustos)'!L51,0)</f>
        <v>0</v>
      </c>
      <c r="G51" s="239">
        <f>IF('G011A (Mart-Eylül)'!C51&lt;&gt;"",'G011A (Mart-Eylül)'!C51,0)</f>
        <v>0</v>
      </c>
      <c r="H51" s="238">
        <f>IF('G011A (Mart-Eylül)'!L51&lt;&gt;"",'G011A (Mart-Eylül)'!L51,0)</f>
        <v>0</v>
      </c>
      <c r="I51" s="239">
        <f>IF('G011A (Nisan-Ekim)'!C51&lt;&gt;"",'G011A (Nisan-Ekim)'!C51,0)</f>
        <v>0</v>
      </c>
      <c r="J51" s="238">
        <f>IF('G011A (Nisan-Ekim)'!L51&lt;&gt;"",'G011A (Nisan-Ekim)'!L51,0)</f>
        <v>0</v>
      </c>
      <c r="K51" s="239">
        <f>IF('G011A (Mayıs-Kasım)'!C51&lt;&gt;"",'G011A (Mayıs-Kasım)'!C51,0)</f>
        <v>0</v>
      </c>
      <c r="L51" s="238">
        <f>IF('G011A (Mayıs-Kasım)'!L51&lt;&gt;"",'G011A (Mayıs-Kasım)'!L51,0)</f>
        <v>0</v>
      </c>
      <c r="M51" s="239">
        <f>IF('G011A (Haziran-Aralık)'!C51&lt;&gt;"",'G011A (Haziran-Aralık)'!C51,0)</f>
        <v>0</v>
      </c>
      <c r="N51" s="238">
        <f>IF('G011A (Haziran-Aralık)'!L51&lt;&gt;"",'G011A (Haziran-Aralık)'!L51,0)</f>
        <v>0</v>
      </c>
      <c r="O51" s="246">
        <f t="shared" si="11"/>
        <v>0</v>
      </c>
      <c r="P51" s="247">
        <f t="shared" si="12"/>
        <v>0</v>
      </c>
      <c r="Q51" s="247">
        <f t="shared" si="13"/>
        <v>0</v>
      </c>
      <c r="R51" s="248">
        <f t="shared" si="14"/>
        <v>0</v>
      </c>
      <c r="T51" s="227">
        <f t="shared" si="15"/>
        <v>0</v>
      </c>
      <c r="U51" s="227">
        <f t="shared" si="16"/>
        <v>0</v>
      </c>
      <c r="V51" s="227">
        <f t="shared" si="17"/>
        <v>0</v>
      </c>
      <c r="W51" s="227">
        <f t="shared" si="18"/>
        <v>0</v>
      </c>
      <c r="X51" s="227">
        <f t="shared" si="19"/>
        <v>0</v>
      </c>
      <c r="Y51" s="227">
        <f t="shared" si="20"/>
        <v>0</v>
      </c>
      <c r="Z51" s="227">
        <f t="shared" si="21"/>
        <v>0</v>
      </c>
    </row>
    <row r="52" spans="1:27" ht="23.1" customHeight="1" x14ac:dyDescent="0.25">
      <c r="A52" s="164">
        <v>33</v>
      </c>
      <c r="B52" s="230" t="str">
        <f>IF('Proje ve Personel Bilgileri'!C49&gt;0,'Proje ve Personel Bilgileri'!C49,"")</f>
        <v/>
      </c>
      <c r="C52" s="246">
        <f>IF('G011A (Ocak-Temmuz)'!C52&lt;&gt;"",'G011A (Ocak-Temmuz)'!C52,0)</f>
        <v>0</v>
      </c>
      <c r="D52" s="247">
        <f>IF('G011A (Ocak-Temmuz)'!L52&lt;&gt;"",'G011A (Ocak-Temmuz)'!L52,0)</f>
        <v>0</v>
      </c>
      <c r="E52" s="239">
        <f>IF('G011A (Şubat-Ağustos)'!C52&lt;&gt;"",'G011A (Şubat-Ağustos)'!C52,0)</f>
        <v>0</v>
      </c>
      <c r="F52" s="238">
        <f>IF('G011A (Şubat-Ağustos)'!L52&lt;&gt;"",'G011A (Şubat-Ağustos)'!L52,0)</f>
        <v>0</v>
      </c>
      <c r="G52" s="239">
        <f>IF('G011A (Mart-Eylül)'!C52&lt;&gt;"",'G011A (Mart-Eylül)'!C52,0)</f>
        <v>0</v>
      </c>
      <c r="H52" s="238">
        <f>IF('G011A (Mart-Eylül)'!L52&lt;&gt;"",'G011A (Mart-Eylül)'!L52,0)</f>
        <v>0</v>
      </c>
      <c r="I52" s="239">
        <f>IF('G011A (Nisan-Ekim)'!C52&lt;&gt;"",'G011A (Nisan-Ekim)'!C52,0)</f>
        <v>0</v>
      </c>
      <c r="J52" s="238">
        <f>IF('G011A (Nisan-Ekim)'!L52&lt;&gt;"",'G011A (Nisan-Ekim)'!L52,0)</f>
        <v>0</v>
      </c>
      <c r="K52" s="239">
        <f>IF('G011A (Mayıs-Kasım)'!C52&lt;&gt;"",'G011A (Mayıs-Kasım)'!C52,0)</f>
        <v>0</v>
      </c>
      <c r="L52" s="238">
        <f>IF('G011A (Mayıs-Kasım)'!L52&lt;&gt;"",'G011A (Mayıs-Kasım)'!L52,0)</f>
        <v>0</v>
      </c>
      <c r="M52" s="239">
        <f>IF('G011A (Haziran-Aralık)'!C52&lt;&gt;"",'G011A (Haziran-Aralık)'!C52,0)</f>
        <v>0</v>
      </c>
      <c r="N52" s="238">
        <f>IF('G011A (Haziran-Aralık)'!L52&lt;&gt;"",'G011A (Haziran-Aralık)'!L52,0)</f>
        <v>0</v>
      </c>
      <c r="O52" s="246">
        <f t="shared" si="11"/>
        <v>0</v>
      </c>
      <c r="P52" s="247">
        <f t="shared" si="12"/>
        <v>0</v>
      </c>
      <c r="Q52" s="247">
        <f t="shared" si="13"/>
        <v>0</v>
      </c>
      <c r="R52" s="248">
        <f t="shared" si="14"/>
        <v>0</v>
      </c>
      <c r="T52" s="227">
        <f t="shared" si="15"/>
        <v>0</v>
      </c>
      <c r="U52" s="227">
        <f t="shared" si="16"/>
        <v>0</v>
      </c>
      <c r="V52" s="227">
        <f t="shared" si="17"/>
        <v>0</v>
      </c>
      <c r="W52" s="227">
        <f t="shared" si="18"/>
        <v>0</v>
      </c>
      <c r="X52" s="227">
        <f t="shared" si="19"/>
        <v>0</v>
      </c>
      <c r="Y52" s="227">
        <f t="shared" si="20"/>
        <v>0</v>
      </c>
      <c r="Z52" s="227">
        <f t="shared" si="21"/>
        <v>0</v>
      </c>
    </row>
    <row r="53" spans="1:27" ht="23.1" customHeight="1" x14ac:dyDescent="0.25">
      <c r="A53" s="164">
        <v>34</v>
      </c>
      <c r="B53" s="230" t="str">
        <f>IF('Proje ve Personel Bilgileri'!C50&gt;0,'Proje ve Personel Bilgileri'!C50,"")</f>
        <v/>
      </c>
      <c r="C53" s="246">
        <f>IF('G011A (Ocak-Temmuz)'!C53&lt;&gt;"",'G011A (Ocak-Temmuz)'!C53,0)</f>
        <v>0</v>
      </c>
      <c r="D53" s="247">
        <f>IF('G011A (Ocak-Temmuz)'!L53&lt;&gt;"",'G011A (Ocak-Temmuz)'!L53,0)</f>
        <v>0</v>
      </c>
      <c r="E53" s="239">
        <f>IF('G011A (Şubat-Ağustos)'!C53&lt;&gt;"",'G011A (Şubat-Ağustos)'!C53,0)</f>
        <v>0</v>
      </c>
      <c r="F53" s="238">
        <f>IF('G011A (Şubat-Ağustos)'!L53&lt;&gt;"",'G011A (Şubat-Ağustos)'!L53,0)</f>
        <v>0</v>
      </c>
      <c r="G53" s="239">
        <f>IF('G011A (Mart-Eylül)'!C53&lt;&gt;"",'G011A (Mart-Eylül)'!C53,0)</f>
        <v>0</v>
      </c>
      <c r="H53" s="238">
        <f>IF('G011A (Mart-Eylül)'!L53&lt;&gt;"",'G011A (Mart-Eylül)'!L53,0)</f>
        <v>0</v>
      </c>
      <c r="I53" s="239">
        <f>IF('G011A (Nisan-Ekim)'!C53&lt;&gt;"",'G011A (Nisan-Ekim)'!C53,0)</f>
        <v>0</v>
      </c>
      <c r="J53" s="238">
        <f>IF('G011A (Nisan-Ekim)'!L53&lt;&gt;"",'G011A (Nisan-Ekim)'!L53,0)</f>
        <v>0</v>
      </c>
      <c r="K53" s="239">
        <f>IF('G011A (Mayıs-Kasım)'!C53&lt;&gt;"",'G011A (Mayıs-Kasım)'!C53,0)</f>
        <v>0</v>
      </c>
      <c r="L53" s="238">
        <f>IF('G011A (Mayıs-Kasım)'!L53&lt;&gt;"",'G011A (Mayıs-Kasım)'!L53,0)</f>
        <v>0</v>
      </c>
      <c r="M53" s="239">
        <f>IF('G011A (Haziran-Aralık)'!C53&lt;&gt;"",'G011A (Haziran-Aralık)'!C53,0)</f>
        <v>0</v>
      </c>
      <c r="N53" s="238">
        <f>IF('G011A (Haziran-Aralık)'!L53&lt;&gt;"",'G011A (Haziran-Aralık)'!L53,0)</f>
        <v>0</v>
      </c>
      <c r="O53" s="246">
        <f t="shared" si="11"/>
        <v>0</v>
      </c>
      <c r="P53" s="247">
        <f t="shared" si="12"/>
        <v>0</v>
      </c>
      <c r="Q53" s="247">
        <f t="shared" si="13"/>
        <v>0</v>
      </c>
      <c r="R53" s="248">
        <f t="shared" si="14"/>
        <v>0</v>
      </c>
      <c r="T53" s="227">
        <f t="shared" si="15"/>
        <v>0</v>
      </c>
      <c r="U53" s="227">
        <f t="shared" si="16"/>
        <v>0</v>
      </c>
      <c r="V53" s="227">
        <f t="shared" si="17"/>
        <v>0</v>
      </c>
      <c r="W53" s="227">
        <f t="shared" si="18"/>
        <v>0</v>
      </c>
      <c r="X53" s="227">
        <f t="shared" si="19"/>
        <v>0</v>
      </c>
      <c r="Y53" s="227">
        <f t="shared" si="20"/>
        <v>0</v>
      </c>
      <c r="Z53" s="227">
        <f t="shared" si="21"/>
        <v>0</v>
      </c>
    </row>
    <row r="54" spans="1:27" ht="23.1" customHeight="1" x14ac:dyDescent="0.25">
      <c r="A54" s="164">
        <v>35</v>
      </c>
      <c r="B54" s="230" t="str">
        <f>IF('Proje ve Personel Bilgileri'!C51&gt;0,'Proje ve Personel Bilgileri'!C51,"")</f>
        <v/>
      </c>
      <c r="C54" s="246">
        <f>IF('G011A (Ocak-Temmuz)'!C54&lt;&gt;"",'G011A (Ocak-Temmuz)'!C54,0)</f>
        <v>0</v>
      </c>
      <c r="D54" s="247">
        <f>IF('G011A (Ocak-Temmuz)'!L54&lt;&gt;"",'G011A (Ocak-Temmuz)'!L54,0)</f>
        <v>0</v>
      </c>
      <c r="E54" s="239">
        <f>IF('G011A (Şubat-Ağustos)'!C54&lt;&gt;"",'G011A (Şubat-Ağustos)'!C54,0)</f>
        <v>0</v>
      </c>
      <c r="F54" s="238">
        <f>IF('G011A (Şubat-Ağustos)'!L54&lt;&gt;"",'G011A (Şubat-Ağustos)'!L54,0)</f>
        <v>0</v>
      </c>
      <c r="G54" s="239">
        <f>IF('G011A (Mart-Eylül)'!C54&lt;&gt;"",'G011A (Mart-Eylül)'!C54,0)</f>
        <v>0</v>
      </c>
      <c r="H54" s="238">
        <f>IF('G011A (Mart-Eylül)'!L54&lt;&gt;"",'G011A (Mart-Eylül)'!L54,0)</f>
        <v>0</v>
      </c>
      <c r="I54" s="239">
        <f>IF('G011A (Nisan-Ekim)'!C54&lt;&gt;"",'G011A (Nisan-Ekim)'!C54,0)</f>
        <v>0</v>
      </c>
      <c r="J54" s="238">
        <f>IF('G011A (Nisan-Ekim)'!L54&lt;&gt;"",'G011A (Nisan-Ekim)'!L54,0)</f>
        <v>0</v>
      </c>
      <c r="K54" s="239">
        <f>IF('G011A (Mayıs-Kasım)'!C54&lt;&gt;"",'G011A (Mayıs-Kasım)'!C54,0)</f>
        <v>0</v>
      </c>
      <c r="L54" s="238">
        <f>IF('G011A (Mayıs-Kasım)'!L54&lt;&gt;"",'G011A (Mayıs-Kasım)'!L54,0)</f>
        <v>0</v>
      </c>
      <c r="M54" s="239">
        <f>IF('G011A (Haziran-Aralık)'!C54&lt;&gt;"",'G011A (Haziran-Aralık)'!C54,0)</f>
        <v>0</v>
      </c>
      <c r="N54" s="238">
        <f>IF('G011A (Haziran-Aralık)'!L54&lt;&gt;"",'G011A (Haziran-Aralık)'!L54,0)</f>
        <v>0</v>
      </c>
      <c r="O54" s="246">
        <f t="shared" si="11"/>
        <v>0</v>
      </c>
      <c r="P54" s="247">
        <f t="shared" si="12"/>
        <v>0</v>
      </c>
      <c r="Q54" s="247">
        <f t="shared" si="13"/>
        <v>0</v>
      </c>
      <c r="R54" s="248">
        <f t="shared" si="14"/>
        <v>0</v>
      </c>
      <c r="T54" s="227">
        <f t="shared" si="15"/>
        <v>0</v>
      </c>
      <c r="U54" s="227">
        <f t="shared" si="16"/>
        <v>0</v>
      </c>
      <c r="V54" s="227">
        <f t="shared" si="17"/>
        <v>0</v>
      </c>
      <c r="W54" s="227">
        <f t="shared" si="18"/>
        <v>0</v>
      </c>
      <c r="X54" s="227">
        <f t="shared" si="19"/>
        <v>0</v>
      </c>
      <c r="Y54" s="227">
        <f t="shared" si="20"/>
        <v>0</v>
      </c>
      <c r="Z54" s="227">
        <f t="shared" si="21"/>
        <v>0</v>
      </c>
    </row>
    <row r="55" spans="1:27" ht="23.1" customHeight="1" x14ac:dyDescent="0.25">
      <c r="A55" s="164">
        <v>36</v>
      </c>
      <c r="B55" s="230" t="str">
        <f>IF('Proje ve Personel Bilgileri'!C52&gt;0,'Proje ve Personel Bilgileri'!C52,"")</f>
        <v/>
      </c>
      <c r="C55" s="246">
        <f>IF('G011A (Ocak-Temmuz)'!C55&lt;&gt;"",'G011A (Ocak-Temmuz)'!C55,0)</f>
        <v>0</v>
      </c>
      <c r="D55" s="247">
        <f>IF('G011A (Ocak-Temmuz)'!L55&lt;&gt;"",'G011A (Ocak-Temmuz)'!L55,0)</f>
        <v>0</v>
      </c>
      <c r="E55" s="239">
        <f>IF('G011A (Şubat-Ağustos)'!C55&lt;&gt;"",'G011A (Şubat-Ağustos)'!C55,0)</f>
        <v>0</v>
      </c>
      <c r="F55" s="238">
        <f>IF('G011A (Şubat-Ağustos)'!L55&lt;&gt;"",'G011A (Şubat-Ağustos)'!L55,0)</f>
        <v>0</v>
      </c>
      <c r="G55" s="239">
        <f>IF('G011A (Mart-Eylül)'!C55&lt;&gt;"",'G011A (Mart-Eylül)'!C55,0)</f>
        <v>0</v>
      </c>
      <c r="H55" s="238">
        <f>IF('G011A (Mart-Eylül)'!L55&lt;&gt;"",'G011A (Mart-Eylül)'!L55,0)</f>
        <v>0</v>
      </c>
      <c r="I55" s="239">
        <f>IF('G011A (Nisan-Ekim)'!C55&lt;&gt;"",'G011A (Nisan-Ekim)'!C55,0)</f>
        <v>0</v>
      </c>
      <c r="J55" s="238">
        <f>IF('G011A (Nisan-Ekim)'!L55&lt;&gt;"",'G011A (Nisan-Ekim)'!L55,0)</f>
        <v>0</v>
      </c>
      <c r="K55" s="239">
        <f>IF('G011A (Mayıs-Kasım)'!C55&lt;&gt;"",'G011A (Mayıs-Kasım)'!C55,0)</f>
        <v>0</v>
      </c>
      <c r="L55" s="238">
        <f>IF('G011A (Mayıs-Kasım)'!L55&lt;&gt;"",'G011A (Mayıs-Kasım)'!L55,0)</f>
        <v>0</v>
      </c>
      <c r="M55" s="239">
        <f>IF('G011A (Haziran-Aralık)'!C55&lt;&gt;"",'G011A (Haziran-Aralık)'!C55,0)</f>
        <v>0</v>
      </c>
      <c r="N55" s="238">
        <f>IF('G011A (Haziran-Aralık)'!L55&lt;&gt;"",'G011A (Haziran-Aralık)'!L55,0)</f>
        <v>0</v>
      </c>
      <c r="O55" s="246">
        <f t="shared" si="11"/>
        <v>0</v>
      </c>
      <c r="P55" s="247">
        <f t="shared" si="12"/>
        <v>0</v>
      </c>
      <c r="Q55" s="247">
        <f t="shared" si="13"/>
        <v>0</v>
      </c>
      <c r="R55" s="248">
        <f t="shared" si="14"/>
        <v>0</v>
      </c>
      <c r="T55" s="227">
        <f t="shared" si="15"/>
        <v>0</v>
      </c>
      <c r="U55" s="227">
        <f t="shared" si="16"/>
        <v>0</v>
      </c>
      <c r="V55" s="227">
        <f t="shared" si="17"/>
        <v>0</v>
      </c>
      <c r="W55" s="227">
        <f t="shared" si="18"/>
        <v>0</v>
      </c>
      <c r="X55" s="227">
        <f t="shared" si="19"/>
        <v>0</v>
      </c>
      <c r="Y55" s="227">
        <f t="shared" si="20"/>
        <v>0</v>
      </c>
      <c r="Z55" s="227">
        <f t="shared" si="21"/>
        <v>0</v>
      </c>
    </row>
    <row r="56" spans="1:27" ht="23.1" customHeight="1" x14ac:dyDescent="0.25">
      <c r="A56" s="164">
        <v>37</v>
      </c>
      <c r="B56" s="230" t="str">
        <f>IF('Proje ve Personel Bilgileri'!C53&gt;0,'Proje ve Personel Bilgileri'!C53,"")</f>
        <v/>
      </c>
      <c r="C56" s="246">
        <f>IF('G011A (Ocak-Temmuz)'!C56&lt;&gt;"",'G011A (Ocak-Temmuz)'!C56,0)</f>
        <v>0</v>
      </c>
      <c r="D56" s="247">
        <f>IF('G011A (Ocak-Temmuz)'!L56&lt;&gt;"",'G011A (Ocak-Temmuz)'!L56,0)</f>
        <v>0</v>
      </c>
      <c r="E56" s="239">
        <f>IF('G011A (Şubat-Ağustos)'!C56&lt;&gt;"",'G011A (Şubat-Ağustos)'!C56,0)</f>
        <v>0</v>
      </c>
      <c r="F56" s="238">
        <f>IF('G011A (Şubat-Ağustos)'!L56&lt;&gt;"",'G011A (Şubat-Ağustos)'!L56,0)</f>
        <v>0</v>
      </c>
      <c r="G56" s="239">
        <f>IF('G011A (Mart-Eylül)'!C56&lt;&gt;"",'G011A (Mart-Eylül)'!C56,0)</f>
        <v>0</v>
      </c>
      <c r="H56" s="238">
        <f>IF('G011A (Mart-Eylül)'!L56&lt;&gt;"",'G011A (Mart-Eylül)'!L56,0)</f>
        <v>0</v>
      </c>
      <c r="I56" s="239">
        <f>IF('G011A (Nisan-Ekim)'!C56&lt;&gt;"",'G011A (Nisan-Ekim)'!C56,0)</f>
        <v>0</v>
      </c>
      <c r="J56" s="238">
        <f>IF('G011A (Nisan-Ekim)'!L56&lt;&gt;"",'G011A (Nisan-Ekim)'!L56,0)</f>
        <v>0</v>
      </c>
      <c r="K56" s="239">
        <f>IF('G011A (Mayıs-Kasım)'!C56&lt;&gt;"",'G011A (Mayıs-Kasım)'!C56,0)</f>
        <v>0</v>
      </c>
      <c r="L56" s="238">
        <f>IF('G011A (Mayıs-Kasım)'!L56&lt;&gt;"",'G011A (Mayıs-Kasım)'!L56,0)</f>
        <v>0</v>
      </c>
      <c r="M56" s="239">
        <f>IF('G011A (Haziran-Aralık)'!C56&lt;&gt;"",'G011A (Haziran-Aralık)'!C56,0)</f>
        <v>0</v>
      </c>
      <c r="N56" s="238">
        <f>IF('G011A (Haziran-Aralık)'!L56&lt;&gt;"",'G011A (Haziran-Aralık)'!L56,0)</f>
        <v>0</v>
      </c>
      <c r="O56" s="246">
        <f t="shared" si="11"/>
        <v>0</v>
      </c>
      <c r="P56" s="247">
        <f t="shared" si="12"/>
        <v>0</v>
      </c>
      <c r="Q56" s="247">
        <f t="shared" si="13"/>
        <v>0</v>
      </c>
      <c r="R56" s="248">
        <f t="shared" si="14"/>
        <v>0</v>
      </c>
      <c r="T56" s="227">
        <f t="shared" si="15"/>
        <v>0</v>
      </c>
      <c r="U56" s="227">
        <f t="shared" si="16"/>
        <v>0</v>
      </c>
      <c r="V56" s="227">
        <f t="shared" si="17"/>
        <v>0</v>
      </c>
      <c r="W56" s="227">
        <f t="shared" si="18"/>
        <v>0</v>
      </c>
      <c r="X56" s="227">
        <f t="shared" si="19"/>
        <v>0</v>
      </c>
      <c r="Y56" s="227">
        <f t="shared" si="20"/>
        <v>0</v>
      </c>
      <c r="Z56" s="227">
        <f t="shared" si="21"/>
        <v>0</v>
      </c>
    </row>
    <row r="57" spans="1:27" ht="23.1" customHeight="1" x14ac:dyDescent="0.25">
      <c r="A57" s="164">
        <v>38</v>
      </c>
      <c r="B57" s="230" t="str">
        <f>IF('Proje ve Personel Bilgileri'!C54&gt;0,'Proje ve Personel Bilgileri'!C54,"")</f>
        <v/>
      </c>
      <c r="C57" s="246">
        <f>IF('G011A (Ocak-Temmuz)'!C57&lt;&gt;"",'G011A (Ocak-Temmuz)'!C57,0)</f>
        <v>0</v>
      </c>
      <c r="D57" s="247">
        <f>IF('G011A (Ocak-Temmuz)'!L57&lt;&gt;"",'G011A (Ocak-Temmuz)'!L57,0)</f>
        <v>0</v>
      </c>
      <c r="E57" s="239">
        <f>IF('G011A (Şubat-Ağustos)'!C57&lt;&gt;"",'G011A (Şubat-Ağustos)'!C57,0)</f>
        <v>0</v>
      </c>
      <c r="F57" s="238">
        <f>IF('G011A (Şubat-Ağustos)'!L57&lt;&gt;"",'G011A (Şubat-Ağustos)'!L57,0)</f>
        <v>0</v>
      </c>
      <c r="G57" s="239">
        <f>IF('G011A (Mart-Eylül)'!C57&lt;&gt;"",'G011A (Mart-Eylül)'!C57,0)</f>
        <v>0</v>
      </c>
      <c r="H57" s="238">
        <f>IF('G011A (Mart-Eylül)'!L57&lt;&gt;"",'G011A (Mart-Eylül)'!L57,0)</f>
        <v>0</v>
      </c>
      <c r="I57" s="239">
        <f>IF('G011A (Nisan-Ekim)'!C57&lt;&gt;"",'G011A (Nisan-Ekim)'!C57,0)</f>
        <v>0</v>
      </c>
      <c r="J57" s="238">
        <f>IF('G011A (Nisan-Ekim)'!L57&lt;&gt;"",'G011A (Nisan-Ekim)'!L57,0)</f>
        <v>0</v>
      </c>
      <c r="K57" s="239">
        <f>IF('G011A (Mayıs-Kasım)'!C57&lt;&gt;"",'G011A (Mayıs-Kasım)'!C57,0)</f>
        <v>0</v>
      </c>
      <c r="L57" s="238">
        <f>IF('G011A (Mayıs-Kasım)'!L57&lt;&gt;"",'G011A (Mayıs-Kasım)'!L57,0)</f>
        <v>0</v>
      </c>
      <c r="M57" s="239">
        <f>IF('G011A (Haziran-Aralık)'!C57&lt;&gt;"",'G011A (Haziran-Aralık)'!C57,0)</f>
        <v>0</v>
      </c>
      <c r="N57" s="238">
        <f>IF('G011A (Haziran-Aralık)'!L57&lt;&gt;"",'G011A (Haziran-Aralık)'!L57,0)</f>
        <v>0</v>
      </c>
      <c r="O57" s="246">
        <f t="shared" si="11"/>
        <v>0</v>
      </c>
      <c r="P57" s="247">
        <f t="shared" si="12"/>
        <v>0</v>
      </c>
      <c r="Q57" s="247">
        <f t="shared" si="13"/>
        <v>0</v>
      </c>
      <c r="R57" s="248">
        <f t="shared" si="14"/>
        <v>0</v>
      </c>
      <c r="T57" s="227">
        <f t="shared" si="15"/>
        <v>0</v>
      </c>
      <c r="U57" s="227">
        <f t="shared" si="16"/>
        <v>0</v>
      </c>
      <c r="V57" s="227">
        <f t="shared" si="17"/>
        <v>0</v>
      </c>
      <c r="W57" s="227">
        <f t="shared" si="18"/>
        <v>0</v>
      </c>
      <c r="X57" s="227">
        <f t="shared" si="19"/>
        <v>0</v>
      </c>
      <c r="Y57" s="227">
        <f t="shared" si="20"/>
        <v>0</v>
      </c>
      <c r="Z57" s="227">
        <f t="shared" si="21"/>
        <v>0</v>
      </c>
    </row>
    <row r="58" spans="1:27" ht="23.1" customHeight="1" x14ac:dyDescent="0.25">
      <c r="A58" s="164">
        <v>39</v>
      </c>
      <c r="B58" s="230" t="str">
        <f>IF('Proje ve Personel Bilgileri'!C55&gt;0,'Proje ve Personel Bilgileri'!C55,"")</f>
        <v/>
      </c>
      <c r="C58" s="246">
        <f>IF('G011A (Ocak-Temmuz)'!C58&lt;&gt;"",'G011A (Ocak-Temmuz)'!C58,0)</f>
        <v>0</v>
      </c>
      <c r="D58" s="247">
        <f>IF('G011A (Ocak-Temmuz)'!L58&lt;&gt;"",'G011A (Ocak-Temmuz)'!L58,0)</f>
        <v>0</v>
      </c>
      <c r="E58" s="239">
        <f>IF('G011A (Şubat-Ağustos)'!C58&lt;&gt;"",'G011A (Şubat-Ağustos)'!C58,0)</f>
        <v>0</v>
      </c>
      <c r="F58" s="238">
        <f>IF('G011A (Şubat-Ağustos)'!L58&lt;&gt;"",'G011A (Şubat-Ağustos)'!L58,0)</f>
        <v>0</v>
      </c>
      <c r="G58" s="239">
        <f>IF('G011A (Mart-Eylül)'!C58&lt;&gt;"",'G011A (Mart-Eylül)'!C58,0)</f>
        <v>0</v>
      </c>
      <c r="H58" s="238">
        <f>IF('G011A (Mart-Eylül)'!L58&lt;&gt;"",'G011A (Mart-Eylül)'!L58,0)</f>
        <v>0</v>
      </c>
      <c r="I58" s="239">
        <f>IF('G011A (Nisan-Ekim)'!C58&lt;&gt;"",'G011A (Nisan-Ekim)'!C58,0)</f>
        <v>0</v>
      </c>
      <c r="J58" s="238">
        <f>IF('G011A (Nisan-Ekim)'!L58&lt;&gt;"",'G011A (Nisan-Ekim)'!L58,0)</f>
        <v>0</v>
      </c>
      <c r="K58" s="239">
        <f>IF('G011A (Mayıs-Kasım)'!C58&lt;&gt;"",'G011A (Mayıs-Kasım)'!C58,0)</f>
        <v>0</v>
      </c>
      <c r="L58" s="238">
        <f>IF('G011A (Mayıs-Kasım)'!L58&lt;&gt;"",'G011A (Mayıs-Kasım)'!L58,0)</f>
        <v>0</v>
      </c>
      <c r="M58" s="239">
        <f>IF('G011A (Haziran-Aralık)'!C58&lt;&gt;"",'G011A (Haziran-Aralık)'!C58,0)</f>
        <v>0</v>
      </c>
      <c r="N58" s="238">
        <f>IF('G011A (Haziran-Aralık)'!L58&lt;&gt;"",'G011A (Haziran-Aralık)'!L58,0)</f>
        <v>0</v>
      </c>
      <c r="O58" s="246">
        <f t="shared" si="11"/>
        <v>0</v>
      </c>
      <c r="P58" s="247">
        <f t="shared" si="12"/>
        <v>0</v>
      </c>
      <c r="Q58" s="247">
        <f t="shared" si="13"/>
        <v>0</v>
      </c>
      <c r="R58" s="248">
        <f t="shared" si="14"/>
        <v>0</v>
      </c>
      <c r="T58" s="227">
        <f t="shared" si="15"/>
        <v>0</v>
      </c>
      <c r="U58" s="227">
        <f t="shared" si="16"/>
        <v>0</v>
      </c>
      <c r="V58" s="227">
        <f t="shared" si="17"/>
        <v>0</v>
      </c>
      <c r="W58" s="227">
        <f t="shared" si="18"/>
        <v>0</v>
      </c>
      <c r="X58" s="227">
        <f t="shared" si="19"/>
        <v>0</v>
      </c>
      <c r="Y58" s="227">
        <f t="shared" si="20"/>
        <v>0</v>
      </c>
      <c r="Z58" s="227">
        <f t="shared" si="21"/>
        <v>0</v>
      </c>
    </row>
    <row r="59" spans="1:27" ht="23.1" customHeight="1" thickBot="1" x14ac:dyDescent="0.3">
      <c r="A59" s="167">
        <v>40</v>
      </c>
      <c r="B59" s="232" t="str">
        <f>IF('Proje ve Personel Bilgileri'!C56&gt;0,'Proje ve Personel Bilgileri'!C56,"")</f>
        <v/>
      </c>
      <c r="C59" s="249">
        <f>IF('G011A (Ocak-Temmuz)'!C59&lt;&gt;"",'G011A (Ocak-Temmuz)'!C59,0)</f>
        <v>0</v>
      </c>
      <c r="D59" s="250">
        <f>IF('G011A (Ocak-Temmuz)'!L59&lt;&gt;"",'G011A (Ocak-Temmuz)'!L59,0)</f>
        <v>0</v>
      </c>
      <c r="E59" s="243">
        <f>IF('G011A (Şubat-Ağustos)'!C59&lt;&gt;"",'G011A (Şubat-Ağustos)'!C59,0)</f>
        <v>0</v>
      </c>
      <c r="F59" s="242">
        <f>IF('G011A (Şubat-Ağustos)'!L59&lt;&gt;"",'G011A (Şubat-Ağustos)'!L59,0)</f>
        <v>0</v>
      </c>
      <c r="G59" s="243">
        <f>IF('G011A (Mart-Eylül)'!C59&lt;&gt;"",'G011A (Mart-Eylül)'!C59,0)</f>
        <v>0</v>
      </c>
      <c r="H59" s="242">
        <f>IF('G011A (Mart-Eylül)'!L59&lt;&gt;"",'G011A (Mart-Eylül)'!L59,0)</f>
        <v>0</v>
      </c>
      <c r="I59" s="243">
        <f>IF('G011A (Nisan-Ekim)'!C59&lt;&gt;"",'G011A (Nisan-Ekim)'!C59,0)</f>
        <v>0</v>
      </c>
      <c r="J59" s="242">
        <f>IF('G011A (Nisan-Ekim)'!L59&lt;&gt;"",'G011A (Nisan-Ekim)'!L59,0)</f>
        <v>0</v>
      </c>
      <c r="K59" s="243">
        <f>IF('G011A (Mayıs-Kasım)'!C59&lt;&gt;"",'G011A (Mayıs-Kasım)'!C59,0)</f>
        <v>0</v>
      </c>
      <c r="L59" s="242">
        <f>IF('G011A (Mayıs-Kasım)'!L59&lt;&gt;"",'G011A (Mayıs-Kasım)'!L59,0)</f>
        <v>0</v>
      </c>
      <c r="M59" s="243">
        <f>IF('G011A (Haziran-Aralık)'!C59&lt;&gt;"",'G011A (Haziran-Aralık)'!C59,0)</f>
        <v>0</v>
      </c>
      <c r="N59" s="242">
        <f>IF('G011A (Haziran-Aralık)'!L59&lt;&gt;"",'G011A (Haziran-Aralık)'!L59,0)</f>
        <v>0</v>
      </c>
      <c r="O59" s="249">
        <f t="shared" si="11"/>
        <v>0</v>
      </c>
      <c r="P59" s="250">
        <f t="shared" si="12"/>
        <v>0</v>
      </c>
      <c r="Q59" s="250">
        <f t="shared" si="13"/>
        <v>0</v>
      </c>
      <c r="R59" s="251">
        <f t="shared" si="14"/>
        <v>0</v>
      </c>
      <c r="T59" s="227">
        <f t="shared" si="15"/>
        <v>0</v>
      </c>
      <c r="U59" s="227">
        <f t="shared" si="16"/>
        <v>0</v>
      </c>
      <c r="V59" s="227">
        <f t="shared" si="17"/>
        <v>0</v>
      </c>
      <c r="W59" s="227">
        <f t="shared" si="18"/>
        <v>0</v>
      </c>
      <c r="X59" s="227">
        <f t="shared" si="19"/>
        <v>0</v>
      </c>
      <c r="Y59" s="227">
        <f t="shared" si="20"/>
        <v>0</v>
      </c>
      <c r="Z59" s="227">
        <f t="shared" si="21"/>
        <v>0</v>
      </c>
      <c r="AA59" s="227">
        <f>IF(ISERROR(IF(SUM(C40:R59)&gt;0,1,0)),1,IF(SUM(C40:R59)&gt;0,1,0))</f>
        <v>0</v>
      </c>
    </row>
    <row r="60" spans="1:27" x14ac:dyDescent="0.25">
      <c r="B60" s="7"/>
      <c r="C60" s="7"/>
      <c r="D60" s="7"/>
      <c r="E60" s="7"/>
      <c r="F60" s="7"/>
      <c r="G60" s="7"/>
      <c r="H60" s="7"/>
      <c r="I60" s="7"/>
      <c r="J60" s="4"/>
      <c r="L60" s="153"/>
      <c r="M60" s="153"/>
      <c r="N60" s="153"/>
      <c r="O60" s="153"/>
      <c r="P60" s="153"/>
      <c r="Q60" s="153"/>
    </row>
    <row r="61" spans="1:27" x14ac:dyDescent="0.25">
      <c r="A61" s="7" t="s">
        <v>153</v>
      </c>
      <c r="B61" s="7"/>
      <c r="C61" s="7"/>
      <c r="D61" s="7"/>
      <c r="E61" s="7"/>
      <c r="F61" s="7"/>
      <c r="G61" s="7"/>
      <c r="H61" s="7"/>
      <c r="I61" s="7"/>
      <c r="J61" s="4"/>
      <c r="L61" s="153"/>
      <c r="M61" s="153"/>
      <c r="N61" s="153"/>
      <c r="O61" s="153"/>
      <c r="P61" s="153"/>
      <c r="Q61" s="153"/>
    </row>
    <row r="62" spans="1:27" x14ac:dyDescent="0.25">
      <c r="C62" s="153"/>
      <c r="J62" s="4"/>
      <c r="L62" s="153"/>
      <c r="M62" s="153"/>
      <c r="N62" s="153"/>
      <c r="O62" s="153"/>
    </row>
    <row r="63" spans="1:27" ht="19.5" x14ac:dyDescent="0.3">
      <c r="A63" s="342" t="s">
        <v>43</v>
      </c>
      <c r="B63" s="343">
        <f ca="1">imzatarihi</f>
        <v>46091</v>
      </c>
      <c r="C63" s="413" t="s">
        <v>44</v>
      </c>
      <c r="D63" s="413"/>
      <c r="E63" s="344" t="str">
        <f>IF(kurulusyetkilisi&gt;0,kurulusyetkilisi,"")</f>
        <v/>
      </c>
      <c r="G63" s="342"/>
      <c r="H63" s="131"/>
      <c r="I63" s="131"/>
      <c r="J63" s="4"/>
      <c r="L63" s="153"/>
      <c r="M63" s="153"/>
      <c r="N63" s="153"/>
      <c r="O63" s="153"/>
    </row>
    <row r="64" spans="1:27" ht="19.5" x14ac:dyDescent="0.3">
      <c r="A64" s="346"/>
      <c r="B64" s="346"/>
      <c r="C64" s="413" t="s">
        <v>45</v>
      </c>
      <c r="D64" s="413"/>
      <c r="E64" s="414"/>
      <c r="F64" s="414"/>
      <c r="G64" s="414"/>
      <c r="H64" s="107"/>
      <c r="I64" s="107"/>
      <c r="J64" s="4"/>
      <c r="L64" s="153"/>
      <c r="M64" s="153"/>
      <c r="N64" s="153"/>
      <c r="O64" s="153"/>
    </row>
    <row r="65" spans="1:26" ht="15.75" customHeight="1" x14ac:dyDescent="0.25">
      <c r="A65" s="453" t="s">
        <v>50</v>
      </c>
      <c r="B65" s="453"/>
      <c r="C65" s="453"/>
      <c r="D65" s="453"/>
      <c r="E65" s="453"/>
      <c r="F65" s="453"/>
      <c r="G65" s="453"/>
      <c r="H65" s="453"/>
      <c r="I65" s="453"/>
      <c r="J65" s="453"/>
      <c r="K65" s="453"/>
      <c r="L65" s="453"/>
      <c r="M65" s="453"/>
      <c r="N65" s="453"/>
      <c r="O65" s="453"/>
      <c r="P65" s="453"/>
      <c r="Q65" s="453"/>
      <c r="R65" s="453"/>
    </row>
    <row r="66" spans="1:26" x14ac:dyDescent="0.25">
      <c r="A66" s="439" t="str">
        <f>IF(YilDonem&lt;&gt;"",CONCATENATE(YilDonem," dönemine aittir."),"")</f>
        <v/>
      </c>
      <c r="B66" s="439"/>
      <c r="C66" s="439"/>
      <c r="D66" s="439"/>
      <c r="E66" s="439"/>
      <c r="F66" s="439"/>
      <c r="G66" s="439"/>
      <c r="H66" s="439"/>
      <c r="I66" s="439"/>
      <c r="J66" s="439"/>
      <c r="K66" s="439"/>
      <c r="L66" s="439"/>
      <c r="M66" s="439"/>
      <c r="N66" s="439"/>
      <c r="O66" s="439"/>
      <c r="P66" s="439"/>
      <c r="Q66" s="439"/>
      <c r="R66" s="439"/>
    </row>
    <row r="67" spans="1:26" ht="19.5" thickBot="1" x14ac:dyDescent="0.35">
      <c r="A67" s="440" t="s">
        <v>55</v>
      </c>
      <c r="B67" s="440"/>
      <c r="C67" s="440"/>
      <c r="D67" s="440"/>
      <c r="E67" s="440"/>
      <c r="F67" s="440"/>
      <c r="G67" s="440"/>
      <c r="H67" s="440"/>
      <c r="I67" s="440"/>
      <c r="J67" s="440"/>
      <c r="K67" s="440"/>
      <c r="L67" s="440"/>
      <c r="M67" s="440"/>
      <c r="N67" s="440"/>
      <c r="O67" s="440"/>
      <c r="P67" s="440"/>
      <c r="Q67" s="440"/>
      <c r="R67" s="440"/>
    </row>
    <row r="68" spans="1:26" ht="31.7" customHeight="1" thickBot="1" x14ac:dyDescent="0.3">
      <c r="A68" s="1" t="s">
        <v>1</v>
      </c>
      <c r="B68" s="441" t="str">
        <f>IF(ProjeNo&gt;0,ProjeNo,"")</f>
        <v/>
      </c>
      <c r="C68" s="442"/>
      <c r="D68" s="442"/>
      <c r="E68" s="442"/>
      <c r="F68" s="442"/>
      <c r="G68" s="442"/>
      <c r="H68" s="442"/>
      <c r="I68" s="442"/>
      <c r="J68" s="442"/>
      <c r="K68" s="442"/>
      <c r="L68" s="442"/>
      <c r="M68" s="442"/>
      <c r="N68" s="442"/>
      <c r="O68" s="442"/>
      <c r="P68" s="442"/>
      <c r="Q68" s="442"/>
      <c r="R68" s="443"/>
    </row>
    <row r="69" spans="1:26" ht="31.7" customHeight="1" thickBot="1" x14ac:dyDescent="0.3">
      <c r="A69" s="6" t="s">
        <v>11</v>
      </c>
      <c r="B69" s="444" t="str">
        <f>IF(ProjeAdi&gt;0,ProjeAdi,"")</f>
        <v/>
      </c>
      <c r="C69" s="445"/>
      <c r="D69" s="445"/>
      <c r="E69" s="445"/>
      <c r="F69" s="445"/>
      <c r="G69" s="445"/>
      <c r="H69" s="445"/>
      <c r="I69" s="445"/>
      <c r="J69" s="445"/>
      <c r="K69" s="445"/>
      <c r="L69" s="445"/>
      <c r="M69" s="445"/>
      <c r="N69" s="445"/>
      <c r="O69" s="445"/>
      <c r="P69" s="445"/>
      <c r="Q69" s="445"/>
      <c r="R69" s="446"/>
    </row>
    <row r="70" spans="1:26" ht="75.2" customHeight="1" thickBot="1" x14ac:dyDescent="0.3">
      <c r="A70" s="447" t="s">
        <v>7</v>
      </c>
      <c r="B70" s="449" t="s">
        <v>56</v>
      </c>
      <c r="C70" s="451" t="str">
        <f>IF(Dönem=1,"OCAK",IF(Dönem=2,"TEMMUZ",""))</f>
        <v/>
      </c>
      <c r="D70" s="452"/>
      <c r="E70" s="451" t="str">
        <f>IF(Dönem=1,"ŞUBAT",IF(Dönem=2,"AĞUSTOS",""))</f>
        <v/>
      </c>
      <c r="F70" s="452"/>
      <c r="G70" s="451" t="str">
        <f>IF(Dönem=1,"MART",IF(Dönem=2,"EYLÜL",""))</f>
        <v/>
      </c>
      <c r="H70" s="452"/>
      <c r="I70" s="451" t="str">
        <f>IF(Dönem=1,"NİSAN",IF(Dönem=2,"EKİM",""))</f>
        <v/>
      </c>
      <c r="J70" s="452"/>
      <c r="K70" s="451" t="str">
        <f>IF(Dönem=1,"MAYIS",IF(Dönem=2,"KASIM",""))</f>
        <v/>
      </c>
      <c r="L70" s="452"/>
      <c r="M70" s="451" t="str">
        <f>IF(Dönem=1,"HAZİRAN",IF(Dönem=2,"ARALIK",""))</f>
        <v/>
      </c>
      <c r="N70" s="452"/>
      <c r="O70" s="449" t="s">
        <v>51</v>
      </c>
      <c r="P70" s="449" t="s">
        <v>52</v>
      </c>
      <c r="Q70" s="449" t="s">
        <v>53</v>
      </c>
      <c r="R70" s="449" t="s">
        <v>144</v>
      </c>
      <c r="S70" s="5"/>
      <c r="T70" s="5"/>
    </row>
    <row r="71" spans="1:26" ht="49.7" customHeight="1" thickBot="1" x14ac:dyDescent="0.3">
      <c r="A71" s="448"/>
      <c r="B71" s="450"/>
      <c r="C71" s="3" t="s">
        <v>34</v>
      </c>
      <c r="D71" s="3" t="s">
        <v>54</v>
      </c>
      <c r="E71" s="3" t="s">
        <v>34</v>
      </c>
      <c r="F71" s="3" t="s">
        <v>54</v>
      </c>
      <c r="G71" s="3" t="s">
        <v>34</v>
      </c>
      <c r="H71" s="3" t="s">
        <v>54</v>
      </c>
      <c r="I71" s="3" t="s">
        <v>34</v>
      </c>
      <c r="J71" s="3" t="s">
        <v>54</v>
      </c>
      <c r="K71" s="3" t="s">
        <v>34</v>
      </c>
      <c r="L71" s="3" t="s">
        <v>54</v>
      </c>
      <c r="M71" s="3" t="s">
        <v>34</v>
      </c>
      <c r="N71" s="3" t="s">
        <v>54</v>
      </c>
      <c r="O71" s="450"/>
      <c r="P71" s="450"/>
      <c r="Q71" s="450"/>
      <c r="R71" s="450"/>
      <c r="Z71" s="2" t="s">
        <v>89</v>
      </c>
    </row>
    <row r="72" spans="1:26" ht="23.1" customHeight="1" x14ac:dyDescent="0.25">
      <c r="A72" s="161">
        <v>41</v>
      </c>
      <c r="B72" s="228" t="str">
        <f>IF('Proje ve Personel Bilgileri'!C57&gt;0,'Proje ve Personel Bilgileri'!C57,"")</f>
        <v/>
      </c>
      <c r="C72" s="236">
        <f>IF('G011A (Ocak-Temmuz)'!C72&lt;&gt;"",'G011A (Ocak-Temmuz)'!C72,0)</f>
        <v>0</v>
      </c>
      <c r="D72" s="235">
        <f>IF('G011A (Ocak-Temmuz)'!L72&lt;&gt;"",'G011A (Ocak-Temmuz)'!L72,0)</f>
        <v>0</v>
      </c>
      <c r="E72" s="236">
        <f>IF('G011A (Şubat-Ağustos)'!C72&lt;&gt;"",'G011A (Şubat-Ağustos)'!C72,0)</f>
        <v>0</v>
      </c>
      <c r="F72" s="235">
        <f>IF('G011A (Şubat-Ağustos)'!L72&lt;&gt;"",'G011A (Şubat-Ağustos)'!L72,0)</f>
        <v>0</v>
      </c>
      <c r="G72" s="236">
        <f>IF('G011A (Mart-Eylül)'!C72&lt;&gt;"",'G011A (Mart-Eylül)'!C72,0)</f>
        <v>0</v>
      </c>
      <c r="H72" s="235">
        <f>IF('G011A (Mart-Eylül)'!L72&lt;&gt;"",'G011A (Mart-Eylül)'!L72,0)</f>
        <v>0</v>
      </c>
      <c r="I72" s="236">
        <f>IF('G011A (Nisan-Ekim)'!C72&lt;&gt;"",'G011A (Nisan-Ekim)'!C72,0)</f>
        <v>0</v>
      </c>
      <c r="J72" s="235">
        <f>IF('G011A (Nisan-Ekim)'!L72&lt;&gt;"",'G011A (Nisan-Ekim)'!L72,0)</f>
        <v>0</v>
      </c>
      <c r="K72" s="236">
        <f>IF('G011A (Mayıs-Kasım)'!C72&lt;&gt;"",'G011A (Mayıs-Kasım)'!C72,0)</f>
        <v>0</v>
      </c>
      <c r="L72" s="235">
        <f>IF('G011A (Mayıs-Kasım)'!L72&lt;&gt;"",'G011A (Mayıs-Kasım)'!L72,0)</f>
        <v>0</v>
      </c>
      <c r="M72" s="236">
        <f>IF('G011A (Haziran-Aralık)'!C72&lt;&gt;"",'G011A (Haziran-Aralık)'!C72,0)</f>
        <v>0</v>
      </c>
      <c r="N72" s="235">
        <f>IF('G011A (Haziran-Aralık)'!L72&lt;&gt;"",'G011A (Haziran-Aralık)'!L72,0)</f>
        <v>0</v>
      </c>
      <c r="O72" s="236">
        <f>C72+E72+G72+I72+K72+M72</f>
        <v>0</v>
      </c>
      <c r="P72" s="235">
        <f>D72+F72+H72+J72+L72+N72</f>
        <v>0</v>
      </c>
      <c r="Q72" s="235">
        <f>IF(O72=0,0,O72/30)</f>
        <v>0</v>
      </c>
      <c r="R72" s="237">
        <f>IF(P72=0,0,P72/Q72)</f>
        <v>0</v>
      </c>
      <c r="T72" s="227">
        <f>IF(C72&gt;0,1,0)</f>
        <v>0</v>
      </c>
      <c r="U72" s="227">
        <f>IF(E72&gt;0,1,0)</f>
        <v>0</v>
      </c>
      <c r="V72" s="227">
        <f>IF(G72&gt;0,1,0)</f>
        <v>0</v>
      </c>
      <c r="W72" s="227">
        <f>IF(I72&gt;0,1,0)</f>
        <v>0</v>
      </c>
      <c r="X72" s="227">
        <f>IF(K72&gt;0,1,0)</f>
        <v>0</v>
      </c>
      <c r="Y72" s="227">
        <f>IF(M72&gt;0,1,0)</f>
        <v>0</v>
      </c>
      <c r="Z72" s="227">
        <f>SUM(T72:Y72)</f>
        <v>0</v>
      </c>
    </row>
    <row r="73" spans="1:26" ht="23.1" customHeight="1" x14ac:dyDescent="0.25">
      <c r="A73" s="164">
        <v>42</v>
      </c>
      <c r="B73" s="230" t="str">
        <f>IF('Proje ve Personel Bilgileri'!C58&gt;0,'Proje ve Personel Bilgileri'!C58,"")</f>
        <v/>
      </c>
      <c r="C73" s="246">
        <f>IF('G011A (Ocak-Temmuz)'!C73&lt;&gt;"",'G011A (Ocak-Temmuz)'!C73,0)</f>
        <v>0</v>
      </c>
      <c r="D73" s="247">
        <f>IF('G011A (Ocak-Temmuz)'!L73&lt;&gt;"",'G011A (Ocak-Temmuz)'!L73,0)</f>
        <v>0</v>
      </c>
      <c r="E73" s="239">
        <f>IF('G011A (Şubat-Ağustos)'!C73&lt;&gt;"",'G011A (Şubat-Ağustos)'!C73,0)</f>
        <v>0</v>
      </c>
      <c r="F73" s="238">
        <f>IF('G011A (Şubat-Ağustos)'!L73&lt;&gt;"",'G011A (Şubat-Ağustos)'!L73,0)</f>
        <v>0</v>
      </c>
      <c r="G73" s="239">
        <f>IF('G011A (Mart-Eylül)'!C73&lt;&gt;"",'G011A (Mart-Eylül)'!C73,0)</f>
        <v>0</v>
      </c>
      <c r="H73" s="238">
        <f>IF('G011A (Mart-Eylül)'!L73&lt;&gt;"",'G011A (Mart-Eylül)'!L73,0)</f>
        <v>0</v>
      </c>
      <c r="I73" s="239">
        <f>IF('G011A (Nisan-Ekim)'!C73&lt;&gt;"",'G011A (Nisan-Ekim)'!C73,0)</f>
        <v>0</v>
      </c>
      <c r="J73" s="238">
        <f>IF('G011A (Nisan-Ekim)'!L73&lt;&gt;"",'G011A (Nisan-Ekim)'!L73,0)</f>
        <v>0</v>
      </c>
      <c r="K73" s="239">
        <f>IF('G011A (Mayıs-Kasım)'!C73&lt;&gt;"",'G011A (Mayıs-Kasım)'!C73,0)</f>
        <v>0</v>
      </c>
      <c r="L73" s="238">
        <f>IF('G011A (Mayıs-Kasım)'!L73&lt;&gt;"",'G011A (Mayıs-Kasım)'!L73,0)</f>
        <v>0</v>
      </c>
      <c r="M73" s="239">
        <f>IF('G011A (Haziran-Aralık)'!C73&lt;&gt;"",'G011A (Haziran-Aralık)'!C73,0)</f>
        <v>0</v>
      </c>
      <c r="N73" s="238">
        <f>IF('G011A (Haziran-Aralık)'!L73&lt;&gt;"",'G011A (Haziran-Aralık)'!L73,0)</f>
        <v>0</v>
      </c>
      <c r="O73" s="246">
        <f t="shared" ref="O73:O91" si="22">C73+E73+G73+I73+K73+M73</f>
        <v>0</v>
      </c>
      <c r="P73" s="247">
        <f t="shared" ref="P73:P91" si="23">D73+F73+H73+J73+L73+N73</f>
        <v>0</v>
      </c>
      <c r="Q73" s="247">
        <f t="shared" ref="Q73:Q91" si="24">IF(O73=0,0,O73/30)</f>
        <v>0</v>
      </c>
      <c r="R73" s="248">
        <f t="shared" ref="R73:R91" si="25">IF(P73=0,0,P73/Q73)</f>
        <v>0</v>
      </c>
      <c r="T73" s="227">
        <f t="shared" ref="T73:T91" si="26">IF(C73&gt;0,1,0)</f>
        <v>0</v>
      </c>
      <c r="U73" s="227">
        <f t="shared" ref="U73:U91" si="27">IF(E73&gt;0,1,0)</f>
        <v>0</v>
      </c>
      <c r="V73" s="227">
        <f t="shared" ref="V73:V91" si="28">IF(G73&gt;0,1,0)</f>
        <v>0</v>
      </c>
      <c r="W73" s="227">
        <f t="shared" ref="W73:W91" si="29">IF(I73&gt;0,1,0)</f>
        <v>0</v>
      </c>
      <c r="X73" s="227">
        <f t="shared" ref="X73:X91" si="30">IF(K73&gt;0,1,0)</f>
        <v>0</v>
      </c>
      <c r="Y73" s="227">
        <f t="shared" ref="Y73:Y91" si="31">IF(M73&gt;0,1,0)</f>
        <v>0</v>
      </c>
      <c r="Z73" s="227">
        <f t="shared" ref="Z73:Z91" si="32">SUM(T73:Y73)</f>
        <v>0</v>
      </c>
    </row>
    <row r="74" spans="1:26" ht="23.1" customHeight="1" x14ac:dyDescent="0.25">
      <c r="A74" s="164">
        <v>43</v>
      </c>
      <c r="B74" s="230" t="str">
        <f>IF('Proje ve Personel Bilgileri'!C59&gt;0,'Proje ve Personel Bilgileri'!C59,"")</f>
        <v/>
      </c>
      <c r="C74" s="246">
        <f>IF('G011A (Ocak-Temmuz)'!C74&lt;&gt;"",'G011A (Ocak-Temmuz)'!C74,0)</f>
        <v>0</v>
      </c>
      <c r="D74" s="247">
        <f>IF('G011A (Ocak-Temmuz)'!L74&lt;&gt;"",'G011A (Ocak-Temmuz)'!L74,0)</f>
        <v>0</v>
      </c>
      <c r="E74" s="239">
        <f>IF('G011A (Şubat-Ağustos)'!C74&lt;&gt;"",'G011A (Şubat-Ağustos)'!C74,0)</f>
        <v>0</v>
      </c>
      <c r="F74" s="238">
        <f>IF('G011A (Şubat-Ağustos)'!L74&lt;&gt;"",'G011A (Şubat-Ağustos)'!L74,0)</f>
        <v>0</v>
      </c>
      <c r="G74" s="239">
        <f>IF('G011A (Mart-Eylül)'!C74&lt;&gt;"",'G011A (Mart-Eylül)'!C74,0)</f>
        <v>0</v>
      </c>
      <c r="H74" s="238">
        <f>IF('G011A (Mart-Eylül)'!L74&lt;&gt;"",'G011A (Mart-Eylül)'!L74,0)</f>
        <v>0</v>
      </c>
      <c r="I74" s="239">
        <f>IF('G011A (Nisan-Ekim)'!C74&lt;&gt;"",'G011A (Nisan-Ekim)'!C74,0)</f>
        <v>0</v>
      </c>
      <c r="J74" s="238">
        <f>IF('G011A (Nisan-Ekim)'!L74&lt;&gt;"",'G011A (Nisan-Ekim)'!L74,0)</f>
        <v>0</v>
      </c>
      <c r="K74" s="239">
        <f>IF('G011A (Mayıs-Kasım)'!C74&lt;&gt;"",'G011A (Mayıs-Kasım)'!C74,0)</f>
        <v>0</v>
      </c>
      <c r="L74" s="238">
        <f>IF('G011A (Mayıs-Kasım)'!L74&lt;&gt;"",'G011A (Mayıs-Kasım)'!L74,0)</f>
        <v>0</v>
      </c>
      <c r="M74" s="239">
        <f>IF('G011A (Haziran-Aralık)'!C74&lt;&gt;"",'G011A (Haziran-Aralık)'!C74,0)</f>
        <v>0</v>
      </c>
      <c r="N74" s="238">
        <f>IF('G011A (Haziran-Aralık)'!L74&lt;&gt;"",'G011A (Haziran-Aralık)'!L74,0)</f>
        <v>0</v>
      </c>
      <c r="O74" s="246">
        <f t="shared" si="22"/>
        <v>0</v>
      </c>
      <c r="P74" s="247">
        <f t="shared" si="23"/>
        <v>0</v>
      </c>
      <c r="Q74" s="247">
        <f t="shared" si="24"/>
        <v>0</v>
      </c>
      <c r="R74" s="248">
        <f t="shared" si="25"/>
        <v>0</v>
      </c>
      <c r="T74" s="227">
        <f t="shared" si="26"/>
        <v>0</v>
      </c>
      <c r="U74" s="227">
        <f t="shared" si="27"/>
        <v>0</v>
      </c>
      <c r="V74" s="227">
        <f t="shared" si="28"/>
        <v>0</v>
      </c>
      <c r="W74" s="227">
        <f t="shared" si="29"/>
        <v>0</v>
      </c>
      <c r="X74" s="227">
        <f t="shared" si="30"/>
        <v>0</v>
      </c>
      <c r="Y74" s="227">
        <f t="shared" si="31"/>
        <v>0</v>
      </c>
      <c r="Z74" s="227">
        <f t="shared" si="32"/>
        <v>0</v>
      </c>
    </row>
    <row r="75" spans="1:26" ht="23.1" customHeight="1" x14ac:dyDescent="0.25">
      <c r="A75" s="164">
        <v>44</v>
      </c>
      <c r="B75" s="230" t="str">
        <f>IF('Proje ve Personel Bilgileri'!C60&gt;0,'Proje ve Personel Bilgileri'!C60,"")</f>
        <v/>
      </c>
      <c r="C75" s="246">
        <f>IF('G011A (Ocak-Temmuz)'!C75&lt;&gt;"",'G011A (Ocak-Temmuz)'!C75,0)</f>
        <v>0</v>
      </c>
      <c r="D75" s="247">
        <f>IF('G011A (Ocak-Temmuz)'!L75&lt;&gt;"",'G011A (Ocak-Temmuz)'!L75,0)</f>
        <v>0</v>
      </c>
      <c r="E75" s="239">
        <f>IF('G011A (Şubat-Ağustos)'!C75&lt;&gt;"",'G011A (Şubat-Ağustos)'!C75,0)</f>
        <v>0</v>
      </c>
      <c r="F75" s="238">
        <f>IF('G011A (Şubat-Ağustos)'!L75&lt;&gt;"",'G011A (Şubat-Ağustos)'!L75,0)</f>
        <v>0</v>
      </c>
      <c r="G75" s="239">
        <f>IF('G011A (Mart-Eylül)'!C75&lt;&gt;"",'G011A (Mart-Eylül)'!C75,0)</f>
        <v>0</v>
      </c>
      <c r="H75" s="238">
        <f>IF('G011A (Mart-Eylül)'!L75&lt;&gt;"",'G011A (Mart-Eylül)'!L75,0)</f>
        <v>0</v>
      </c>
      <c r="I75" s="239">
        <f>IF('G011A (Nisan-Ekim)'!C75&lt;&gt;"",'G011A (Nisan-Ekim)'!C75,0)</f>
        <v>0</v>
      </c>
      <c r="J75" s="238">
        <f>IF('G011A (Nisan-Ekim)'!L75&lt;&gt;"",'G011A (Nisan-Ekim)'!L75,0)</f>
        <v>0</v>
      </c>
      <c r="K75" s="239">
        <f>IF('G011A (Mayıs-Kasım)'!C75&lt;&gt;"",'G011A (Mayıs-Kasım)'!C75,0)</f>
        <v>0</v>
      </c>
      <c r="L75" s="238">
        <f>IF('G011A (Mayıs-Kasım)'!L75&lt;&gt;"",'G011A (Mayıs-Kasım)'!L75,0)</f>
        <v>0</v>
      </c>
      <c r="M75" s="239">
        <f>IF('G011A (Haziran-Aralık)'!C75&lt;&gt;"",'G011A (Haziran-Aralık)'!C75,0)</f>
        <v>0</v>
      </c>
      <c r="N75" s="238">
        <f>IF('G011A (Haziran-Aralık)'!L75&lt;&gt;"",'G011A (Haziran-Aralık)'!L75,0)</f>
        <v>0</v>
      </c>
      <c r="O75" s="246">
        <f t="shared" si="22"/>
        <v>0</v>
      </c>
      <c r="P75" s="247">
        <f t="shared" si="23"/>
        <v>0</v>
      </c>
      <c r="Q75" s="247">
        <f t="shared" si="24"/>
        <v>0</v>
      </c>
      <c r="R75" s="248">
        <f t="shared" si="25"/>
        <v>0</v>
      </c>
      <c r="T75" s="227">
        <f t="shared" si="26"/>
        <v>0</v>
      </c>
      <c r="U75" s="227">
        <f t="shared" si="27"/>
        <v>0</v>
      </c>
      <c r="V75" s="227">
        <f t="shared" si="28"/>
        <v>0</v>
      </c>
      <c r="W75" s="227">
        <f t="shared" si="29"/>
        <v>0</v>
      </c>
      <c r="X75" s="227">
        <f t="shared" si="30"/>
        <v>0</v>
      </c>
      <c r="Y75" s="227">
        <f t="shared" si="31"/>
        <v>0</v>
      </c>
      <c r="Z75" s="227">
        <f t="shared" si="32"/>
        <v>0</v>
      </c>
    </row>
    <row r="76" spans="1:26" ht="23.1" customHeight="1" x14ac:dyDescent="0.25">
      <c r="A76" s="164">
        <v>45</v>
      </c>
      <c r="B76" s="230" t="str">
        <f>IF('Proje ve Personel Bilgileri'!C61&gt;0,'Proje ve Personel Bilgileri'!C61,"")</f>
        <v/>
      </c>
      <c r="C76" s="246">
        <f>IF('G011A (Ocak-Temmuz)'!C76&lt;&gt;"",'G011A (Ocak-Temmuz)'!C76,0)</f>
        <v>0</v>
      </c>
      <c r="D76" s="247">
        <f>IF('G011A (Ocak-Temmuz)'!L76&lt;&gt;"",'G011A (Ocak-Temmuz)'!L76,0)</f>
        <v>0</v>
      </c>
      <c r="E76" s="239">
        <f>IF('G011A (Şubat-Ağustos)'!C76&lt;&gt;"",'G011A (Şubat-Ağustos)'!C76,0)</f>
        <v>0</v>
      </c>
      <c r="F76" s="238">
        <f>IF('G011A (Şubat-Ağustos)'!L76&lt;&gt;"",'G011A (Şubat-Ağustos)'!L76,0)</f>
        <v>0</v>
      </c>
      <c r="G76" s="239">
        <f>IF('G011A (Mart-Eylül)'!C76&lt;&gt;"",'G011A (Mart-Eylül)'!C76,0)</f>
        <v>0</v>
      </c>
      <c r="H76" s="238">
        <f>IF('G011A (Mart-Eylül)'!L76&lt;&gt;"",'G011A (Mart-Eylül)'!L76,0)</f>
        <v>0</v>
      </c>
      <c r="I76" s="239">
        <f>IF('G011A (Nisan-Ekim)'!C76&lt;&gt;"",'G011A (Nisan-Ekim)'!C76,0)</f>
        <v>0</v>
      </c>
      <c r="J76" s="238">
        <f>IF('G011A (Nisan-Ekim)'!L76&lt;&gt;"",'G011A (Nisan-Ekim)'!L76,0)</f>
        <v>0</v>
      </c>
      <c r="K76" s="239">
        <f>IF('G011A (Mayıs-Kasım)'!C76&lt;&gt;"",'G011A (Mayıs-Kasım)'!C76,0)</f>
        <v>0</v>
      </c>
      <c r="L76" s="238">
        <f>IF('G011A (Mayıs-Kasım)'!L76&lt;&gt;"",'G011A (Mayıs-Kasım)'!L76,0)</f>
        <v>0</v>
      </c>
      <c r="M76" s="239">
        <f>IF('G011A (Haziran-Aralık)'!C76&lt;&gt;"",'G011A (Haziran-Aralık)'!C76,0)</f>
        <v>0</v>
      </c>
      <c r="N76" s="238">
        <f>IF('G011A (Haziran-Aralık)'!L76&lt;&gt;"",'G011A (Haziran-Aralık)'!L76,0)</f>
        <v>0</v>
      </c>
      <c r="O76" s="246">
        <f t="shared" si="22"/>
        <v>0</v>
      </c>
      <c r="P76" s="247">
        <f t="shared" si="23"/>
        <v>0</v>
      </c>
      <c r="Q76" s="247">
        <f t="shared" si="24"/>
        <v>0</v>
      </c>
      <c r="R76" s="248">
        <f t="shared" si="25"/>
        <v>0</v>
      </c>
      <c r="T76" s="227">
        <f t="shared" si="26"/>
        <v>0</v>
      </c>
      <c r="U76" s="227">
        <f t="shared" si="27"/>
        <v>0</v>
      </c>
      <c r="V76" s="227">
        <f t="shared" si="28"/>
        <v>0</v>
      </c>
      <c r="W76" s="227">
        <f t="shared" si="29"/>
        <v>0</v>
      </c>
      <c r="X76" s="227">
        <f t="shared" si="30"/>
        <v>0</v>
      </c>
      <c r="Y76" s="227">
        <f t="shared" si="31"/>
        <v>0</v>
      </c>
      <c r="Z76" s="227">
        <f t="shared" si="32"/>
        <v>0</v>
      </c>
    </row>
    <row r="77" spans="1:26" ht="23.1" customHeight="1" x14ac:dyDescent="0.25">
      <c r="A77" s="164">
        <v>46</v>
      </c>
      <c r="B77" s="230" t="str">
        <f>IF('Proje ve Personel Bilgileri'!C62&gt;0,'Proje ve Personel Bilgileri'!C62,"")</f>
        <v/>
      </c>
      <c r="C77" s="246">
        <f>IF('G011A (Ocak-Temmuz)'!C77&lt;&gt;"",'G011A (Ocak-Temmuz)'!C77,0)</f>
        <v>0</v>
      </c>
      <c r="D77" s="247">
        <f>IF('G011A (Ocak-Temmuz)'!L77&lt;&gt;"",'G011A (Ocak-Temmuz)'!L77,0)</f>
        <v>0</v>
      </c>
      <c r="E77" s="239">
        <f>IF('G011A (Şubat-Ağustos)'!C77&lt;&gt;"",'G011A (Şubat-Ağustos)'!C77,0)</f>
        <v>0</v>
      </c>
      <c r="F77" s="238">
        <f>IF('G011A (Şubat-Ağustos)'!L77&lt;&gt;"",'G011A (Şubat-Ağustos)'!L77,0)</f>
        <v>0</v>
      </c>
      <c r="G77" s="239">
        <f>IF('G011A (Mart-Eylül)'!C77&lt;&gt;"",'G011A (Mart-Eylül)'!C77,0)</f>
        <v>0</v>
      </c>
      <c r="H77" s="238">
        <f>IF('G011A (Mart-Eylül)'!L77&lt;&gt;"",'G011A (Mart-Eylül)'!L77,0)</f>
        <v>0</v>
      </c>
      <c r="I77" s="239">
        <f>IF('G011A (Nisan-Ekim)'!C77&lt;&gt;"",'G011A (Nisan-Ekim)'!C77,0)</f>
        <v>0</v>
      </c>
      <c r="J77" s="238">
        <f>IF('G011A (Nisan-Ekim)'!L77&lt;&gt;"",'G011A (Nisan-Ekim)'!L77,0)</f>
        <v>0</v>
      </c>
      <c r="K77" s="239">
        <f>IF('G011A (Mayıs-Kasım)'!C77&lt;&gt;"",'G011A (Mayıs-Kasım)'!C77,0)</f>
        <v>0</v>
      </c>
      <c r="L77" s="238">
        <f>IF('G011A (Mayıs-Kasım)'!L77&lt;&gt;"",'G011A (Mayıs-Kasım)'!L77,0)</f>
        <v>0</v>
      </c>
      <c r="M77" s="239">
        <f>IF('G011A (Haziran-Aralık)'!C77&lt;&gt;"",'G011A (Haziran-Aralık)'!C77,0)</f>
        <v>0</v>
      </c>
      <c r="N77" s="238">
        <f>IF('G011A (Haziran-Aralık)'!L77&lt;&gt;"",'G011A (Haziran-Aralık)'!L77,0)</f>
        <v>0</v>
      </c>
      <c r="O77" s="246">
        <f t="shared" si="22"/>
        <v>0</v>
      </c>
      <c r="P77" s="247">
        <f t="shared" si="23"/>
        <v>0</v>
      </c>
      <c r="Q77" s="247">
        <f t="shared" si="24"/>
        <v>0</v>
      </c>
      <c r="R77" s="248">
        <f t="shared" si="25"/>
        <v>0</v>
      </c>
      <c r="T77" s="227">
        <f t="shared" si="26"/>
        <v>0</v>
      </c>
      <c r="U77" s="227">
        <f t="shared" si="27"/>
        <v>0</v>
      </c>
      <c r="V77" s="227">
        <f t="shared" si="28"/>
        <v>0</v>
      </c>
      <c r="W77" s="227">
        <f t="shared" si="29"/>
        <v>0</v>
      </c>
      <c r="X77" s="227">
        <f t="shared" si="30"/>
        <v>0</v>
      </c>
      <c r="Y77" s="227">
        <f t="shared" si="31"/>
        <v>0</v>
      </c>
      <c r="Z77" s="227">
        <f t="shared" si="32"/>
        <v>0</v>
      </c>
    </row>
    <row r="78" spans="1:26" ht="23.1" customHeight="1" x14ac:dyDescent="0.25">
      <c r="A78" s="164">
        <v>47</v>
      </c>
      <c r="B78" s="230" t="str">
        <f>IF('Proje ve Personel Bilgileri'!C63&gt;0,'Proje ve Personel Bilgileri'!C63,"")</f>
        <v/>
      </c>
      <c r="C78" s="246">
        <f>IF('G011A (Ocak-Temmuz)'!C78&lt;&gt;"",'G011A (Ocak-Temmuz)'!C78,0)</f>
        <v>0</v>
      </c>
      <c r="D78" s="247">
        <f>IF('G011A (Ocak-Temmuz)'!L78&lt;&gt;"",'G011A (Ocak-Temmuz)'!L78,0)</f>
        <v>0</v>
      </c>
      <c r="E78" s="239">
        <f>IF('G011A (Şubat-Ağustos)'!C78&lt;&gt;"",'G011A (Şubat-Ağustos)'!C78,0)</f>
        <v>0</v>
      </c>
      <c r="F78" s="238">
        <f>IF('G011A (Şubat-Ağustos)'!L78&lt;&gt;"",'G011A (Şubat-Ağustos)'!L78,0)</f>
        <v>0</v>
      </c>
      <c r="G78" s="239">
        <f>IF('G011A (Mart-Eylül)'!C78&lt;&gt;"",'G011A (Mart-Eylül)'!C78,0)</f>
        <v>0</v>
      </c>
      <c r="H78" s="238">
        <f>IF('G011A (Mart-Eylül)'!L78&lt;&gt;"",'G011A (Mart-Eylül)'!L78,0)</f>
        <v>0</v>
      </c>
      <c r="I78" s="239">
        <f>IF('G011A (Nisan-Ekim)'!C78&lt;&gt;"",'G011A (Nisan-Ekim)'!C78,0)</f>
        <v>0</v>
      </c>
      <c r="J78" s="238">
        <f>IF('G011A (Nisan-Ekim)'!L78&lt;&gt;"",'G011A (Nisan-Ekim)'!L78,0)</f>
        <v>0</v>
      </c>
      <c r="K78" s="239">
        <f>IF('G011A (Mayıs-Kasım)'!C78&lt;&gt;"",'G011A (Mayıs-Kasım)'!C78,0)</f>
        <v>0</v>
      </c>
      <c r="L78" s="238">
        <f>IF('G011A (Mayıs-Kasım)'!L78&lt;&gt;"",'G011A (Mayıs-Kasım)'!L78,0)</f>
        <v>0</v>
      </c>
      <c r="M78" s="239">
        <f>IF('G011A (Haziran-Aralık)'!C78&lt;&gt;"",'G011A (Haziran-Aralık)'!C78,0)</f>
        <v>0</v>
      </c>
      <c r="N78" s="238">
        <f>IF('G011A (Haziran-Aralık)'!L78&lt;&gt;"",'G011A (Haziran-Aralık)'!L78,0)</f>
        <v>0</v>
      </c>
      <c r="O78" s="246">
        <f t="shared" si="22"/>
        <v>0</v>
      </c>
      <c r="P78" s="247">
        <f t="shared" si="23"/>
        <v>0</v>
      </c>
      <c r="Q78" s="247">
        <f t="shared" si="24"/>
        <v>0</v>
      </c>
      <c r="R78" s="248">
        <f t="shared" si="25"/>
        <v>0</v>
      </c>
      <c r="T78" s="227">
        <f t="shared" si="26"/>
        <v>0</v>
      </c>
      <c r="U78" s="227">
        <f t="shared" si="27"/>
        <v>0</v>
      </c>
      <c r="V78" s="227">
        <f t="shared" si="28"/>
        <v>0</v>
      </c>
      <c r="W78" s="227">
        <f t="shared" si="29"/>
        <v>0</v>
      </c>
      <c r="X78" s="227">
        <f t="shared" si="30"/>
        <v>0</v>
      </c>
      <c r="Y78" s="227">
        <f t="shared" si="31"/>
        <v>0</v>
      </c>
      <c r="Z78" s="227">
        <f t="shared" si="32"/>
        <v>0</v>
      </c>
    </row>
    <row r="79" spans="1:26" ht="23.1" customHeight="1" x14ac:dyDescent="0.25">
      <c r="A79" s="164">
        <v>48</v>
      </c>
      <c r="B79" s="230" t="str">
        <f>IF('Proje ve Personel Bilgileri'!C64&gt;0,'Proje ve Personel Bilgileri'!C64,"")</f>
        <v/>
      </c>
      <c r="C79" s="246">
        <f>IF('G011A (Ocak-Temmuz)'!C79&lt;&gt;"",'G011A (Ocak-Temmuz)'!C79,0)</f>
        <v>0</v>
      </c>
      <c r="D79" s="247">
        <f>IF('G011A (Ocak-Temmuz)'!L79&lt;&gt;"",'G011A (Ocak-Temmuz)'!L79,0)</f>
        <v>0</v>
      </c>
      <c r="E79" s="239">
        <f>IF('G011A (Şubat-Ağustos)'!C79&lt;&gt;"",'G011A (Şubat-Ağustos)'!C79,0)</f>
        <v>0</v>
      </c>
      <c r="F79" s="238">
        <f>IF('G011A (Şubat-Ağustos)'!L79&lt;&gt;"",'G011A (Şubat-Ağustos)'!L79,0)</f>
        <v>0</v>
      </c>
      <c r="G79" s="239">
        <f>IF('G011A (Mart-Eylül)'!C79&lt;&gt;"",'G011A (Mart-Eylül)'!C79,0)</f>
        <v>0</v>
      </c>
      <c r="H79" s="238">
        <f>IF('G011A (Mart-Eylül)'!L79&lt;&gt;"",'G011A (Mart-Eylül)'!L79,0)</f>
        <v>0</v>
      </c>
      <c r="I79" s="239">
        <f>IF('G011A (Nisan-Ekim)'!C79&lt;&gt;"",'G011A (Nisan-Ekim)'!C79,0)</f>
        <v>0</v>
      </c>
      <c r="J79" s="238">
        <f>IF('G011A (Nisan-Ekim)'!L79&lt;&gt;"",'G011A (Nisan-Ekim)'!L79,0)</f>
        <v>0</v>
      </c>
      <c r="K79" s="239">
        <f>IF('G011A (Mayıs-Kasım)'!C79&lt;&gt;"",'G011A (Mayıs-Kasım)'!C79,0)</f>
        <v>0</v>
      </c>
      <c r="L79" s="238">
        <f>IF('G011A (Mayıs-Kasım)'!L79&lt;&gt;"",'G011A (Mayıs-Kasım)'!L79,0)</f>
        <v>0</v>
      </c>
      <c r="M79" s="239">
        <f>IF('G011A (Haziran-Aralık)'!C79&lt;&gt;"",'G011A (Haziran-Aralık)'!C79,0)</f>
        <v>0</v>
      </c>
      <c r="N79" s="238">
        <f>IF('G011A (Haziran-Aralık)'!L79&lt;&gt;"",'G011A (Haziran-Aralık)'!L79,0)</f>
        <v>0</v>
      </c>
      <c r="O79" s="246">
        <f t="shared" si="22"/>
        <v>0</v>
      </c>
      <c r="P79" s="247">
        <f t="shared" si="23"/>
        <v>0</v>
      </c>
      <c r="Q79" s="247">
        <f t="shared" si="24"/>
        <v>0</v>
      </c>
      <c r="R79" s="248">
        <f t="shared" si="25"/>
        <v>0</v>
      </c>
      <c r="T79" s="227">
        <f t="shared" si="26"/>
        <v>0</v>
      </c>
      <c r="U79" s="227">
        <f t="shared" si="27"/>
        <v>0</v>
      </c>
      <c r="V79" s="227">
        <f t="shared" si="28"/>
        <v>0</v>
      </c>
      <c r="W79" s="227">
        <f t="shared" si="29"/>
        <v>0</v>
      </c>
      <c r="X79" s="227">
        <f t="shared" si="30"/>
        <v>0</v>
      </c>
      <c r="Y79" s="227">
        <f t="shared" si="31"/>
        <v>0</v>
      </c>
      <c r="Z79" s="227">
        <f t="shared" si="32"/>
        <v>0</v>
      </c>
    </row>
    <row r="80" spans="1:26" ht="23.1" customHeight="1" x14ac:dyDescent="0.25">
      <c r="A80" s="164">
        <v>49</v>
      </c>
      <c r="B80" s="230" t="str">
        <f>IF('Proje ve Personel Bilgileri'!C65&gt;0,'Proje ve Personel Bilgileri'!C65,"")</f>
        <v/>
      </c>
      <c r="C80" s="246">
        <f>IF('G011A (Ocak-Temmuz)'!C80&lt;&gt;"",'G011A (Ocak-Temmuz)'!C80,0)</f>
        <v>0</v>
      </c>
      <c r="D80" s="247">
        <f>IF('G011A (Ocak-Temmuz)'!L80&lt;&gt;"",'G011A (Ocak-Temmuz)'!L80,0)</f>
        <v>0</v>
      </c>
      <c r="E80" s="239">
        <f>IF('G011A (Şubat-Ağustos)'!C80&lt;&gt;"",'G011A (Şubat-Ağustos)'!C80,0)</f>
        <v>0</v>
      </c>
      <c r="F80" s="238">
        <f>IF('G011A (Şubat-Ağustos)'!L80&lt;&gt;"",'G011A (Şubat-Ağustos)'!L80,0)</f>
        <v>0</v>
      </c>
      <c r="G80" s="239">
        <f>IF('G011A (Mart-Eylül)'!C80&lt;&gt;"",'G011A (Mart-Eylül)'!C80,0)</f>
        <v>0</v>
      </c>
      <c r="H80" s="238">
        <f>IF('G011A (Mart-Eylül)'!L80&lt;&gt;"",'G011A (Mart-Eylül)'!L80,0)</f>
        <v>0</v>
      </c>
      <c r="I80" s="239">
        <f>IF('G011A (Nisan-Ekim)'!C80&lt;&gt;"",'G011A (Nisan-Ekim)'!C80,0)</f>
        <v>0</v>
      </c>
      <c r="J80" s="238">
        <f>IF('G011A (Nisan-Ekim)'!L80&lt;&gt;"",'G011A (Nisan-Ekim)'!L80,0)</f>
        <v>0</v>
      </c>
      <c r="K80" s="239">
        <f>IF('G011A (Mayıs-Kasım)'!C80&lt;&gt;"",'G011A (Mayıs-Kasım)'!C80,0)</f>
        <v>0</v>
      </c>
      <c r="L80" s="238">
        <f>IF('G011A (Mayıs-Kasım)'!L80&lt;&gt;"",'G011A (Mayıs-Kasım)'!L80,0)</f>
        <v>0</v>
      </c>
      <c r="M80" s="239">
        <f>IF('G011A (Haziran-Aralık)'!C80&lt;&gt;"",'G011A (Haziran-Aralık)'!C80,0)</f>
        <v>0</v>
      </c>
      <c r="N80" s="238">
        <f>IF('G011A (Haziran-Aralık)'!L80&lt;&gt;"",'G011A (Haziran-Aralık)'!L80,0)</f>
        <v>0</v>
      </c>
      <c r="O80" s="246">
        <f t="shared" si="22"/>
        <v>0</v>
      </c>
      <c r="P80" s="247">
        <f t="shared" si="23"/>
        <v>0</v>
      </c>
      <c r="Q80" s="247">
        <f t="shared" si="24"/>
        <v>0</v>
      </c>
      <c r="R80" s="248">
        <f t="shared" si="25"/>
        <v>0</v>
      </c>
      <c r="T80" s="227">
        <f t="shared" si="26"/>
        <v>0</v>
      </c>
      <c r="U80" s="227">
        <f t="shared" si="27"/>
        <v>0</v>
      </c>
      <c r="V80" s="227">
        <f t="shared" si="28"/>
        <v>0</v>
      </c>
      <c r="W80" s="227">
        <f t="shared" si="29"/>
        <v>0</v>
      </c>
      <c r="X80" s="227">
        <f t="shared" si="30"/>
        <v>0</v>
      </c>
      <c r="Y80" s="227">
        <f t="shared" si="31"/>
        <v>0</v>
      </c>
      <c r="Z80" s="227">
        <f t="shared" si="32"/>
        <v>0</v>
      </c>
    </row>
    <row r="81" spans="1:27" ht="23.1" customHeight="1" x14ac:dyDescent="0.25">
      <c r="A81" s="164">
        <v>50</v>
      </c>
      <c r="B81" s="230" t="str">
        <f>IF('Proje ve Personel Bilgileri'!C66&gt;0,'Proje ve Personel Bilgileri'!C66,"")</f>
        <v/>
      </c>
      <c r="C81" s="246">
        <f>IF('G011A (Ocak-Temmuz)'!C81&lt;&gt;"",'G011A (Ocak-Temmuz)'!C81,0)</f>
        <v>0</v>
      </c>
      <c r="D81" s="247">
        <f>IF('G011A (Ocak-Temmuz)'!L81&lt;&gt;"",'G011A (Ocak-Temmuz)'!L81,0)</f>
        <v>0</v>
      </c>
      <c r="E81" s="239">
        <f>IF('G011A (Şubat-Ağustos)'!C81&lt;&gt;"",'G011A (Şubat-Ağustos)'!C81,0)</f>
        <v>0</v>
      </c>
      <c r="F81" s="238">
        <f>IF('G011A (Şubat-Ağustos)'!L81&lt;&gt;"",'G011A (Şubat-Ağustos)'!L81,0)</f>
        <v>0</v>
      </c>
      <c r="G81" s="239">
        <f>IF('G011A (Mart-Eylül)'!C81&lt;&gt;"",'G011A (Mart-Eylül)'!C81,0)</f>
        <v>0</v>
      </c>
      <c r="H81" s="238">
        <f>IF('G011A (Mart-Eylül)'!L81&lt;&gt;"",'G011A (Mart-Eylül)'!L81,0)</f>
        <v>0</v>
      </c>
      <c r="I81" s="239">
        <f>IF('G011A (Nisan-Ekim)'!C81&lt;&gt;"",'G011A (Nisan-Ekim)'!C81,0)</f>
        <v>0</v>
      </c>
      <c r="J81" s="238">
        <f>IF('G011A (Nisan-Ekim)'!L81&lt;&gt;"",'G011A (Nisan-Ekim)'!L81,0)</f>
        <v>0</v>
      </c>
      <c r="K81" s="239">
        <f>IF('G011A (Mayıs-Kasım)'!C81&lt;&gt;"",'G011A (Mayıs-Kasım)'!C81,0)</f>
        <v>0</v>
      </c>
      <c r="L81" s="238">
        <f>IF('G011A (Mayıs-Kasım)'!L81&lt;&gt;"",'G011A (Mayıs-Kasım)'!L81,0)</f>
        <v>0</v>
      </c>
      <c r="M81" s="239">
        <f>IF('G011A (Haziran-Aralık)'!C81&lt;&gt;"",'G011A (Haziran-Aralık)'!C81,0)</f>
        <v>0</v>
      </c>
      <c r="N81" s="238">
        <f>IF('G011A (Haziran-Aralık)'!L81&lt;&gt;"",'G011A (Haziran-Aralık)'!L81,0)</f>
        <v>0</v>
      </c>
      <c r="O81" s="246">
        <f t="shared" si="22"/>
        <v>0</v>
      </c>
      <c r="P81" s="247">
        <f t="shared" si="23"/>
        <v>0</v>
      </c>
      <c r="Q81" s="247">
        <f t="shared" si="24"/>
        <v>0</v>
      </c>
      <c r="R81" s="248">
        <f t="shared" si="25"/>
        <v>0</v>
      </c>
      <c r="T81" s="227">
        <f t="shared" si="26"/>
        <v>0</v>
      </c>
      <c r="U81" s="227">
        <f t="shared" si="27"/>
        <v>0</v>
      </c>
      <c r="V81" s="227">
        <f t="shared" si="28"/>
        <v>0</v>
      </c>
      <c r="W81" s="227">
        <f t="shared" si="29"/>
        <v>0</v>
      </c>
      <c r="X81" s="227">
        <f t="shared" si="30"/>
        <v>0</v>
      </c>
      <c r="Y81" s="227">
        <f t="shared" si="31"/>
        <v>0</v>
      </c>
      <c r="Z81" s="227">
        <f t="shared" si="32"/>
        <v>0</v>
      </c>
    </row>
    <row r="82" spans="1:27" ht="23.1" customHeight="1" x14ac:dyDescent="0.25">
      <c r="A82" s="164">
        <v>51</v>
      </c>
      <c r="B82" s="230" t="str">
        <f>IF('Proje ve Personel Bilgileri'!C67&gt;0,'Proje ve Personel Bilgileri'!C67,"")</f>
        <v/>
      </c>
      <c r="C82" s="246">
        <f>IF('G011A (Ocak-Temmuz)'!C82&lt;&gt;"",'G011A (Ocak-Temmuz)'!C82,0)</f>
        <v>0</v>
      </c>
      <c r="D82" s="247">
        <f>IF('G011A (Ocak-Temmuz)'!L82&lt;&gt;"",'G011A (Ocak-Temmuz)'!L82,0)</f>
        <v>0</v>
      </c>
      <c r="E82" s="239">
        <f>IF('G011A (Şubat-Ağustos)'!C82&lt;&gt;"",'G011A (Şubat-Ağustos)'!C82,0)</f>
        <v>0</v>
      </c>
      <c r="F82" s="238">
        <f>IF('G011A (Şubat-Ağustos)'!L82&lt;&gt;"",'G011A (Şubat-Ağustos)'!L82,0)</f>
        <v>0</v>
      </c>
      <c r="G82" s="239">
        <f>IF('G011A (Mart-Eylül)'!C82&lt;&gt;"",'G011A (Mart-Eylül)'!C82,0)</f>
        <v>0</v>
      </c>
      <c r="H82" s="238">
        <f>IF('G011A (Mart-Eylül)'!L82&lt;&gt;"",'G011A (Mart-Eylül)'!L82,0)</f>
        <v>0</v>
      </c>
      <c r="I82" s="239">
        <f>IF('G011A (Nisan-Ekim)'!C82&lt;&gt;"",'G011A (Nisan-Ekim)'!C82,0)</f>
        <v>0</v>
      </c>
      <c r="J82" s="238">
        <f>IF('G011A (Nisan-Ekim)'!L82&lt;&gt;"",'G011A (Nisan-Ekim)'!L82,0)</f>
        <v>0</v>
      </c>
      <c r="K82" s="239">
        <f>IF('G011A (Mayıs-Kasım)'!C82&lt;&gt;"",'G011A (Mayıs-Kasım)'!C82,0)</f>
        <v>0</v>
      </c>
      <c r="L82" s="238">
        <f>IF('G011A (Mayıs-Kasım)'!L82&lt;&gt;"",'G011A (Mayıs-Kasım)'!L82,0)</f>
        <v>0</v>
      </c>
      <c r="M82" s="239">
        <f>IF('G011A (Haziran-Aralık)'!C82&lt;&gt;"",'G011A (Haziran-Aralık)'!C82,0)</f>
        <v>0</v>
      </c>
      <c r="N82" s="238">
        <f>IF('G011A (Haziran-Aralık)'!L82&lt;&gt;"",'G011A (Haziran-Aralık)'!L82,0)</f>
        <v>0</v>
      </c>
      <c r="O82" s="246">
        <f t="shared" si="22"/>
        <v>0</v>
      </c>
      <c r="P82" s="247">
        <f t="shared" si="23"/>
        <v>0</v>
      </c>
      <c r="Q82" s="247">
        <f t="shared" si="24"/>
        <v>0</v>
      </c>
      <c r="R82" s="248">
        <f t="shared" si="25"/>
        <v>0</v>
      </c>
      <c r="T82" s="227">
        <f t="shared" si="26"/>
        <v>0</v>
      </c>
      <c r="U82" s="227">
        <f t="shared" si="27"/>
        <v>0</v>
      </c>
      <c r="V82" s="227">
        <f t="shared" si="28"/>
        <v>0</v>
      </c>
      <c r="W82" s="227">
        <f t="shared" si="29"/>
        <v>0</v>
      </c>
      <c r="X82" s="227">
        <f t="shared" si="30"/>
        <v>0</v>
      </c>
      <c r="Y82" s="227">
        <f t="shared" si="31"/>
        <v>0</v>
      </c>
      <c r="Z82" s="227">
        <f t="shared" si="32"/>
        <v>0</v>
      </c>
    </row>
    <row r="83" spans="1:27" ht="23.1" customHeight="1" x14ac:dyDescent="0.25">
      <c r="A83" s="164">
        <v>52</v>
      </c>
      <c r="B83" s="230" t="str">
        <f>IF('Proje ve Personel Bilgileri'!C68&gt;0,'Proje ve Personel Bilgileri'!C68,"")</f>
        <v/>
      </c>
      <c r="C83" s="246">
        <f>IF('G011A (Ocak-Temmuz)'!C83&lt;&gt;"",'G011A (Ocak-Temmuz)'!C83,0)</f>
        <v>0</v>
      </c>
      <c r="D83" s="247">
        <f>IF('G011A (Ocak-Temmuz)'!L83&lt;&gt;"",'G011A (Ocak-Temmuz)'!L83,0)</f>
        <v>0</v>
      </c>
      <c r="E83" s="239">
        <f>IF('G011A (Şubat-Ağustos)'!C83&lt;&gt;"",'G011A (Şubat-Ağustos)'!C83,0)</f>
        <v>0</v>
      </c>
      <c r="F83" s="238">
        <f>IF('G011A (Şubat-Ağustos)'!L83&lt;&gt;"",'G011A (Şubat-Ağustos)'!L83,0)</f>
        <v>0</v>
      </c>
      <c r="G83" s="239">
        <f>IF('G011A (Mart-Eylül)'!C83&lt;&gt;"",'G011A (Mart-Eylül)'!C83,0)</f>
        <v>0</v>
      </c>
      <c r="H83" s="238">
        <f>IF('G011A (Mart-Eylül)'!L83&lt;&gt;"",'G011A (Mart-Eylül)'!L83,0)</f>
        <v>0</v>
      </c>
      <c r="I83" s="239">
        <f>IF('G011A (Nisan-Ekim)'!C83&lt;&gt;"",'G011A (Nisan-Ekim)'!C83,0)</f>
        <v>0</v>
      </c>
      <c r="J83" s="238">
        <f>IF('G011A (Nisan-Ekim)'!L83&lt;&gt;"",'G011A (Nisan-Ekim)'!L83,0)</f>
        <v>0</v>
      </c>
      <c r="K83" s="239">
        <f>IF('G011A (Mayıs-Kasım)'!C83&lt;&gt;"",'G011A (Mayıs-Kasım)'!C83,0)</f>
        <v>0</v>
      </c>
      <c r="L83" s="238">
        <f>IF('G011A (Mayıs-Kasım)'!L83&lt;&gt;"",'G011A (Mayıs-Kasım)'!L83,0)</f>
        <v>0</v>
      </c>
      <c r="M83" s="239">
        <f>IF('G011A (Haziran-Aralık)'!C83&lt;&gt;"",'G011A (Haziran-Aralık)'!C83,0)</f>
        <v>0</v>
      </c>
      <c r="N83" s="238">
        <f>IF('G011A (Haziran-Aralık)'!L83&lt;&gt;"",'G011A (Haziran-Aralık)'!L83,0)</f>
        <v>0</v>
      </c>
      <c r="O83" s="246">
        <f t="shared" si="22"/>
        <v>0</v>
      </c>
      <c r="P83" s="247">
        <f t="shared" si="23"/>
        <v>0</v>
      </c>
      <c r="Q83" s="247">
        <f t="shared" si="24"/>
        <v>0</v>
      </c>
      <c r="R83" s="248">
        <f t="shared" si="25"/>
        <v>0</v>
      </c>
      <c r="T83" s="227">
        <f t="shared" si="26"/>
        <v>0</v>
      </c>
      <c r="U83" s="227">
        <f t="shared" si="27"/>
        <v>0</v>
      </c>
      <c r="V83" s="227">
        <f t="shared" si="28"/>
        <v>0</v>
      </c>
      <c r="W83" s="227">
        <f t="shared" si="29"/>
        <v>0</v>
      </c>
      <c r="X83" s="227">
        <f t="shared" si="30"/>
        <v>0</v>
      </c>
      <c r="Y83" s="227">
        <f t="shared" si="31"/>
        <v>0</v>
      </c>
      <c r="Z83" s="227">
        <f t="shared" si="32"/>
        <v>0</v>
      </c>
    </row>
    <row r="84" spans="1:27" ht="23.1" customHeight="1" x14ac:dyDescent="0.25">
      <c r="A84" s="164">
        <v>53</v>
      </c>
      <c r="B84" s="230" t="str">
        <f>IF('Proje ve Personel Bilgileri'!C69&gt;0,'Proje ve Personel Bilgileri'!C69,"")</f>
        <v/>
      </c>
      <c r="C84" s="246">
        <f>IF('G011A (Ocak-Temmuz)'!C84&lt;&gt;"",'G011A (Ocak-Temmuz)'!C84,0)</f>
        <v>0</v>
      </c>
      <c r="D84" s="247">
        <f>IF('G011A (Ocak-Temmuz)'!L84&lt;&gt;"",'G011A (Ocak-Temmuz)'!L84,0)</f>
        <v>0</v>
      </c>
      <c r="E84" s="239">
        <f>IF('G011A (Şubat-Ağustos)'!C84&lt;&gt;"",'G011A (Şubat-Ağustos)'!C84,0)</f>
        <v>0</v>
      </c>
      <c r="F84" s="238">
        <f>IF('G011A (Şubat-Ağustos)'!L84&lt;&gt;"",'G011A (Şubat-Ağustos)'!L84,0)</f>
        <v>0</v>
      </c>
      <c r="G84" s="239">
        <f>IF('G011A (Mart-Eylül)'!C84&lt;&gt;"",'G011A (Mart-Eylül)'!C84,0)</f>
        <v>0</v>
      </c>
      <c r="H84" s="238">
        <f>IF('G011A (Mart-Eylül)'!L84&lt;&gt;"",'G011A (Mart-Eylül)'!L84,0)</f>
        <v>0</v>
      </c>
      <c r="I84" s="239">
        <f>IF('G011A (Nisan-Ekim)'!C84&lt;&gt;"",'G011A (Nisan-Ekim)'!C84,0)</f>
        <v>0</v>
      </c>
      <c r="J84" s="238">
        <f>IF('G011A (Nisan-Ekim)'!L84&lt;&gt;"",'G011A (Nisan-Ekim)'!L84,0)</f>
        <v>0</v>
      </c>
      <c r="K84" s="239">
        <f>IF('G011A (Mayıs-Kasım)'!C84&lt;&gt;"",'G011A (Mayıs-Kasım)'!C84,0)</f>
        <v>0</v>
      </c>
      <c r="L84" s="238">
        <f>IF('G011A (Mayıs-Kasım)'!L84&lt;&gt;"",'G011A (Mayıs-Kasım)'!L84,0)</f>
        <v>0</v>
      </c>
      <c r="M84" s="239">
        <f>IF('G011A (Haziran-Aralık)'!C84&lt;&gt;"",'G011A (Haziran-Aralık)'!C84,0)</f>
        <v>0</v>
      </c>
      <c r="N84" s="238">
        <f>IF('G011A (Haziran-Aralık)'!L84&lt;&gt;"",'G011A (Haziran-Aralık)'!L84,0)</f>
        <v>0</v>
      </c>
      <c r="O84" s="246">
        <f t="shared" si="22"/>
        <v>0</v>
      </c>
      <c r="P84" s="247">
        <f t="shared" si="23"/>
        <v>0</v>
      </c>
      <c r="Q84" s="247">
        <f t="shared" si="24"/>
        <v>0</v>
      </c>
      <c r="R84" s="248">
        <f t="shared" si="25"/>
        <v>0</v>
      </c>
      <c r="T84" s="227">
        <f t="shared" si="26"/>
        <v>0</v>
      </c>
      <c r="U84" s="227">
        <f t="shared" si="27"/>
        <v>0</v>
      </c>
      <c r="V84" s="227">
        <f t="shared" si="28"/>
        <v>0</v>
      </c>
      <c r="W84" s="227">
        <f t="shared" si="29"/>
        <v>0</v>
      </c>
      <c r="X84" s="227">
        <f t="shared" si="30"/>
        <v>0</v>
      </c>
      <c r="Y84" s="227">
        <f t="shared" si="31"/>
        <v>0</v>
      </c>
      <c r="Z84" s="227">
        <f t="shared" si="32"/>
        <v>0</v>
      </c>
    </row>
    <row r="85" spans="1:27" ht="23.1" customHeight="1" x14ac:dyDescent="0.25">
      <c r="A85" s="164">
        <v>54</v>
      </c>
      <c r="B85" s="230" t="str">
        <f>IF('Proje ve Personel Bilgileri'!C70&gt;0,'Proje ve Personel Bilgileri'!C70,"")</f>
        <v/>
      </c>
      <c r="C85" s="246">
        <f>IF('G011A (Ocak-Temmuz)'!C85&lt;&gt;"",'G011A (Ocak-Temmuz)'!C85,0)</f>
        <v>0</v>
      </c>
      <c r="D85" s="247">
        <f>IF('G011A (Ocak-Temmuz)'!L85&lt;&gt;"",'G011A (Ocak-Temmuz)'!L85,0)</f>
        <v>0</v>
      </c>
      <c r="E85" s="239">
        <f>IF('G011A (Şubat-Ağustos)'!C85&lt;&gt;"",'G011A (Şubat-Ağustos)'!C85,0)</f>
        <v>0</v>
      </c>
      <c r="F85" s="238">
        <f>IF('G011A (Şubat-Ağustos)'!L85&lt;&gt;"",'G011A (Şubat-Ağustos)'!L85,0)</f>
        <v>0</v>
      </c>
      <c r="G85" s="239">
        <f>IF('G011A (Mart-Eylül)'!C85&lt;&gt;"",'G011A (Mart-Eylül)'!C85,0)</f>
        <v>0</v>
      </c>
      <c r="H85" s="238">
        <f>IF('G011A (Mart-Eylül)'!L85&lt;&gt;"",'G011A (Mart-Eylül)'!L85,0)</f>
        <v>0</v>
      </c>
      <c r="I85" s="239">
        <f>IF('G011A (Nisan-Ekim)'!C85&lt;&gt;"",'G011A (Nisan-Ekim)'!C85,0)</f>
        <v>0</v>
      </c>
      <c r="J85" s="238">
        <f>IF('G011A (Nisan-Ekim)'!L85&lt;&gt;"",'G011A (Nisan-Ekim)'!L85,0)</f>
        <v>0</v>
      </c>
      <c r="K85" s="239">
        <f>IF('G011A (Mayıs-Kasım)'!C85&lt;&gt;"",'G011A (Mayıs-Kasım)'!C85,0)</f>
        <v>0</v>
      </c>
      <c r="L85" s="238">
        <f>IF('G011A (Mayıs-Kasım)'!L85&lt;&gt;"",'G011A (Mayıs-Kasım)'!L85,0)</f>
        <v>0</v>
      </c>
      <c r="M85" s="239">
        <f>IF('G011A (Haziran-Aralık)'!C85&lt;&gt;"",'G011A (Haziran-Aralık)'!C85,0)</f>
        <v>0</v>
      </c>
      <c r="N85" s="238">
        <f>IF('G011A (Haziran-Aralık)'!L85&lt;&gt;"",'G011A (Haziran-Aralık)'!L85,0)</f>
        <v>0</v>
      </c>
      <c r="O85" s="246">
        <f t="shared" si="22"/>
        <v>0</v>
      </c>
      <c r="P85" s="247">
        <f t="shared" si="23"/>
        <v>0</v>
      </c>
      <c r="Q85" s="247">
        <f t="shared" si="24"/>
        <v>0</v>
      </c>
      <c r="R85" s="248">
        <f t="shared" si="25"/>
        <v>0</v>
      </c>
      <c r="T85" s="227">
        <f t="shared" si="26"/>
        <v>0</v>
      </c>
      <c r="U85" s="227">
        <f t="shared" si="27"/>
        <v>0</v>
      </c>
      <c r="V85" s="227">
        <f t="shared" si="28"/>
        <v>0</v>
      </c>
      <c r="W85" s="227">
        <f t="shared" si="29"/>
        <v>0</v>
      </c>
      <c r="X85" s="227">
        <f t="shared" si="30"/>
        <v>0</v>
      </c>
      <c r="Y85" s="227">
        <f t="shared" si="31"/>
        <v>0</v>
      </c>
      <c r="Z85" s="227">
        <f t="shared" si="32"/>
        <v>0</v>
      </c>
    </row>
    <row r="86" spans="1:27" ht="23.1" customHeight="1" x14ac:dyDescent="0.25">
      <c r="A86" s="164">
        <v>55</v>
      </c>
      <c r="B86" s="230" t="str">
        <f>IF('Proje ve Personel Bilgileri'!C71&gt;0,'Proje ve Personel Bilgileri'!C71,"")</f>
        <v/>
      </c>
      <c r="C86" s="246">
        <f>IF('G011A (Ocak-Temmuz)'!C86&lt;&gt;"",'G011A (Ocak-Temmuz)'!C86,0)</f>
        <v>0</v>
      </c>
      <c r="D86" s="247">
        <f>IF('G011A (Ocak-Temmuz)'!L86&lt;&gt;"",'G011A (Ocak-Temmuz)'!L86,0)</f>
        <v>0</v>
      </c>
      <c r="E86" s="239">
        <f>IF('G011A (Şubat-Ağustos)'!C86&lt;&gt;"",'G011A (Şubat-Ağustos)'!C86,0)</f>
        <v>0</v>
      </c>
      <c r="F86" s="238">
        <f>IF('G011A (Şubat-Ağustos)'!L86&lt;&gt;"",'G011A (Şubat-Ağustos)'!L86,0)</f>
        <v>0</v>
      </c>
      <c r="G86" s="239">
        <f>IF('G011A (Mart-Eylül)'!C86&lt;&gt;"",'G011A (Mart-Eylül)'!C86,0)</f>
        <v>0</v>
      </c>
      <c r="H86" s="238">
        <f>IF('G011A (Mart-Eylül)'!L86&lt;&gt;"",'G011A (Mart-Eylül)'!L86,0)</f>
        <v>0</v>
      </c>
      <c r="I86" s="239">
        <f>IF('G011A (Nisan-Ekim)'!C86&lt;&gt;"",'G011A (Nisan-Ekim)'!C86,0)</f>
        <v>0</v>
      </c>
      <c r="J86" s="238">
        <f>IF('G011A (Nisan-Ekim)'!L86&lt;&gt;"",'G011A (Nisan-Ekim)'!L86,0)</f>
        <v>0</v>
      </c>
      <c r="K86" s="239">
        <f>IF('G011A (Mayıs-Kasım)'!C86&lt;&gt;"",'G011A (Mayıs-Kasım)'!C86,0)</f>
        <v>0</v>
      </c>
      <c r="L86" s="238">
        <f>IF('G011A (Mayıs-Kasım)'!L86&lt;&gt;"",'G011A (Mayıs-Kasım)'!L86,0)</f>
        <v>0</v>
      </c>
      <c r="M86" s="239">
        <f>IF('G011A (Haziran-Aralık)'!C86&lt;&gt;"",'G011A (Haziran-Aralık)'!C86,0)</f>
        <v>0</v>
      </c>
      <c r="N86" s="238">
        <f>IF('G011A (Haziran-Aralık)'!L86&lt;&gt;"",'G011A (Haziran-Aralık)'!L86,0)</f>
        <v>0</v>
      </c>
      <c r="O86" s="246">
        <f t="shared" si="22"/>
        <v>0</v>
      </c>
      <c r="P86" s="247">
        <f t="shared" si="23"/>
        <v>0</v>
      </c>
      <c r="Q86" s="247">
        <f t="shared" si="24"/>
        <v>0</v>
      </c>
      <c r="R86" s="248">
        <f t="shared" si="25"/>
        <v>0</v>
      </c>
      <c r="T86" s="227">
        <f t="shared" si="26"/>
        <v>0</v>
      </c>
      <c r="U86" s="227">
        <f t="shared" si="27"/>
        <v>0</v>
      </c>
      <c r="V86" s="227">
        <f t="shared" si="28"/>
        <v>0</v>
      </c>
      <c r="W86" s="227">
        <f t="shared" si="29"/>
        <v>0</v>
      </c>
      <c r="X86" s="227">
        <f t="shared" si="30"/>
        <v>0</v>
      </c>
      <c r="Y86" s="227">
        <f t="shared" si="31"/>
        <v>0</v>
      </c>
      <c r="Z86" s="227">
        <f t="shared" si="32"/>
        <v>0</v>
      </c>
    </row>
    <row r="87" spans="1:27" ht="23.1" customHeight="1" x14ac:dyDescent="0.25">
      <c r="A87" s="164">
        <v>56</v>
      </c>
      <c r="B87" s="230" t="str">
        <f>IF('Proje ve Personel Bilgileri'!C72&gt;0,'Proje ve Personel Bilgileri'!C72,"")</f>
        <v/>
      </c>
      <c r="C87" s="246">
        <f>IF('G011A (Ocak-Temmuz)'!C87&lt;&gt;"",'G011A (Ocak-Temmuz)'!C87,0)</f>
        <v>0</v>
      </c>
      <c r="D87" s="247">
        <f>IF('G011A (Ocak-Temmuz)'!L87&lt;&gt;"",'G011A (Ocak-Temmuz)'!L87,0)</f>
        <v>0</v>
      </c>
      <c r="E87" s="239">
        <f>IF('G011A (Şubat-Ağustos)'!C87&lt;&gt;"",'G011A (Şubat-Ağustos)'!C87,0)</f>
        <v>0</v>
      </c>
      <c r="F87" s="238">
        <f>IF('G011A (Şubat-Ağustos)'!L87&lt;&gt;"",'G011A (Şubat-Ağustos)'!L87,0)</f>
        <v>0</v>
      </c>
      <c r="G87" s="239">
        <f>IF('G011A (Mart-Eylül)'!C87&lt;&gt;"",'G011A (Mart-Eylül)'!C87,0)</f>
        <v>0</v>
      </c>
      <c r="H87" s="238">
        <f>IF('G011A (Mart-Eylül)'!L87&lt;&gt;"",'G011A (Mart-Eylül)'!L87,0)</f>
        <v>0</v>
      </c>
      <c r="I87" s="239">
        <f>IF('G011A (Nisan-Ekim)'!C87&lt;&gt;"",'G011A (Nisan-Ekim)'!C87,0)</f>
        <v>0</v>
      </c>
      <c r="J87" s="238">
        <f>IF('G011A (Nisan-Ekim)'!L87&lt;&gt;"",'G011A (Nisan-Ekim)'!L87,0)</f>
        <v>0</v>
      </c>
      <c r="K87" s="239">
        <f>IF('G011A (Mayıs-Kasım)'!C87&lt;&gt;"",'G011A (Mayıs-Kasım)'!C87,0)</f>
        <v>0</v>
      </c>
      <c r="L87" s="238">
        <f>IF('G011A (Mayıs-Kasım)'!L87&lt;&gt;"",'G011A (Mayıs-Kasım)'!L87,0)</f>
        <v>0</v>
      </c>
      <c r="M87" s="239">
        <f>IF('G011A (Haziran-Aralık)'!C87&lt;&gt;"",'G011A (Haziran-Aralık)'!C87,0)</f>
        <v>0</v>
      </c>
      <c r="N87" s="238">
        <f>IF('G011A (Haziran-Aralık)'!L87&lt;&gt;"",'G011A (Haziran-Aralık)'!L87,0)</f>
        <v>0</v>
      </c>
      <c r="O87" s="246">
        <f t="shared" si="22"/>
        <v>0</v>
      </c>
      <c r="P87" s="247">
        <f t="shared" si="23"/>
        <v>0</v>
      </c>
      <c r="Q87" s="247">
        <f t="shared" si="24"/>
        <v>0</v>
      </c>
      <c r="R87" s="248">
        <f t="shared" si="25"/>
        <v>0</v>
      </c>
      <c r="T87" s="227">
        <f t="shared" si="26"/>
        <v>0</v>
      </c>
      <c r="U87" s="227">
        <f t="shared" si="27"/>
        <v>0</v>
      </c>
      <c r="V87" s="227">
        <f t="shared" si="28"/>
        <v>0</v>
      </c>
      <c r="W87" s="227">
        <f t="shared" si="29"/>
        <v>0</v>
      </c>
      <c r="X87" s="227">
        <f t="shared" si="30"/>
        <v>0</v>
      </c>
      <c r="Y87" s="227">
        <f t="shared" si="31"/>
        <v>0</v>
      </c>
      <c r="Z87" s="227">
        <f t="shared" si="32"/>
        <v>0</v>
      </c>
    </row>
    <row r="88" spans="1:27" ht="23.1" customHeight="1" x14ac:dyDescent="0.25">
      <c r="A88" s="164">
        <v>57</v>
      </c>
      <c r="B88" s="230" t="str">
        <f>IF('Proje ve Personel Bilgileri'!C73&gt;0,'Proje ve Personel Bilgileri'!C73,"")</f>
        <v/>
      </c>
      <c r="C88" s="246">
        <f>IF('G011A (Ocak-Temmuz)'!C88&lt;&gt;"",'G011A (Ocak-Temmuz)'!C88,0)</f>
        <v>0</v>
      </c>
      <c r="D88" s="247">
        <f>IF('G011A (Ocak-Temmuz)'!L88&lt;&gt;"",'G011A (Ocak-Temmuz)'!L88,0)</f>
        <v>0</v>
      </c>
      <c r="E88" s="239">
        <f>IF('G011A (Şubat-Ağustos)'!C88&lt;&gt;"",'G011A (Şubat-Ağustos)'!C88,0)</f>
        <v>0</v>
      </c>
      <c r="F88" s="238">
        <f>IF('G011A (Şubat-Ağustos)'!L88&lt;&gt;"",'G011A (Şubat-Ağustos)'!L88,0)</f>
        <v>0</v>
      </c>
      <c r="G88" s="239">
        <f>IF('G011A (Mart-Eylül)'!C88&lt;&gt;"",'G011A (Mart-Eylül)'!C88,0)</f>
        <v>0</v>
      </c>
      <c r="H88" s="238">
        <f>IF('G011A (Mart-Eylül)'!L88&lt;&gt;"",'G011A (Mart-Eylül)'!L88,0)</f>
        <v>0</v>
      </c>
      <c r="I88" s="239">
        <f>IF('G011A (Nisan-Ekim)'!C88&lt;&gt;"",'G011A (Nisan-Ekim)'!C88,0)</f>
        <v>0</v>
      </c>
      <c r="J88" s="238">
        <f>IF('G011A (Nisan-Ekim)'!L88&lt;&gt;"",'G011A (Nisan-Ekim)'!L88,0)</f>
        <v>0</v>
      </c>
      <c r="K88" s="239">
        <f>IF('G011A (Mayıs-Kasım)'!C88&lt;&gt;"",'G011A (Mayıs-Kasım)'!C88,0)</f>
        <v>0</v>
      </c>
      <c r="L88" s="238">
        <f>IF('G011A (Mayıs-Kasım)'!L88&lt;&gt;"",'G011A (Mayıs-Kasım)'!L88,0)</f>
        <v>0</v>
      </c>
      <c r="M88" s="239">
        <f>IF('G011A (Haziran-Aralık)'!C88&lt;&gt;"",'G011A (Haziran-Aralık)'!C88,0)</f>
        <v>0</v>
      </c>
      <c r="N88" s="238">
        <f>IF('G011A (Haziran-Aralık)'!L88&lt;&gt;"",'G011A (Haziran-Aralık)'!L88,0)</f>
        <v>0</v>
      </c>
      <c r="O88" s="246">
        <f t="shared" si="22"/>
        <v>0</v>
      </c>
      <c r="P88" s="247">
        <f t="shared" si="23"/>
        <v>0</v>
      </c>
      <c r="Q88" s="247">
        <f t="shared" si="24"/>
        <v>0</v>
      </c>
      <c r="R88" s="248">
        <f t="shared" si="25"/>
        <v>0</v>
      </c>
      <c r="T88" s="227">
        <f t="shared" si="26"/>
        <v>0</v>
      </c>
      <c r="U88" s="227">
        <f t="shared" si="27"/>
        <v>0</v>
      </c>
      <c r="V88" s="227">
        <f t="shared" si="28"/>
        <v>0</v>
      </c>
      <c r="W88" s="227">
        <f t="shared" si="29"/>
        <v>0</v>
      </c>
      <c r="X88" s="227">
        <f t="shared" si="30"/>
        <v>0</v>
      </c>
      <c r="Y88" s="227">
        <f t="shared" si="31"/>
        <v>0</v>
      </c>
      <c r="Z88" s="227">
        <f t="shared" si="32"/>
        <v>0</v>
      </c>
    </row>
    <row r="89" spans="1:27" ht="23.1" customHeight="1" x14ac:dyDescent="0.25">
      <c r="A89" s="164">
        <v>58</v>
      </c>
      <c r="B89" s="230" t="str">
        <f>IF('Proje ve Personel Bilgileri'!C74&gt;0,'Proje ve Personel Bilgileri'!C74,"")</f>
        <v/>
      </c>
      <c r="C89" s="246">
        <f>IF('G011A (Ocak-Temmuz)'!C89&lt;&gt;"",'G011A (Ocak-Temmuz)'!C89,0)</f>
        <v>0</v>
      </c>
      <c r="D89" s="247">
        <f>IF('G011A (Ocak-Temmuz)'!L89&lt;&gt;"",'G011A (Ocak-Temmuz)'!L89,0)</f>
        <v>0</v>
      </c>
      <c r="E89" s="239">
        <f>IF('G011A (Şubat-Ağustos)'!C89&lt;&gt;"",'G011A (Şubat-Ağustos)'!C89,0)</f>
        <v>0</v>
      </c>
      <c r="F89" s="238">
        <f>IF('G011A (Şubat-Ağustos)'!L89&lt;&gt;"",'G011A (Şubat-Ağustos)'!L89,0)</f>
        <v>0</v>
      </c>
      <c r="G89" s="239">
        <f>IF('G011A (Mart-Eylül)'!C89&lt;&gt;"",'G011A (Mart-Eylül)'!C89,0)</f>
        <v>0</v>
      </c>
      <c r="H89" s="238">
        <f>IF('G011A (Mart-Eylül)'!L89&lt;&gt;"",'G011A (Mart-Eylül)'!L89,0)</f>
        <v>0</v>
      </c>
      <c r="I89" s="239">
        <f>IF('G011A (Nisan-Ekim)'!C89&lt;&gt;"",'G011A (Nisan-Ekim)'!C89,0)</f>
        <v>0</v>
      </c>
      <c r="J89" s="238">
        <f>IF('G011A (Nisan-Ekim)'!L89&lt;&gt;"",'G011A (Nisan-Ekim)'!L89,0)</f>
        <v>0</v>
      </c>
      <c r="K89" s="239">
        <f>IF('G011A (Mayıs-Kasım)'!C89&lt;&gt;"",'G011A (Mayıs-Kasım)'!C89,0)</f>
        <v>0</v>
      </c>
      <c r="L89" s="238">
        <f>IF('G011A (Mayıs-Kasım)'!L89&lt;&gt;"",'G011A (Mayıs-Kasım)'!L89,0)</f>
        <v>0</v>
      </c>
      <c r="M89" s="239">
        <f>IF('G011A (Haziran-Aralık)'!C89&lt;&gt;"",'G011A (Haziran-Aralık)'!C89,0)</f>
        <v>0</v>
      </c>
      <c r="N89" s="238">
        <f>IF('G011A (Haziran-Aralık)'!L89&lt;&gt;"",'G011A (Haziran-Aralık)'!L89,0)</f>
        <v>0</v>
      </c>
      <c r="O89" s="246">
        <f t="shared" si="22"/>
        <v>0</v>
      </c>
      <c r="P89" s="247">
        <f t="shared" si="23"/>
        <v>0</v>
      </c>
      <c r="Q89" s="247">
        <f t="shared" si="24"/>
        <v>0</v>
      </c>
      <c r="R89" s="248">
        <f t="shared" si="25"/>
        <v>0</v>
      </c>
      <c r="T89" s="227">
        <f t="shared" si="26"/>
        <v>0</v>
      </c>
      <c r="U89" s="227">
        <f t="shared" si="27"/>
        <v>0</v>
      </c>
      <c r="V89" s="227">
        <f t="shared" si="28"/>
        <v>0</v>
      </c>
      <c r="W89" s="227">
        <f t="shared" si="29"/>
        <v>0</v>
      </c>
      <c r="X89" s="227">
        <f t="shared" si="30"/>
        <v>0</v>
      </c>
      <c r="Y89" s="227">
        <f t="shared" si="31"/>
        <v>0</v>
      </c>
      <c r="Z89" s="227">
        <f t="shared" si="32"/>
        <v>0</v>
      </c>
    </row>
    <row r="90" spans="1:27" ht="23.1" customHeight="1" x14ac:dyDescent="0.25">
      <c r="A90" s="164">
        <v>59</v>
      </c>
      <c r="B90" s="230" t="str">
        <f>IF('Proje ve Personel Bilgileri'!C75&gt;0,'Proje ve Personel Bilgileri'!C75,"")</f>
        <v/>
      </c>
      <c r="C90" s="246">
        <f>IF('G011A (Ocak-Temmuz)'!C90&lt;&gt;"",'G011A (Ocak-Temmuz)'!C90,0)</f>
        <v>0</v>
      </c>
      <c r="D90" s="247">
        <f>IF('G011A (Ocak-Temmuz)'!L90&lt;&gt;"",'G011A (Ocak-Temmuz)'!L90,0)</f>
        <v>0</v>
      </c>
      <c r="E90" s="239">
        <f>IF('G011A (Şubat-Ağustos)'!C90&lt;&gt;"",'G011A (Şubat-Ağustos)'!C90,0)</f>
        <v>0</v>
      </c>
      <c r="F90" s="238">
        <f>IF('G011A (Şubat-Ağustos)'!L90&lt;&gt;"",'G011A (Şubat-Ağustos)'!L90,0)</f>
        <v>0</v>
      </c>
      <c r="G90" s="239">
        <f>IF('G011A (Mart-Eylül)'!C90&lt;&gt;"",'G011A (Mart-Eylül)'!C90,0)</f>
        <v>0</v>
      </c>
      <c r="H90" s="238">
        <f>IF('G011A (Mart-Eylül)'!L90&lt;&gt;"",'G011A (Mart-Eylül)'!L90,0)</f>
        <v>0</v>
      </c>
      <c r="I90" s="239">
        <f>IF('G011A (Nisan-Ekim)'!C90&lt;&gt;"",'G011A (Nisan-Ekim)'!C90,0)</f>
        <v>0</v>
      </c>
      <c r="J90" s="238">
        <f>IF('G011A (Nisan-Ekim)'!L90&lt;&gt;"",'G011A (Nisan-Ekim)'!L90,0)</f>
        <v>0</v>
      </c>
      <c r="K90" s="239">
        <f>IF('G011A (Mayıs-Kasım)'!C90&lt;&gt;"",'G011A (Mayıs-Kasım)'!C90,0)</f>
        <v>0</v>
      </c>
      <c r="L90" s="238">
        <f>IF('G011A (Mayıs-Kasım)'!L90&lt;&gt;"",'G011A (Mayıs-Kasım)'!L90,0)</f>
        <v>0</v>
      </c>
      <c r="M90" s="239">
        <f>IF('G011A (Haziran-Aralık)'!C90&lt;&gt;"",'G011A (Haziran-Aralık)'!C90,0)</f>
        <v>0</v>
      </c>
      <c r="N90" s="238">
        <f>IF('G011A (Haziran-Aralık)'!L90&lt;&gt;"",'G011A (Haziran-Aralık)'!L90,0)</f>
        <v>0</v>
      </c>
      <c r="O90" s="246">
        <f t="shared" si="22"/>
        <v>0</v>
      </c>
      <c r="P90" s="247">
        <f t="shared" si="23"/>
        <v>0</v>
      </c>
      <c r="Q90" s="247">
        <f t="shared" si="24"/>
        <v>0</v>
      </c>
      <c r="R90" s="248">
        <f t="shared" si="25"/>
        <v>0</v>
      </c>
      <c r="T90" s="227">
        <f t="shared" si="26"/>
        <v>0</v>
      </c>
      <c r="U90" s="227">
        <f t="shared" si="27"/>
        <v>0</v>
      </c>
      <c r="V90" s="227">
        <f t="shared" si="28"/>
        <v>0</v>
      </c>
      <c r="W90" s="227">
        <f t="shared" si="29"/>
        <v>0</v>
      </c>
      <c r="X90" s="227">
        <f t="shared" si="30"/>
        <v>0</v>
      </c>
      <c r="Y90" s="227">
        <f t="shared" si="31"/>
        <v>0</v>
      </c>
      <c r="Z90" s="227">
        <f t="shared" si="32"/>
        <v>0</v>
      </c>
    </row>
    <row r="91" spans="1:27" ht="23.1" customHeight="1" thickBot="1" x14ac:dyDescent="0.3">
      <c r="A91" s="167">
        <v>60</v>
      </c>
      <c r="B91" s="232" t="str">
        <f>IF('Proje ve Personel Bilgileri'!C76&gt;0,'Proje ve Personel Bilgileri'!C76,"")</f>
        <v/>
      </c>
      <c r="C91" s="249">
        <f>IF('G011A (Ocak-Temmuz)'!C91&lt;&gt;"",'G011A (Ocak-Temmuz)'!C91,0)</f>
        <v>0</v>
      </c>
      <c r="D91" s="250">
        <f>IF('G011A (Ocak-Temmuz)'!L91&lt;&gt;"",'G011A (Ocak-Temmuz)'!L91,0)</f>
        <v>0</v>
      </c>
      <c r="E91" s="243">
        <f>IF('G011A (Şubat-Ağustos)'!C91&lt;&gt;"",'G011A (Şubat-Ağustos)'!C91,0)</f>
        <v>0</v>
      </c>
      <c r="F91" s="242">
        <f>IF('G011A (Şubat-Ağustos)'!L91&lt;&gt;"",'G011A (Şubat-Ağustos)'!L91,0)</f>
        <v>0</v>
      </c>
      <c r="G91" s="243">
        <f>IF('G011A (Mart-Eylül)'!C91&lt;&gt;"",'G011A (Mart-Eylül)'!C91,0)</f>
        <v>0</v>
      </c>
      <c r="H91" s="242">
        <f>IF('G011A (Mart-Eylül)'!L91&lt;&gt;"",'G011A (Mart-Eylül)'!L91,0)</f>
        <v>0</v>
      </c>
      <c r="I91" s="243">
        <f>IF('G011A (Nisan-Ekim)'!C91&lt;&gt;"",'G011A (Nisan-Ekim)'!C91,0)</f>
        <v>0</v>
      </c>
      <c r="J91" s="242">
        <f>IF('G011A (Nisan-Ekim)'!L91&lt;&gt;"",'G011A (Nisan-Ekim)'!L91,0)</f>
        <v>0</v>
      </c>
      <c r="K91" s="243">
        <f>IF('G011A (Mayıs-Kasım)'!C91&lt;&gt;"",'G011A (Mayıs-Kasım)'!C91,0)</f>
        <v>0</v>
      </c>
      <c r="L91" s="242">
        <f>IF('G011A (Mayıs-Kasım)'!L91&lt;&gt;"",'G011A (Mayıs-Kasım)'!L91,0)</f>
        <v>0</v>
      </c>
      <c r="M91" s="243">
        <f>IF('G011A (Haziran-Aralık)'!C91&lt;&gt;"",'G011A (Haziran-Aralık)'!C91,0)</f>
        <v>0</v>
      </c>
      <c r="N91" s="242">
        <f>IF('G011A (Haziran-Aralık)'!L91&lt;&gt;"",'G011A (Haziran-Aralık)'!L91,0)</f>
        <v>0</v>
      </c>
      <c r="O91" s="249">
        <f t="shared" si="22"/>
        <v>0</v>
      </c>
      <c r="P91" s="250">
        <f t="shared" si="23"/>
        <v>0</v>
      </c>
      <c r="Q91" s="250">
        <f t="shared" si="24"/>
        <v>0</v>
      </c>
      <c r="R91" s="251">
        <f t="shared" si="25"/>
        <v>0</v>
      </c>
      <c r="T91" s="227">
        <f t="shared" si="26"/>
        <v>0</v>
      </c>
      <c r="U91" s="227">
        <f t="shared" si="27"/>
        <v>0</v>
      </c>
      <c r="V91" s="227">
        <f t="shared" si="28"/>
        <v>0</v>
      </c>
      <c r="W91" s="227">
        <f t="shared" si="29"/>
        <v>0</v>
      </c>
      <c r="X91" s="227">
        <f t="shared" si="30"/>
        <v>0</v>
      </c>
      <c r="Y91" s="227">
        <f t="shared" si="31"/>
        <v>0</v>
      </c>
      <c r="Z91" s="227">
        <f t="shared" si="32"/>
        <v>0</v>
      </c>
      <c r="AA91" s="227">
        <f>IF(ISERROR(IF(SUM(C72:R91)&gt;0,1,0)),1,IF(SUM(C72:R91)&gt;0,1,0))</f>
        <v>0</v>
      </c>
    </row>
    <row r="92" spans="1:27" x14ac:dyDescent="0.25">
      <c r="B92" s="7"/>
      <c r="C92" s="7"/>
      <c r="D92" s="7"/>
      <c r="E92" s="7"/>
      <c r="F92" s="7"/>
      <c r="G92" s="7"/>
      <c r="H92" s="7"/>
      <c r="I92" s="7"/>
      <c r="J92" s="4"/>
      <c r="L92" s="153"/>
      <c r="M92" s="153"/>
      <c r="N92" s="153"/>
      <c r="O92" s="153"/>
      <c r="P92" s="153"/>
      <c r="Q92" s="153"/>
    </row>
    <row r="93" spans="1:27" x14ac:dyDescent="0.25">
      <c r="A93" s="7" t="s">
        <v>153</v>
      </c>
      <c r="B93" s="7"/>
      <c r="C93" s="7"/>
      <c r="D93" s="7"/>
      <c r="E93" s="7"/>
      <c r="F93" s="7"/>
      <c r="G93" s="7"/>
      <c r="H93" s="7"/>
      <c r="I93" s="7"/>
      <c r="J93" s="4"/>
      <c r="L93" s="153"/>
      <c r="M93" s="153"/>
      <c r="N93" s="153"/>
      <c r="O93" s="153"/>
      <c r="P93" s="153"/>
      <c r="Q93" s="153"/>
    </row>
    <row r="94" spans="1:27" x14ac:dyDescent="0.25">
      <c r="C94" s="153"/>
      <c r="J94" s="4"/>
      <c r="L94" s="153"/>
      <c r="M94" s="153"/>
      <c r="N94" s="153"/>
      <c r="O94" s="153"/>
    </row>
    <row r="95" spans="1:27" ht="19.5" x14ac:dyDescent="0.3">
      <c r="A95" s="342" t="s">
        <v>43</v>
      </c>
      <c r="B95" s="343">
        <f ca="1">imzatarihi</f>
        <v>46091</v>
      </c>
      <c r="C95" s="413" t="s">
        <v>44</v>
      </c>
      <c r="D95" s="413"/>
      <c r="E95" s="344" t="str">
        <f>IF(kurulusyetkilisi&gt;0,kurulusyetkilisi,"")</f>
        <v/>
      </c>
      <c r="G95" s="342"/>
      <c r="H95" s="131"/>
      <c r="I95" s="131"/>
      <c r="J95" s="4"/>
      <c r="L95" s="153"/>
      <c r="M95" s="153"/>
      <c r="N95" s="153"/>
      <c r="O95" s="153"/>
    </row>
    <row r="96" spans="1:27" ht="19.5" x14ac:dyDescent="0.3">
      <c r="A96" s="346"/>
      <c r="B96" s="346"/>
      <c r="C96" s="413" t="s">
        <v>45</v>
      </c>
      <c r="D96" s="413"/>
      <c r="E96" s="414"/>
      <c r="F96" s="414"/>
      <c r="G96" s="414"/>
      <c r="H96" s="107"/>
      <c r="I96" s="107"/>
      <c r="J96" s="4"/>
      <c r="L96" s="153"/>
      <c r="M96" s="153"/>
      <c r="N96" s="153"/>
      <c r="O96" s="153"/>
    </row>
    <row r="97" spans="1:26" ht="15.75" customHeight="1" x14ac:dyDescent="0.25">
      <c r="A97" s="453" t="s">
        <v>50</v>
      </c>
      <c r="B97" s="453"/>
      <c r="C97" s="453"/>
      <c r="D97" s="453"/>
      <c r="E97" s="453"/>
      <c r="F97" s="453"/>
      <c r="G97" s="453"/>
      <c r="H97" s="453"/>
      <c r="I97" s="453"/>
      <c r="J97" s="453"/>
      <c r="K97" s="453"/>
      <c r="L97" s="453"/>
      <c r="M97" s="453"/>
      <c r="N97" s="453"/>
      <c r="O97" s="453"/>
      <c r="P97" s="453"/>
      <c r="Q97" s="453"/>
      <c r="R97" s="453"/>
    </row>
    <row r="98" spans="1:26" x14ac:dyDescent="0.25">
      <c r="A98" s="439" t="str">
        <f>IF(YilDonem&lt;&gt;"",CONCATENATE(YilDonem," dönemine aittir."),"")</f>
        <v/>
      </c>
      <c r="B98" s="439"/>
      <c r="C98" s="439"/>
      <c r="D98" s="439"/>
      <c r="E98" s="439"/>
      <c r="F98" s="439"/>
      <c r="G98" s="439"/>
      <c r="H98" s="439"/>
      <c r="I98" s="439"/>
      <c r="J98" s="439"/>
      <c r="K98" s="439"/>
      <c r="L98" s="439"/>
      <c r="M98" s="439"/>
      <c r="N98" s="439"/>
      <c r="O98" s="439"/>
      <c r="P98" s="439"/>
      <c r="Q98" s="439"/>
      <c r="R98" s="439"/>
    </row>
    <row r="99" spans="1:26" ht="19.5" thickBot="1" x14ac:dyDescent="0.35">
      <c r="A99" s="440" t="s">
        <v>55</v>
      </c>
      <c r="B99" s="440"/>
      <c r="C99" s="440"/>
      <c r="D99" s="440"/>
      <c r="E99" s="440"/>
      <c r="F99" s="440"/>
      <c r="G99" s="440"/>
      <c r="H99" s="440"/>
      <c r="I99" s="440"/>
      <c r="J99" s="440"/>
      <c r="K99" s="440"/>
      <c r="L99" s="440"/>
      <c r="M99" s="440"/>
      <c r="N99" s="440"/>
      <c r="O99" s="440"/>
      <c r="P99" s="440"/>
      <c r="Q99" s="440"/>
      <c r="R99" s="440"/>
    </row>
    <row r="100" spans="1:26" ht="31.7" customHeight="1" thickBot="1" x14ac:dyDescent="0.3">
      <c r="A100" s="1" t="s">
        <v>1</v>
      </c>
      <c r="B100" s="441" t="str">
        <f>IF(ProjeNo&gt;0,ProjeNo,"")</f>
        <v/>
      </c>
      <c r="C100" s="442"/>
      <c r="D100" s="442"/>
      <c r="E100" s="442"/>
      <c r="F100" s="442"/>
      <c r="G100" s="442"/>
      <c r="H100" s="442"/>
      <c r="I100" s="442"/>
      <c r="J100" s="442"/>
      <c r="K100" s="442"/>
      <c r="L100" s="442"/>
      <c r="M100" s="442"/>
      <c r="N100" s="442"/>
      <c r="O100" s="442"/>
      <c r="P100" s="442"/>
      <c r="Q100" s="442"/>
      <c r="R100" s="443"/>
    </row>
    <row r="101" spans="1:26" ht="31.7" customHeight="1" thickBot="1" x14ac:dyDescent="0.3">
      <c r="A101" s="6" t="s">
        <v>11</v>
      </c>
      <c r="B101" s="444" t="str">
        <f>IF(ProjeAdi&gt;0,ProjeAdi,"")</f>
        <v/>
      </c>
      <c r="C101" s="445"/>
      <c r="D101" s="445"/>
      <c r="E101" s="445"/>
      <c r="F101" s="445"/>
      <c r="G101" s="445"/>
      <c r="H101" s="445"/>
      <c r="I101" s="445"/>
      <c r="J101" s="445"/>
      <c r="K101" s="445"/>
      <c r="L101" s="445"/>
      <c r="M101" s="445"/>
      <c r="N101" s="445"/>
      <c r="O101" s="445"/>
      <c r="P101" s="445"/>
      <c r="Q101" s="445"/>
      <c r="R101" s="446"/>
    </row>
    <row r="102" spans="1:26" ht="75.2" customHeight="1" thickBot="1" x14ac:dyDescent="0.3">
      <c r="A102" s="447" t="s">
        <v>7</v>
      </c>
      <c r="B102" s="449" t="s">
        <v>56</v>
      </c>
      <c r="C102" s="451" t="str">
        <f>IF(Dönem=1,"OCAK",IF(Dönem=2,"TEMMUZ",""))</f>
        <v/>
      </c>
      <c r="D102" s="452"/>
      <c r="E102" s="451" t="str">
        <f>IF(Dönem=1,"ŞUBAT",IF(Dönem=2,"AĞUSTOS",""))</f>
        <v/>
      </c>
      <c r="F102" s="452"/>
      <c r="G102" s="451" t="str">
        <f>IF(Dönem=1,"MART",IF(Dönem=2,"EYLÜL",""))</f>
        <v/>
      </c>
      <c r="H102" s="452"/>
      <c r="I102" s="451" t="str">
        <f>IF(Dönem=1,"NİSAN",IF(Dönem=2,"EKİM",""))</f>
        <v/>
      </c>
      <c r="J102" s="452"/>
      <c r="K102" s="451" t="str">
        <f>IF(Dönem=1,"MAYIS",IF(Dönem=2,"KASIM",""))</f>
        <v/>
      </c>
      <c r="L102" s="452"/>
      <c r="M102" s="451" t="str">
        <f>IF(Dönem=1,"HAZİRAN",IF(Dönem=2,"ARALIK",""))</f>
        <v/>
      </c>
      <c r="N102" s="452"/>
      <c r="O102" s="449" t="s">
        <v>51</v>
      </c>
      <c r="P102" s="449" t="s">
        <v>52</v>
      </c>
      <c r="Q102" s="449" t="s">
        <v>53</v>
      </c>
      <c r="R102" s="449" t="s">
        <v>144</v>
      </c>
      <c r="S102" s="5"/>
      <c r="T102" s="5"/>
    </row>
    <row r="103" spans="1:26" ht="49.7" customHeight="1" thickBot="1" x14ac:dyDescent="0.3">
      <c r="A103" s="448"/>
      <c r="B103" s="450"/>
      <c r="C103" s="3" t="s">
        <v>34</v>
      </c>
      <c r="D103" s="3" t="s">
        <v>54</v>
      </c>
      <c r="E103" s="3" t="s">
        <v>34</v>
      </c>
      <c r="F103" s="3" t="s">
        <v>54</v>
      </c>
      <c r="G103" s="3" t="s">
        <v>34</v>
      </c>
      <c r="H103" s="3" t="s">
        <v>54</v>
      </c>
      <c r="I103" s="3" t="s">
        <v>34</v>
      </c>
      <c r="J103" s="3" t="s">
        <v>54</v>
      </c>
      <c r="K103" s="3" t="s">
        <v>34</v>
      </c>
      <c r="L103" s="3" t="s">
        <v>54</v>
      </c>
      <c r="M103" s="3" t="s">
        <v>34</v>
      </c>
      <c r="N103" s="3" t="s">
        <v>54</v>
      </c>
      <c r="O103" s="450"/>
      <c r="P103" s="450"/>
      <c r="Q103" s="450"/>
      <c r="R103" s="450"/>
      <c r="Z103" s="2" t="s">
        <v>89</v>
      </c>
    </row>
    <row r="104" spans="1:26" ht="23.1" customHeight="1" x14ac:dyDescent="0.25">
      <c r="A104" s="161">
        <v>61</v>
      </c>
      <c r="B104" s="228" t="str">
        <f>IF('Proje ve Personel Bilgileri'!C77&gt;0,'Proje ve Personel Bilgileri'!C77,"")</f>
        <v/>
      </c>
      <c r="C104" s="236">
        <f>IF('G011A (Ocak-Temmuz)'!C104&lt;&gt;"",'G011A (Ocak-Temmuz)'!C104,0)</f>
        <v>0</v>
      </c>
      <c r="D104" s="235">
        <f>IF('G011A (Ocak-Temmuz)'!L104&lt;&gt;"",'G011A (Ocak-Temmuz)'!L104,0)</f>
        <v>0</v>
      </c>
      <c r="E104" s="236">
        <f>IF('G011A (Şubat-Ağustos)'!C104&lt;&gt;"",'G011A (Şubat-Ağustos)'!C104,0)</f>
        <v>0</v>
      </c>
      <c r="F104" s="235">
        <f>IF('G011A (Şubat-Ağustos)'!L104&lt;&gt;"",'G011A (Şubat-Ağustos)'!L104,0)</f>
        <v>0</v>
      </c>
      <c r="G104" s="236">
        <f>IF('G011A (Mart-Eylül)'!C104&lt;&gt;"",'G011A (Mart-Eylül)'!C104,0)</f>
        <v>0</v>
      </c>
      <c r="H104" s="235">
        <f>IF('G011A (Mart-Eylül)'!L104&lt;&gt;"",'G011A (Mart-Eylül)'!L104,0)</f>
        <v>0</v>
      </c>
      <c r="I104" s="236">
        <f>IF('G011A (Nisan-Ekim)'!C104&lt;&gt;"",'G011A (Nisan-Ekim)'!C104,0)</f>
        <v>0</v>
      </c>
      <c r="J104" s="235">
        <f>IF('G011A (Nisan-Ekim)'!L104&lt;&gt;"",'G011A (Nisan-Ekim)'!L104,0)</f>
        <v>0</v>
      </c>
      <c r="K104" s="236">
        <f>IF('G011A (Mayıs-Kasım)'!C104&lt;&gt;"",'G011A (Mayıs-Kasım)'!C104,0)</f>
        <v>0</v>
      </c>
      <c r="L104" s="235">
        <f>IF('G011A (Mayıs-Kasım)'!L104&lt;&gt;"",'G011A (Mayıs-Kasım)'!L104,0)</f>
        <v>0</v>
      </c>
      <c r="M104" s="236">
        <f>IF('G011A (Haziran-Aralık)'!C104&lt;&gt;"",'G011A (Haziran-Aralık)'!C104,0)</f>
        <v>0</v>
      </c>
      <c r="N104" s="235">
        <f>IF('G011A (Haziran-Aralık)'!L104&lt;&gt;"",'G011A (Haziran-Aralık)'!L104,0)</f>
        <v>0</v>
      </c>
      <c r="O104" s="236">
        <f>C104+E104+G104+I104+K104+M104</f>
        <v>0</v>
      </c>
      <c r="P104" s="235">
        <f>D104+F104+H104+J104+L104+N104</f>
        <v>0</v>
      </c>
      <c r="Q104" s="235">
        <f>IF(O104=0,0,O104/30)</f>
        <v>0</v>
      </c>
      <c r="R104" s="237">
        <f>IF(P104=0,0,P104/Q104)</f>
        <v>0</v>
      </c>
      <c r="T104" s="227">
        <f>IF(C104&gt;0,1,0)</f>
        <v>0</v>
      </c>
      <c r="U104" s="227">
        <f>IF(E104&gt;0,1,0)</f>
        <v>0</v>
      </c>
      <c r="V104" s="227">
        <f>IF(G104&gt;0,1,0)</f>
        <v>0</v>
      </c>
      <c r="W104" s="227">
        <f>IF(I104&gt;0,1,0)</f>
        <v>0</v>
      </c>
      <c r="X104" s="227">
        <f>IF(K104&gt;0,1,0)</f>
        <v>0</v>
      </c>
      <c r="Y104" s="227">
        <f>IF(M104&gt;0,1,0)</f>
        <v>0</v>
      </c>
      <c r="Z104" s="227">
        <f>SUM(T104:Y104)</f>
        <v>0</v>
      </c>
    </row>
    <row r="105" spans="1:26" ht="23.1" customHeight="1" x14ac:dyDescent="0.25">
      <c r="A105" s="164">
        <v>62</v>
      </c>
      <c r="B105" s="230" t="str">
        <f>IF('Proje ve Personel Bilgileri'!C78&gt;0,'Proje ve Personel Bilgileri'!C78,"")</f>
        <v/>
      </c>
      <c r="C105" s="246">
        <f>IF('G011A (Ocak-Temmuz)'!C105&lt;&gt;"",'G011A (Ocak-Temmuz)'!C105,0)</f>
        <v>0</v>
      </c>
      <c r="D105" s="247">
        <f>IF('G011A (Ocak-Temmuz)'!L105&lt;&gt;"",'G011A (Ocak-Temmuz)'!L105,0)</f>
        <v>0</v>
      </c>
      <c r="E105" s="239">
        <f>IF('G011A (Şubat-Ağustos)'!C105&lt;&gt;"",'G011A (Şubat-Ağustos)'!C105,0)</f>
        <v>0</v>
      </c>
      <c r="F105" s="238">
        <f>IF('G011A (Şubat-Ağustos)'!L105&lt;&gt;"",'G011A (Şubat-Ağustos)'!L105,0)</f>
        <v>0</v>
      </c>
      <c r="G105" s="239">
        <f>IF('G011A (Mart-Eylül)'!C105&lt;&gt;"",'G011A (Mart-Eylül)'!C105,0)</f>
        <v>0</v>
      </c>
      <c r="H105" s="238">
        <f>IF('G011A (Mart-Eylül)'!L105&lt;&gt;"",'G011A (Mart-Eylül)'!L105,0)</f>
        <v>0</v>
      </c>
      <c r="I105" s="239">
        <f>IF('G011A (Nisan-Ekim)'!C105&lt;&gt;"",'G011A (Nisan-Ekim)'!C105,0)</f>
        <v>0</v>
      </c>
      <c r="J105" s="238">
        <f>IF('G011A (Nisan-Ekim)'!L105&lt;&gt;"",'G011A (Nisan-Ekim)'!L105,0)</f>
        <v>0</v>
      </c>
      <c r="K105" s="239">
        <f>IF('G011A (Mayıs-Kasım)'!C105&lt;&gt;"",'G011A (Mayıs-Kasım)'!C105,0)</f>
        <v>0</v>
      </c>
      <c r="L105" s="238">
        <f>IF('G011A (Mayıs-Kasım)'!L105&lt;&gt;"",'G011A (Mayıs-Kasım)'!L105,0)</f>
        <v>0</v>
      </c>
      <c r="M105" s="239">
        <f>IF('G011A (Haziran-Aralık)'!C105&lt;&gt;"",'G011A (Haziran-Aralık)'!C105,0)</f>
        <v>0</v>
      </c>
      <c r="N105" s="238">
        <f>IF('G011A (Haziran-Aralık)'!L105&lt;&gt;"",'G011A (Haziran-Aralık)'!L105,0)</f>
        <v>0</v>
      </c>
      <c r="O105" s="246">
        <f t="shared" ref="O105:O123" si="33">C105+E105+G105+I105+K105+M105</f>
        <v>0</v>
      </c>
      <c r="P105" s="247">
        <f t="shared" ref="P105:P123" si="34">D105+F105+H105+J105+L105+N105</f>
        <v>0</v>
      </c>
      <c r="Q105" s="247">
        <f t="shared" ref="Q105:Q123" si="35">IF(O105=0,0,O105/30)</f>
        <v>0</v>
      </c>
      <c r="R105" s="248">
        <f t="shared" ref="R105:R123" si="36">IF(P105=0,0,P105/Q105)</f>
        <v>0</v>
      </c>
      <c r="T105" s="227">
        <f t="shared" ref="T105:T123" si="37">IF(C105&gt;0,1,0)</f>
        <v>0</v>
      </c>
      <c r="U105" s="227">
        <f t="shared" ref="U105:U123" si="38">IF(E105&gt;0,1,0)</f>
        <v>0</v>
      </c>
      <c r="V105" s="227">
        <f t="shared" ref="V105:V123" si="39">IF(G105&gt;0,1,0)</f>
        <v>0</v>
      </c>
      <c r="W105" s="227">
        <f t="shared" ref="W105:W123" si="40">IF(I105&gt;0,1,0)</f>
        <v>0</v>
      </c>
      <c r="X105" s="227">
        <f t="shared" ref="X105:X123" si="41">IF(K105&gt;0,1,0)</f>
        <v>0</v>
      </c>
      <c r="Y105" s="227">
        <f t="shared" ref="Y105:Y123" si="42">IF(M105&gt;0,1,0)</f>
        <v>0</v>
      </c>
      <c r="Z105" s="227">
        <f t="shared" ref="Z105:Z123" si="43">SUM(T105:Y105)</f>
        <v>0</v>
      </c>
    </row>
    <row r="106" spans="1:26" ht="23.1" customHeight="1" x14ac:dyDescent="0.25">
      <c r="A106" s="164">
        <v>63</v>
      </c>
      <c r="B106" s="230" t="str">
        <f>IF('Proje ve Personel Bilgileri'!C79&gt;0,'Proje ve Personel Bilgileri'!C79,"")</f>
        <v/>
      </c>
      <c r="C106" s="246">
        <f>IF('G011A (Ocak-Temmuz)'!C106&lt;&gt;"",'G011A (Ocak-Temmuz)'!C106,0)</f>
        <v>0</v>
      </c>
      <c r="D106" s="247">
        <f>IF('G011A (Ocak-Temmuz)'!L106&lt;&gt;"",'G011A (Ocak-Temmuz)'!L106,0)</f>
        <v>0</v>
      </c>
      <c r="E106" s="239">
        <f>IF('G011A (Şubat-Ağustos)'!C106&lt;&gt;"",'G011A (Şubat-Ağustos)'!C106,0)</f>
        <v>0</v>
      </c>
      <c r="F106" s="238">
        <f>IF('G011A (Şubat-Ağustos)'!L106&lt;&gt;"",'G011A (Şubat-Ağustos)'!L106,0)</f>
        <v>0</v>
      </c>
      <c r="G106" s="239">
        <f>IF('G011A (Mart-Eylül)'!C106&lt;&gt;"",'G011A (Mart-Eylül)'!C106,0)</f>
        <v>0</v>
      </c>
      <c r="H106" s="238">
        <f>IF('G011A (Mart-Eylül)'!L106&lt;&gt;"",'G011A (Mart-Eylül)'!L106,0)</f>
        <v>0</v>
      </c>
      <c r="I106" s="239">
        <f>IF('G011A (Nisan-Ekim)'!C106&lt;&gt;"",'G011A (Nisan-Ekim)'!C106,0)</f>
        <v>0</v>
      </c>
      <c r="J106" s="238">
        <f>IF('G011A (Nisan-Ekim)'!L106&lt;&gt;"",'G011A (Nisan-Ekim)'!L106,0)</f>
        <v>0</v>
      </c>
      <c r="K106" s="239">
        <f>IF('G011A (Mayıs-Kasım)'!C106&lt;&gt;"",'G011A (Mayıs-Kasım)'!C106,0)</f>
        <v>0</v>
      </c>
      <c r="L106" s="238">
        <f>IF('G011A (Mayıs-Kasım)'!L106&lt;&gt;"",'G011A (Mayıs-Kasım)'!L106,0)</f>
        <v>0</v>
      </c>
      <c r="M106" s="239">
        <f>IF('G011A (Haziran-Aralık)'!C106&lt;&gt;"",'G011A (Haziran-Aralık)'!C106,0)</f>
        <v>0</v>
      </c>
      <c r="N106" s="238">
        <f>IF('G011A (Haziran-Aralık)'!L106&lt;&gt;"",'G011A (Haziran-Aralık)'!L106,0)</f>
        <v>0</v>
      </c>
      <c r="O106" s="246">
        <f t="shared" si="33"/>
        <v>0</v>
      </c>
      <c r="P106" s="247">
        <f t="shared" si="34"/>
        <v>0</v>
      </c>
      <c r="Q106" s="247">
        <f t="shared" si="35"/>
        <v>0</v>
      </c>
      <c r="R106" s="248">
        <f t="shared" si="36"/>
        <v>0</v>
      </c>
      <c r="T106" s="227">
        <f t="shared" si="37"/>
        <v>0</v>
      </c>
      <c r="U106" s="227">
        <f t="shared" si="38"/>
        <v>0</v>
      </c>
      <c r="V106" s="227">
        <f t="shared" si="39"/>
        <v>0</v>
      </c>
      <c r="W106" s="227">
        <f t="shared" si="40"/>
        <v>0</v>
      </c>
      <c r="X106" s="227">
        <f t="shared" si="41"/>
        <v>0</v>
      </c>
      <c r="Y106" s="227">
        <f t="shared" si="42"/>
        <v>0</v>
      </c>
      <c r="Z106" s="227">
        <f t="shared" si="43"/>
        <v>0</v>
      </c>
    </row>
    <row r="107" spans="1:26" ht="23.1" customHeight="1" x14ac:dyDescent="0.25">
      <c r="A107" s="164">
        <v>64</v>
      </c>
      <c r="B107" s="230" t="str">
        <f>IF('Proje ve Personel Bilgileri'!C80&gt;0,'Proje ve Personel Bilgileri'!C80,"")</f>
        <v/>
      </c>
      <c r="C107" s="246">
        <f>IF('G011A (Ocak-Temmuz)'!C107&lt;&gt;"",'G011A (Ocak-Temmuz)'!C107,0)</f>
        <v>0</v>
      </c>
      <c r="D107" s="247">
        <f>IF('G011A (Ocak-Temmuz)'!L107&lt;&gt;"",'G011A (Ocak-Temmuz)'!L107,0)</f>
        <v>0</v>
      </c>
      <c r="E107" s="239">
        <f>IF('G011A (Şubat-Ağustos)'!C107&lt;&gt;"",'G011A (Şubat-Ağustos)'!C107,0)</f>
        <v>0</v>
      </c>
      <c r="F107" s="238">
        <f>IF('G011A (Şubat-Ağustos)'!L107&lt;&gt;"",'G011A (Şubat-Ağustos)'!L107,0)</f>
        <v>0</v>
      </c>
      <c r="G107" s="239">
        <f>IF('G011A (Mart-Eylül)'!C107&lt;&gt;"",'G011A (Mart-Eylül)'!C107,0)</f>
        <v>0</v>
      </c>
      <c r="H107" s="238">
        <f>IF('G011A (Mart-Eylül)'!L107&lt;&gt;"",'G011A (Mart-Eylül)'!L107,0)</f>
        <v>0</v>
      </c>
      <c r="I107" s="239">
        <f>IF('G011A (Nisan-Ekim)'!C107&lt;&gt;"",'G011A (Nisan-Ekim)'!C107,0)</f>
        <v>0</v>
      </c>
      <c r="J107" s="238">
        <f>IF('G011A (Nisan-Ekim)'!L107&lt;&gt;"",'G011A (Nisan-Ekim)'!L107,0)</f>
        <v>0</v>
      </c>
      <c r="K107" s="239">
        <f>IF('G011A (Mayıs-Kasım)'!C107&lt;&gt;"",'G011A (Mayıs-Kasım)'!C107,0)</f>
        <v>0</v>
      </c>
      <c r="L107" s="238">
        <f>IF('G011A (Mayıs-Kasım)'!L107&lt;&gt;"",'G011A (Mayıs-Kasım)'!L107,0)</f>
        <v>0</v>
      </c>
      <c r="M107" s="239">
        <f>IF('G011A (Haziran-Aralık)'!C107&lt;&gt;"",'G011A (Haziran-Aralık)'!C107,0)</f>
        <v>0</v>
      </c>
      <c r="N107" s="238">
        <f>IF('G011A (Haziran-Aralık)'!L107&lt;&gt;"",'G011A (Haziran-Aralık)'!L107,0)</f>
        <v>0</v>
      </c>
      <c r="O107" s="246">
        <f t="shared" si="33"/>
        <v>0</v>
      </c>
      <c r="P107" s="247">
        <f t="shared" si="34"/>
        <v>0</v>
      </c>
      <c r="Q107" s="247">
        <f t="shared" si="35"/>
        <v>0</v>
      </c>
      <c r="R107" s="248">
        <f t="shared" si="36"/>
        <v>0</v>
      </c>
      <c r="T107" s="227">
        <f t="shared" si="37"/>
        <v>0</v>
      </c>
      <c r="U107" s="227">
        <f t="shared" si="38"/>
        <v>0</v>
      </c>
      <c r="V107" s="227">
        <f t="shared" si="39"/>
        <v>0</v>
      </c>
      <c r="W107" s="227">
        <f t="shared" si="40"/>
        <v>0</v>
      </c>
      <c r="X107" s="227">
        <f t="shared" si="41"/>
        <v>0</v>
      </c>
      <c r="Y107" s="227">
        <f t="shared" si="42"/>
        <v>0</v>
      </c>
      <c r="Z107" s="227">
        <f t="shared" si="43"/>
        <v>0</v>
      </c>
    </row>
    <row r="108" spans="1:26" ht="23.1" customHeight="1" x14ac:dyDescent="0.25">
      <c r="A108" s="164">
        <v>65</v>
      </c>
      <c r="B108" s="230" t="str">
        <f>IF('Proje ve Personel Bilgileri'!C81&gt;0,'Proje ve Personel Bilgileri'!C81,"")</f>
        <v/>
      </c>
      <c r="C108" s="246">
        <f>IF('G011A (Ocak-Temmuz)'!C108&lt;&gt;"",'G011A (Ocak-Temmuz)'!C108,0)</f>
        <v>0</v>
      </c>
      <c r="D108" s="247">
        <f>IF('G011A (Ocak-Temmuz)'!L108&lt;&gt;"",'G011A (Ocak-Temmuz)'!L108,0)</f>
        <v>0</v>
      </c>
      <c r="E108" s="239">
        <f>IF('G011A (Şubat-Ağustos)'!C108&lt;&gt;"",'G011A (Şubat-Ağustos)'!C108,0)</f>
        <v>0</v>
      </c>
      <c r="F108" s="238">
        <f>IF('G011A (Şubat-Ağustos)'!L108&lt;&gt;"",'G011A (Şubat-Ağustos)'!L108,0)</f>
        <v>0</v>
      </c>
      <c r="G108" s="239">
        <f>IF('G011A (Mart-Eylül)'!C108&lt;&gt;"",'G011A (Mart-Eylül)'!C108,0)</f>
        <v>0</v>
      </c>
      <c r="H108" s="238">
        <f>IF('G011A (Mart-Eylül)'!L108&lt;&gt;"",'G011A (Mart-Eylül)'!L108,0)</f>
        <v>0</v>
      </c>
      <c r="I108" s="239">
        <f>IF('G011A (Nisan-Ekim)'!C108&lt;&gt;"",'G011A (Nisan-Ekim)'!C108,0)</f>
        <v>0</v>
      </c>
      <c r="J108" s="238">
        <f>IF('G011A (Nisan-Ekim)'!L108&lt;&gt;"",'G011A (Nisan-Ekim)'!L108,0)</f>
        <v>0</v>
      </c>
      <c r="K108" s="239">
        <f>IF('G011A (Mayıs-Kasım)'!C108&lt;&gt;"",'G011A (Mayıs-Kasım)'!C108,0)</f>
        <v>0</v>
      </c>
      <c r="L108" s="238">
        <f>IF('G011A (Mayıs-Kasım)'!L108&lt;&gt;"",'G011A (Mayıs-Kasım)'!L108,0)</f>
        <v>0</v>
      </c>
      <c r="M108" s="239">
        <f>IF('G011A (Haziran-Aralık)'!C108&lt;&gt;"",'G011A (Haziran-Aralık)'!C108,0)</f>
        <v>0</v>
      </c>
      <c r="N108" s="238">
        <f>IF('G011A (Haziran-Aralık)'!L108&lt;&gt;"",'G011A (Haziran-Aralık)'!L108,0)</f>
        <v>0</v>
      </c>
      <c r="O108" s="246">
        <f t="shared" si="33"/>
        <v>0</v>
      </c>
      <c r="P108" s="247">
        <f t="shared" si="34"/>
        <v>0</v>
      </c>
      <c r="Q108" s="247">
        <f t="shared" si="35"/>
        <v>0</v>
      </c>
      <c r="R108" s="248">
        <f t="shared" si="36"/>
        <v>0</v>
      </c>
      <c r="T108" s="227">
        <f t="shared" si="37"/>
        <v>0</v>
      </c>
      <c r="U108" s="227">
        <f t="shared" si="38"/>
        <v>0</v>
      </c>
      <c r="V108" s="227">
        <f t="shared" si="39"/>
        <v>0</v>
      </c>
      <c r="W108" s="227">
        <f t="shared" si="40"/>
        <v>0</v>
      </c>
      <c r="X108" s="227">
        <f t="shared" si="41"/>
        <v>0</v>
      </c>
      <c r="Y108" s="227">
        <f t="shared" si="42"/>
        <v>0</v>
      </c>
      <c r="Z108" s="227">
        <f t="shared" si="43"/>
        <v>0</v>
      </c>
    </row>
    <row r="109" spans="1:26" ht="23.1" customHeight="1" x14ac:dyDescent="0.25">
      <c r="A109" s="164">
        <v>66</v>
      </c>
      <c r="B109" s="230" t="str">
        <f>IF('Proje ve Personel Bilgileri'!C82&gt;0,'Proje ve Personel Bilgileri'!C82,"")</f>
        <v/>
      </c>
      <c r="C109" s="246">
        <f>IF('G011A (Ocak-Temmuz)'!C109&lt;&gt;"",'G011A (Ocak-Temmuz)'!C109,0)</f>
        <v>0</v>
      </c>
      <c r="D109" s="247">
        <f>IF('G011A (Ocak-Temmuz)'!L109&lt;&gt;"",'G011A (Ocak-Temmuz)'!L109,0)</f>
        <v>0</v>
      </c>
      <c r="E109" s="239">
        <f>IF('G011A (Şubat-Ağustos)'!C109&lt;&gt;"",'G011A (Şubat-Ağustos)'!C109,0)</f>
        <v>0</v>
      </c>
      <c r="F109" s="238">
        <f>IF('G011A (Şubat-Ağustos)'!L109&lt;&gt;"",'G011A (Şubat-Ağustos)'!L109,0)</f>
        <v>0</v>
      </c>
      <c r="G109" s="239">
        <f>IF('G011A (Mart-Eylül)'!C109&lt;&gt;"",'G011A (Mart-Eylül)'!C109,0)</f>
        <v>0</v>
      </c>
      <c r="H109" s="238">
        <f>IF('G011A (Mart-Eylül)'!L109&lt;&gt;"",'G011A (Mart-Eylül)'!L109,0)</f>
        <v>0</v>
      </c>
      <c r="I109" s="239">
        <f>IF('G011A (Nisan-Ekim)'!C109&lt;&gt;"",'G011A (Nisan-Ekim)'!C109,0)</f>
        <v>0</v>
      </c>
      <c r="J109" s="238">
        <f>IF('G011A (Nisan-Ekim)'!L109&lt;&gt;"",'G011A (Nisan-Ekim)'!L109,0)</f>
        <v>0</v>
      </c>
      <c r="K109" s="239">
        <f>IF('G011A (Mayıs-Kasım)'!C109&lt;&gt;"",'G011A (Mayıs-Kasım)'!C109,0)</f>
        <v>0</v>
      </c>
      <c r="L109" s="238">
        <f>IF('G011A (Mayıs-Kasım)'!L109&lt;&gt;"",'G011A (Mayıs-Kasım)'!L109,0)</f>
        <v>0</v>
      </c>
      <c r="M109" s="239">
        <f>IF('G011A (Haziran-Aralık)'!C109&lt;&gt;"",'G011A (Haziran-Aralık)'!C109,0)</f>
        <v>0</v>
      </c>
      <c r="N109" s="238">
        <f>IF('G011A (Haziran-Aralık)'!L109&lt;&gt;"",'G011A (Haziran-Aralık)'!L109,0)</f>
        <v>0</v>
      </c>
      <c r="O109" s="246">
        <f t="shared" si="33"/>
        <v>0</v>
      </c>
      <c r="P109" s="247">
        <f t="shared" si="34"/>
        <v>0</v>
      </c>
      <c r="Q109" s="247">
        <f t="shared" si="35"/>
        <v>0</v>
      </c>
      <c r="R109" s="248">
        <f t="shared" si="36"/>
        <v>0</v>
      </c>
      <c r="T109" s="227">
        <f t="shared" si="37"/>
        <v>0</v>
      </c>
      <c r="U109" s="227">
        <f t="shared" si="38"/>
        <v>0</v>
      </c>
      <c r="V109" s="227">
        <f t="shared" si="39"/>
        <v>0</v>
      </c>
      <c r="W109" s="227">
        <f t="shared" si="40"/>
        <v>0</v>
      </c>
      <c r="X109" s="227">
        <f t="shared" si="41"/>
        <v>0</v>
      </c>
      <c r="Y109" s="227">
        <f t="shared" si="42"/>
        <v>0</v>
      </c>
      <c r="Z109" s="227">
        <f t="shared" si="43"/>
        <v>0</v>
      </c>
    </row>
    <row r="110" spans="1:26" ht="23.1" customHeight="1" x14ac:dyDescent="0.25">
      <c r="A110" s="164">
        <v>67</v>
      </c>
      <c r="B110" s="230" t="str">
        <f>IF('Proje ve Personel Bilgileri'!C83&gt;0,'Proje ve Personel Bilgileri'!C83,"")</f>
        <v/>
      </c>
      <c r="C110" s="246">
        <f>IF('G011A (Ocak-Temmuz)'!C110&lt;&gt;"",'G011A (Ocak-Temmuz)'!C110,0)</f>
        <v>0</v>
      </c>
      <c r="D110" s="247">
        <f>IF('G011A (Ocak-Temmuz)'!L110&lt;&gt;"",'G011A (Ocak-Temmuz)'!L110,0)</f>
        <v>0</v>
      </c>
      <c r="E110" s="239">
        <f>IF('G011A (Şubat-Ağustos)'!C110&lt;&gt;"",'G011A (Şubat-Ağustos)'!C110,0)</f>
        <v>0</v>
      </c>
      <c r="F110" s="238">
        <f>IF('G011A (Şubat-Ağustos)'!L110&lt;&gt;"",'G011A (Şubat-Ağustos)'!L110,0)</f>
        <v>0</v>
      </c>
      <c r="G110" s="239">
        <f>IF('G011A (Mart-Eylül)'!C110&lt;&gt;"",'G011A (Mart-Eylül)'!C110,0)</f>
        <v>0</v>
      </c>
      <c r="H110" s="238">
        <f>IF('G011A (Mart-Eylül)'!L110&lt;&gt;"",'G011A (Mart-Eylül)'!L110,0)</f>
        <v>0</v>
      </c>
      <c r="I110" s="239">
        <f>IF('G011A (Nisan-Ekim)'!C110&lt;&gt;"",'G011A (Nisan-Ekim)'!C110,0)</f>
        <v>0</v>
      </c>
      <c r="J110" s="238">
        <f>IF('G011A (Nisan-Ekim)'!L110&lt;&gt;"",'G011A (Nisan-Ekim)'!L110,0)</f>
        <v>0</v>
      </c>
      <c r="K110" s="239">
        <f>IF('G011A (Mayıs-Kasım)'!C110&lt;&gt;"",'G011A (Mayıs-Kasım)'!C110,0)</f>
        <v>0</v>
      </c>
      <c r="L110" s="238">
        <f>IF('G011A (Mayıs-Kasım)'!L110&lt;&gt;"",'G011A (Mayıs-Kasım)'!L110,0)</f>
        <v>0</v>
      </c>
      <c r="M110" s="239">
        <f>IF('G011A (Haziran-Aralık)'!C110&lt;&gt;"",'G011A (Haziran-Aralık)'!C110,0)</f>
        <v>0</v>
      </c>
      <c r="N110" s="238">
        <f>IF('G011A (Haziran-Aralık)'!L110&lt;&gt;"",'G011A (Haziran-Aralık)'!L110,0)</f>
        <v>0</v>
      </c>
      <c r="O110" s="246">
        <f t="shared" si="33"/>
        <v>0</v>
      </c>
      <c r="P110" s="247">
        <f t="shared" si="34"/>
        <v>0</v>
      </c>
      <c r="Q110" s="247">
        <f t="shared" si="35"/>
        <v>0</v>
      </c>
      <c r="R110" s="248">
        <f t="shared" si="36"/>
        <v>0</v>
      </c>
      <c r="T110" s="227">
        <f t="shared" si="37"/>
        <v>0</v>
      </c>
      <c r="U110" s="227">
        <f t="shared" si="38"/>
        <v>0</v>
      </c>
      <c r="V110" s="227">
        <f t="shared" si="39"/>
        <v>0</v>
      </c>
      <c r="W110" s="227">
        <f t="shared" si="40"/>
        <v>0</v>
      </c>
      <c r="X110" s="227">
        <f t="shared" si="41"/>
        <v>0</v>
      </c>
      <c r="Y110" s="227">
        <f t="shared" si="42"/>
        <v>0</v>
      </c>
      <c r="Z110" s="227">
        <f t="shared" si="43"/>
        <v>0</v>
      </c>
    </row>
    <row r="111" spans="1:26" ht="23.1" customHeight="1" x14ac:dyDescent="0.25">
      <c r="A111" s="164">
        <v>68</v>
      </c>
      <c r="B111" s="230" t="str">
        <f>IF('Proje ve Personel Bilgileri'!C84&gt;0,'Proje ve Personel Bilgileri'!C84,"")</f>
        <v/>
      </c>
      <c r="C111" s="246">
        <f>IF('G011A (Ocak-Temmuz)'!C111&lt;&gt;"",'G011A (Ocak-Temmuz)'!C111,0)</f>
        <v>0</v>
      </c>
      <c r="D111" s="247">
        <f>IF('G011A (Ocak-Temmuz)'!L111&lt;&gt;"",'G011A (Ocak-Temmuz)'!L111,0)</f>
        <v>0</v>
      </c>
      <c r="E111" s="239">
        <f>IF('G011A (Şubat-Ağustos)'!C111&lt;&gt;"",'G011A (Şubat-Ağustos)'!C111,0)</f>
        <v>0</v>
      </c>
      <c r="F111" s="238">
        <f>IF('G011A (Şubat-Ağustos)'!L111&lt;&gt;"",'G011A (Şubat-Ağustos)'!L111,0)</f>
        <v>0</v>
      </c>
      <c r="G111" s="239">
        <f>IF('G011A (Mart-Eylül)'!C111&lt;&gt;"",'G011A (Mart-Eylül)'!C111,0)</f>
        <v>0</v>
      </c>
      <c r="H111" s="238">
        <f>IF('G011A (Mart-Eylül)'!L111&lt;&gt;"",'G011A (Mart-Eylül)'!L111,0)</f>
        <v>0</v>
      </c>
      <c r="I111" s="239">
        <f>IF('G011A (Nisan-Ekim)'!C111&lt;&gt;"",'G011A (Nisan-Ekim)'!C111,0)</f>
        <v>0</v>
      </c>
      <c r="J111" s="238">
        <f>IF('G011A (Nisan-Ekim)'!L111&lt;&gt;"",'G011A (Nisan-Ekim)'!L111,0)</f>
        <v>0</v>
      </c>
      <c r="K111" s="239">
        <f>IF('G011A (Mayıs-Kasım)'!C111&lt;&gt;"",'G011A (Mayıs-Kasım)'!C111,0)</f>
        <v>0</v>
      </c>
      <c r="L111" s="238">
        <f>IF('G011A (Mayıs-Kasım)'!L111&lt;&gt;"",'G011A (Mayıs-Kasım)'!L111,0)</f>
        <v>0</v>
      </c>
      <c r="M111" s="239">
        <f>IF('G011A (Haziran-Aralık)'!C111&lt;&gt;"",'G011A (Haziran-Aralık)'!C111,0)</f>
        <v>0</v>
      </c>
      <c r="N111" s="238">
        <f>IF('G011A (Haziran-Aralık)'!L111&lt;&gt;"",'G011A (Haziran-Aralık)'!L111,0)</f>
        <v>0</v>
      </c>
      <c r="O111" s="246">
        <f t="shared" si="33"/>
        <v>0</v>
      </c>
      <c r="P111" s="247">
        <f t="shared" si="34"/>
        <v>0</v>
      </c>
      <c r="Q111" s="247">
        <f t="shared" si="35"/>
        <v>0</v>
      </c>
      <c r="R111" s="248">
        <f t="shared" si="36"/>
        <v>0</v>
      </c>
      <c r="T111" s="227">
        <f t="shared" si="37"/>
        <v>0</v>
      </c>
      <c r="U111" s="227">
        <f t="shared" si="38"/>
        <v>0</v>
      </c>
      <c r="V111" s="227">
        <f t="shared" si="39"/>
        <v>0</v>
      </c>
      <c r="W111" s="227">
        <f t="shared" si="40"/>
        <v>0</v>
      </c>
      <c r="X111" s="227">
        <f t="shared" si="41"/>
        <v>0</v>
      </c>
      <c r="Y111" s="227">
        <f t="shared" si="42"/>
        <v>0</v>
      </c>
      <c r="Z111" s="227">
        <f t="shared" si="43"/>
        <v>0</v>
      </c>
    </row>
    <row r="112" spans="1:26" ht="23.1" customHeight="1" x14ac:dyDescent="0.25">
      <c r="A112" s="164">
        <v>69</v>
      </c>
      <c r="B112" s="230" t="str">
        <f>IF('Proje ve Personel Bilgileri'!C85&gt;0,'Proje ve Personel Bilgileri'!C85,"")</f>
        <v/>
      </c>
      <c r="C112" s="246">
        <f>IF('G011A (Ocak-Temmuz)'!C112&lt;&gt;"",'G011A (Ocak-Temmuz)'!C112,0)</f>
        <v>0</v>
      </c>
      <c r="D112" s="247">
        <f>IF('G011A (Ocak-Temmuz)'!L112&lt;&gt;"",'G011A (Ocak-Temmuz)'!L112,0)</f>
        <v>0</v>
      </c>
      <c r="E112" s="239">
        <f>IF('G011A (Şubat-Ağustos)'!C112&lt;&gt;"",'G011A (Şubat-Ağustos)'!C112,0)</f>
        <v>0</v>
      </c>
      <c r="F112" s="238">
        <f>IF('G011A (Şubat-Ağustos)'!L112&lt;&gt;"",'G011A (Şubat-Ağustos)'!L112,0)</f>
        <v>0</v>
      </c>
      <c r="G112" s="239">
        <f>IF('G011A (Mart-Eylül)'!C112&lt;&gt;"",'G011A (Mart-Eylül)'!C112,0)</f>
        <v>0</v>
      </c>
      <c r="H112" s="238">
        <f>IF('G011A (Mart-Eylül)'!L112&lt;&gt;"",'G011A (Mart-Eylül)'!L112,0)</f>
        <v>0</v>
      </c>
      <c r="I112" s="239">
        <f>IF('G011A (Nisan-Ekim)'!C112&lt;&gt;"",'G011A (Nisan-Ekim)'!C112,0)</f>
        <v>0</v>
      </c>
      <c r="J112" s="238">
        <f>IF('G011A (Nisan-Ekim)'!L112&lt;&gt;"",'G011A (Nisan-Ekim)'!L112,0)</f>
        <v>0</v>
      </c>
      <c r="K112" s="239">
        <f>IF('G011A (Mayıs-Kasım)'!C112&lt;&gt;"",'G011A (Mayıs-Kasım)'!C112,0)</f>
        <v>0</v>
      </c>
      <c r="L112" s="238">
        <f>IF('G011A (Mayıs-Kasım)'!L112&lt;&gt;"",'G011A (Mayıs-Kasım)'!L112,0)</f>
        <v>0</v>
      </c>
      <c r="M112" s="239">
        <f>IF('G011A (Haziran-Aralık)'!C112&lt;&gt;"",'G011A (Haziran-Aralık)'!C112,0)</f>
        <v>0</v>
      </c>
      <c r="N112" s="238">
        <f>IF('G011A (Haziran-Aralık)'!L112&lt;&gt;"",'G011A (Haziran-Aralık)'!L112,0)</f>
        <v>0</v>
      </c>
      <c r="O112" s="246">
        <f t="shared" si="33"/>
        <v>0</v>
      </c>
      <c r="P112" s="247">
        <f t="shared" si="34"/>
        <v>0</v>
      </c>
      <c r="Q112" s="247">
        <f t="shared" si="35"/>
        <v>0</v>
      </c>
      <c r="R112" s="248">
        <f t="shared" si="36"/>
        <v>0</v>
      </c>
      <c r="T112" s="227">
        <f t="shared" si="37"/>
        <v>0</v>
      </c>
      <c r="U112" s="227">
        <f t="shared" si="38"/>
        <v>0</v>
      </c>
      <c r="V112" s="227">
        <f t="shared" si="39"/>
        <v>0</v>
      </c>
      <c r="W112" s="227">
        <f t="shared" si="40"/>
        <v>0</v>
      </c>
      <c r="X112" s="227">
        <f t="shared" si="41"/>
        <v>0</v>
      </c>
      <c r="Y112" s="227">
        <f t="shared" si="42"/>
        <v>0</v>
      </c>
      <c r="Z112" s="227">
        <f t="shared" si="43"/>
        <v>0</v>
      </c>
    </row>
    <row r="113" spans="1:27" ht="23.1" customHeight="1" x14ac:dyDescent="0.25">
      <c r="A113" s="164">
        <v>70</v>
      </c>
      <c r="B113" s="230" t="str">
        <f>IF('Proje ve Personel Bilgileri'!C86&gt;0,'Proje ve Personel Bilgileri'!C86,"")</f>
        <v/>
      </c>
      <c r="C113" s="246">
        <f>IF('G011A (Ocak-Temmuz)'!C113&lt;&gt;"",'G011A (Ocak-Temmuz)'!C113,0)</f>
        <v>0</v>
      </c>
      <c r="D113" s="247">
        <f>IF('G011A (Ocak-Temmuz)'!L113&lt;&gt;"",'G011A (Ocak-Temmuz)'!L113,0)</f>
        <v>0</v>
      </c>
      <c r="E113" s="239">
        <f>IF('G011A (Şubat-Ağustos)'!C113&lt;&gt;"",'G011A (Şubat-Ağustos)'!C113,0)</f>
        <v>0</v>
      </c>
      <c r="F113" s="238">
        <f>IF('G011A (Şubat-Ağustos)'!L113&lt;&gt;"",'G011A (Şubat-Ağustos)'!L113,0)</f>
        <v>0</v>
      </c>
      <c r="G113" s="239">
        <f>IF('G011A (Mart-Eylül)'!C113&lt;&gt;"",'G011A (Mart-Eylül)'!C113,0)</f>
        <v>0</v>
      </c>
      <c r="H113" s="238">
        <f>IF('G011A (Mart-Eylül)'!L113&lt;&gt;"",'G011A (Mart-Eylül)'!L113,0)</f>
        <v>0</v>
      </c>
      <c r="I113" s="239">
        <f>IF('G011A (Nisan-Ekim)'!C113&lt;&gt;"",'G011A (Nisan-Ekim)'!C113,0)</f>
        <v>0</v>
      </c>
      <c r="J113" s="238">
        <f>IF('G011A (Nisan-Ekim)'!L113&lt;&gt;"",'G011A (Nisan-Ekim)'!L113,0)</f>
        <v>0</v>
      </c>
      <c r="K113" s="239">
        <f>IF('G011A (Mayıs-Kasım)'!C113&lt;&gt;"",'G011A (Mayıs-Kasım)'!C113,0)</f>
        <v>0</v>
      </c>
      <c r="L113" s="238">
        <f>IF('G011A (Mayıs-Kasım)'!L113&lt;&gt;"",'G011A (Mayıs-Kasım)'!L113,0)</f>
        <v>0</v>
      </c>
      <c r="M113" s="239">
        <f>IF('G011A (Haziran-Aralık)'!C113&lt;&gt;"",'G011A (Haziran-Aralık)'!C113,0)</f>
        <v>0</v>
      </c>
      <c r="N113" s="238">
        <f>IF('G011A (Haziran-Aralık)'!L113&lt;&gt;"",'G011A (Haziran-Aralık)'!L113,0)</f>
        <v>0</v>
      </c>
      <c r="O113" s="246">
        <f t="shared" si="33"/>
        <v>0</v>
      </c>
      <c r="P113" s="247">
        <f t="shared" si="34"/>
        <v>0</v>
      </c>
      <c r="Q113" s="247">
        <f t="shared" si="35"/>
        <v>0</v>
      </c>
      <c r="R113" s="248">
        <f t="shared" si="36"/>
        <v>0</v>
      </c>
      <c r="T113" s="227">
        <f t="shared" si="37"/>
        <v>0</v>
      </c>
      <c r="U113" s="227">
        <f t="shared" si="38"/>
        <v>0</v>
      </c>
      <c r="V113" s="227">
        <f t="shared" si="39"/>
        <v>0</v>
      </c>
      <c r="W113" s="227">
        <f t="shared" si="40"/>
        <v>0</v>
      </c>
      <c r="X113" s="227">
        <f t="shared" si="41"/>
        <v>0</v>
      </c>
      <c r="Y113" s="227">
        <f t="shared" si="42"/>
        <v>0</v>
      </c>
      <c r="Z113" s="227">
        <f t="shared" si="43"/>
        <v>0</v>
      </c>
    </row>
    <row r="114" spans="1:27" ht="23.1" customHeight="1" x14ac:dyDescent="0.25">
      <c r="A114" s="164">
        <v>71</v>
      </c>
      <c r="B114" s="230" t="str">
        <f>IF('Proje ve Personel Bilgileri'!C87&gt;0,'Proje ve Personel Bilgileri'!C87,"")</f>
        <v/>
      </c>
      <c r="C114" s="246">
        <f>IF('G011A (Ocak-Temmuz)'!C114&lt;&gt;"",'G011A (Ocak-Temmuz)'!C114,0)</f>
        <v>0</v>
      </c>
      <c r="D114" s="247">
        <f>IF('G011A (Ocak-Temmuz)'!L114&lt;&gt;"",'G011A (Ocak-Temmuz)'!L114,0)</f>
        <v>0</v>
      </c>
      <c r="E114" s="239">
        <f>IF('G011A (Şubat-Ağustos)'!C114&lt;&gt;"",'G011A (Şubat-Ağustos)'!C114,0)</f>
        <v>0</v>
      </c>
      <c r="F114" s="238">
        <f>IF('G011A (Şubat-Ağustos)'!L114&lt;&gt;"",'G011A (Şubat-Ağustos)'!L114,0)</f>
        <v>0</v>
      </c>
      <c r="G114" s="239">
        <f>IF('G011A (Mart-Eylül)'!C114&lt;&gt;"",'G011A (Mart-Eylül)'!C114,0)</f>
        <v>0</v>
      </c>
      <c r="H114" s="238">
        <f>IF('G011A (Mart-Eylül)'!L114&lt;&gt;"",'G011A (Mart-Eylül)'!L114,0)</f>
        <v>0</v>
      </c>
      <c r="I114" s="239">
        <f>IF('G011A (Nisan-Ekim)'!C114&lt;&gt;"",'G011A (Nisan-Ekim)'!C114,0)</f>
        <v>0</v>
      </c>
      <c r="J114" s="238">
        <f>IF('G011A (Nisan-Ekim)'!L114&lt;&gt;"",'G011A (Nisan-Ekim)'!L114,0)</f>
        <v>0</v>
      </c>
      <c r="K114" s="239">
        <f>IF('G011A (Mayıs-Kasım)'!C114&lt;&gt;"",'G011A (Mayıs-Kasım)'!C114,0)</f>
        <v>0</v>
      </c>
      <c r="L114" s="238">
        <f>IF('G011A (Mayıs-Kasım)'!L114&lt;&gt;"",'G011A (Mayıs-Kasım)'!L114,0)</f>
        <v>0</v>
      </c>
      <c r="M114" s="239">
        <f>IF('G011A (Haziran-Aralık)'!C114&lt;&gt;"",'G011A (Haziran-Aralık)'!C114,0)</f>
        <v>0</v>
      </c>
      <c r="N114" s="238">
        <f>IF('G011A (Haziran-Aralık)'!L114&lt;&gt;"",'G011A (Haziran-Aralık)'!L114,0)</f>
        <v>0</v>
      </c>
      <c r="O114" s="246">
        <f t="shared" si="33"/>
        <v>0</v>
      </c>
      <c r="P114" s="247">
        <f t="shared" si="34"/>
        <v>0</v>
      </c>
      <c r="Q114" s="247">
        <f t="shared" si="35"/>
        <v>0</v>
      </c>
      <c r="R114" s="248">
        <f t="shared" si="36"/>
        <v>0</v>
      </c>
      <c r="T114" s="227">
        <f t="shared" si="37"/>
        <v>0</v>
      </c>
      <c r="U114" s="227">
        <f t="shared" si="38"/>
        <v>0</v>
      </c>
      <c r="V114" s="227">
        <f t="shared" si="39"/>
        <v>0</v>
      </c>
      <c r="W114" s="227">
        <f t="shared" si="40"/>
        <v>0</v>
      </c>
      <c r="X114" s="227">
        <f t="shared" si="41"/>
        <v>0</v>
      </c>
      <c r="Y114" s="227">
        <f t="shared" si="42"/>
        <v>0</v>
      </c>
      <c r="Z114" s="227">
        <f t="shared" si="43"/>
        <v>0</v>
      </c>
    </row>
    <row r="115" spans="1:27" ht="23.1" customHeight="1" x14ac:dyDescent="0.25">
      <c r="A115" s="164">
        <v>72</v>
      </c>
      <c r="B115" s="230" t="str">
        <f>IF('Proje ve Personel Bilgileri'!C88&gt;0,'Proje ve Personel Bilgileri'!C88,"")</f>
        <v/>
      </c>
      <c r="C115" s="246">
        <f>IF('G011A (Ocak-Temmuz)'!C115&lt;&gt;"",'G011A (Ocak-Temmuz)'!C115,0)</f>
        <v>0</v>
      </c>
      <c r="D115" s="247">
        <f>IF('G011A (Ocak-Temmuz)'!L115&lt;&gt;"",'G011A (Ocak-Temmuz)'!L115,0)</f>
        <v>0</v>
      </c>
      <c r="E115" s="239">
        <f>IF('G011A (Şubat-Ağustos)'!C115&lt;&gt;"",'G011A (Şubat-Ağustos)'!C115,0)</f>
        <v>0</v>
      </c>
      <c r="F115" s="238">
        <f>IF('G011A (Şubat-Ağustos)'!L115&lt;&gt;"",'G011A (Şubat-Ağustos)'!L115,0)</f>
        <v>0</v>
      </c>
      <c r="G115" s="239">
        <f>IF('G011A (Mart-Eylül)'!C115&lt;&gt;"",'G011A (Mart-Eylül)'!C115,0)</f>
        <v>0</v>
      </c>
      <c r="H115" s="238">
        <f>IF('G011A (Mart-Eylül)'!L115&lt;&gt;"",'G011A (Mart-Eylül)'!L115,0)</f>
        <v>0</v>
      </c>
      <c r="I115" s="239">
        <f>IF('G011A (Nisan-Ekim)'!C115&lt;&gt;"",'G011A (Nisan-Ekim)'!C115,0)</f>
        <v>0</v>
      </c>
      <c r="J115" s="238">
        <f>IF('G011A (Nisan-Ekim)'!L115&lt;&gt;"",'G011A (Nisan-Ekim)'!L115,0)</f>
        <v>0</v>
      </c>
      <c r="K115" s="239">
        <f>IF('G011A (Mayıs-Kasım)'!C115&lt;&gt;"",'G011A (Mayıs-Kasım)'!C115,0)</f>
        <v>0</v>
      </c>
      <c r="L115" s="238">
        <f>IF('G011A (Mayıs-Kasım)'!L115&lt;&gt;"",'G011A (Mayıs-Kasım)'!L115,0)</f>
        <v>0</v>
      </c>
      <c r="M115" s="239">
        <f>IF('G011A (Haziran-Aralık)'!C115&lt;&gt;"",'G011A (Haziran-Aralık)'!C115,0)</f>
        <v>0</v>
      </c>
      <c r="N115" s="238">
        <f>IF('G011A (Haziran-Aralık)'!L115&lt;&gt;"",'G011A (Haziran-Aralık)'!L115,0)</f>
        <v>0</v>
      </c>
      <c r="O115" s="246">
        <f t="shared" si="33"/>
        <v>0</v>
      </c>
      <c r="P115" s="247">
        <f t="shared" si="34"/>
        <v>0</v>
      </c>
      <c r="Q115" s="247">
        <f t="shared" si="35"/>
        <v>0</v>
      </c>
      <c r="R115" s="248">
        <f t="shared" si="36"/>
        <v>0</v>
      </c>
      <c r="T115" s="227">
        <f t="shared" si="37"/>
        <v>0</v>
      </c>
      <c r="U115" s="227">
        <f t="shared" si="38"/>
        <v>0</v>
      </c>
      <c r="V115" s="227">
        <f t="shared" si="39"/>
        <v>0</v>
      </c>
      <c r="W115" s="227">
        <f t="shared" si="40"/>
        <v>0</v>
      </c>
      <c r="X115" s="227">
        <f t="shared" si="41"/>
        <v>0</v>
      </c>
      <c r="Y115" s="227">
        <f t="shared" si="42"/>
        <v>0</v>
      </c>
      <c r="Z115" s="227">
        <f t="shared" si="43"/>
        <v>0</v>
      </c>
    </row>
    <row r="116" spans="1:27" ht="23.1" customHeight="1" x14ac:dyDescent="0.25">
      <c r="A116" s="164">
        <v>73</v>
      </c>
      <c r="B116" s="230" t="str">
        <f>IF('Proje ve Personel Bilgileri'!C89&gt;0,'Proje ve Personel Bilgileri'!C89,"")</f>
        <v/>
      </c>
      <c r="C116" s="246">
        <f>IF('G011A (Ocak-Temmuz)'!C116&lt;&gt;"",'G011A (Ocak-Temmuz)'!C116,0)</f>
        <v>0</v>
      </c>
      <c r="D116" s="247">
        <f>IF('G011A (Ocak-Temmuz)'!L116&lt;&gt;"",'G011A (Ocak-Temmuz)'!L116,0)</f>
        <v>0</v>
      </c>
      <c r="E116" s="239">
        <f>IF('G011A (Şubat-Ağustos)'!C116&lt;&gt;"",'G011A (Şubat-Ağustos)'!C116,0)</f>
        <v>0</v>
      </c>
      <c r="F116" s="238">
        <f>IF('G011A (Şubat-Ağustos)'!L116&lt;&gt;"",'G011A (Şubat-Ağustos)'!L116,0)</f>
        <v>0</v>
      </c>
      <c r="G116" s="239">
        <f>IF('G011A (Mart-Eylül)'!C116&lt;&gt;"",'G011A (Mart-Eylül)'!C116,0)</f>
        <v>0</v>
      </c>
      <c r="H116" s="238">
        <f>IF('G011A (Mart-Eylül)'!L116&lt;&gt;"",'G011A (Mart-Eylül)'!L116,0)</f>
        <v>0</v>
      </c>
      <c r="I116" s="239">
        <f>IF('G011A (Nisan-Ekim)'!C116&lt;&gt;"",'G011A (Nisan-Ekim)'!C116,0)</f>
        <v>0</v>
      </c>
      <c r="J116" s="238">
        <f>IF('G011A (Nisan-Ekim)'!L116&lt;&gt;"",'G011A (Nisan-Ekim)'!L116,0)</f>
        <v>0</v>
      </c>
      <c r="K116" s="239">
        <f>IF('G011A (Mayıs-Kasım)'!C116&lt;&gt;"",'G011A (Mayıs-Kasım)'!C116,0)</f>
        <v>0</v>
      </c>
      <c r="L116" s="238">
        <f>IF('G011A (Mayıs-Kasım)'!L116&lt;&gt;"",'G011A (Mayıs-Kasım)'!L116,0)</f>
        <v>0</v>
      </c>
      <c r="M116" s="239">
        <f>IF('G011A (Haziran-Aralık)'!C116&lt;&gt;"",'G011A (Haziran-Aralık)'!C116,0)</f>
        <v>0</v>
      </c>
      <c r="N116" s="238">
        <f>IF('G011A (Haziran-Aralık)'!L116&lt;&gt;"",'G011A (Haziran-Aralık)'!L116,0)</f>
        <v>0</v>
      </c>
      <c r="O116" s="246">
        <f t="shared" si="33"/>
        <v>0</v>
      </c>
      <c r="P116" s="247">
        <f t="shared" si="34"/>
        <v>0</v>
      </c>
      <c r="Q116" s="247">
        <f t="shared" si="35"/>
        <v>0</v>
      </c>
      <c r="R116" s="248">
        <f t="shared" si="36"/>
        <v>0</v>
      </c>
      <c r="T116" s="227">
        <f t="shared" si="37"/>
        <v>0</v>
      </c>
      <c r="U116" s="227">
        <f t="shared" si="38"/>
        <v>0</v>
      </c>
      <c r="V116" s="227">
        <f t="shared" si="39"/>
        <v>0</v>
      </c>
      <c r="W116" s="227">
        <f t="shared" si="40"/>
        <v>0</v>
      </c>
      <c r="X116" s="227">
        <f t="shared" si="41"/>
        <v>0</v>
      </c>
      <c r="Y116" s="227">
        <f t="shared" si="42"/>
        <v>0</v>
      </c>
      <c r="Z116" s="227">
        <f t="shared" si="43"/>
        <v>0</v>
      </c>
    </row>
    <row r="117" spans="1:27" ht="23.1" customHeight="1" x14ac:dyDescent="0.25">
      <c r="A117" s="164">
        <v>74</v>
      </c>
      <c r="B117" s="230" t="str">
        <f>IF('Proje ve Personel Bilgileri'!C90&gt;0,'Proje ve Personel Bilgileri'!C90,"")</f>
        <v/>
      </c>
      <c r="C117" s="246">
        <f>IF('G011A (Ocak-Temmuz)'!C117&lt;&gt;"",'G011A (Ocak-Temmuz)'!C117,0)</f>
        <v>0</v>
      </c>
      <c r="D117" s="247">
        <f>IF('G011A (Ocak-Temmuz)'!L117&lt;&gt;"",'G011A (Ocak-Temmuz)'!L117,0)</f>
        <v>0</v>
      </c>
      <c r="E117" s="239">
        <f>IF('G011A (Şubat-Ağustos)'!C117&lt;&gt;"",'G011A (Şubat-Ağustos)'!C117,0)</f>
        <v>0</v>
      </c>
      <c r="F117" s="238">
        <f>IF('G011A (Şubat-Ağustos)'!L117&lt;&gt;"",'G011A (Şubat-Ağustos)'!L117,0)</f>
        <v>0</v>
      </c>
      <c r="G117" s="239">
        <f>IF('G011A (Mart-Eylül)'!C117&lt;&gt;"",'G011A (Mart-Eylül)'!C117,0)</f>
        <v>0</v>
      </c>
      <c r="H117" s="238">
        <f>IF('G011A (Mart-Eylül)'!L117&lt;&gt;"",'G011A (Mart-Eylül)'!L117,0)</f>
        <v>0</v>
      </c>
      <c r="I117" s="239">
        <f>IF('G011A (Nisan-Ekim)'!C117&lt;&gt;"",'G011A (Nisan-Ekim)'!C117,0)</f>
        <v>0</v>
      </c>
      <c r="J117" s="238">
        <f>IF('G011A (Nisan-Ekim)'!L117&lt;&gt;"",'G011A (Nisan-Ekim)'!L117,0)</f>
        <v>0</v>
      </c>
      <c r="K117" s="239">
        <f>IF('G011A (Mayıs-Kasım)'!C117&lt;&gt;"",'G011A (Mayıs-Kasım)'!C117,0)</f>
        <v>0</v>
      </c>
      <c r="L117" s="238">
        <f>IF('G011A (Mayıs-Kasım)'!L117&lt;&gt;"",'G011A (Mayıs-Kasım)'!L117,0)</f>
        <v>0</v>
      </c>
      <c r="M117" s="239">
        <f>IF('G011A (Haziran-Aralık)'!C117&lt;&gt;"",'G011A (Haziran-Aralık)'!C117,0)</f>
        <v>0</v>
      </c>
      <c r="N117" s="238">
        <f>IF('G011A (Haziran-Aralık)'!L117&lt;&gt;"",'G011A (Haziran-Aralık)'!L117,0)</f>
        <v>0</v>
      </c>
      <c r="O117" s="246">
        <f t="shared" si="33"/>
        <v>0</v>
      </c>
      <c r="P117" s="247">
        <f t="shared" si="34"/>
        <v>0</v>
      </c>
      <c r="Q117" s="247">
        <f t="shared" si="35"/>
        <v>0</v>
      </c>
      <c r="R117" s="248">
        <f t="shared" si="36"/>
        <v>0</v>
      </c>
      <c r="T117" s="227">
        <f t="shared" si="37"/>
        <v>0</v>
      </c>
      <c r="U117" s="227">
        <f t="shared" si="38"/>
        <v>0</v>
      </c>
      <c r="V117" s="227">
        <f t="shared" si="39"/>
        <v>0</v>
      </c>
      <c r="W117" s="227">
        <f t="shared" si="40"/>
        <v>0</v>
      </c>
      <c r="X117" s="227">
        <f t="shared" si="41"/>
        <v>0</v>
      </c>
      <c r="Y117" s="227">
        <f t="shared" si="42"/>
        <v>0</v>
      </c>
      <c r="Z117" s="227">
        <f t="shared" si="43"/>
        <v>0</v>
      </c>
    </row>
    <row r="118" spans="1:27" ht="23.1" customHeight="1" x14ac:dyDescent="0.25">
      <c r="A118" s="164">
        <v>75</v>
      </c>
      <c r="B118" s="230" t="str">
        <f>IF('Proje ve Personel Bilgileri'!C91&gt;0,'Proje ve Personel Bilgileri'!C91,"")</f>
        <v/>
      </c>
      <c r="C118" s="246">
        <f>IF('G011A (Ocak-Temmuz)'!C118&lt;&gt;"",'G011A (Ocak-Temmuz)'!C118,0)</f>
        <v>0</v>
      </c>
      <c r="D118" s="247">
        <f>IF('G011A (Ocak-Temmuz)'!L118&lt;&gt;"",'G011A (Ocak-Temmuz)'!L118,0)</f>
        <v>0</v>
      </c>
      <c r="E118" s="239">
        <f>IF('G011A (Şubat-Ağustos)'!C118&lt;&gt;"",'G011A (Şubat-Ağustos)'!C118,0)</f>
        <v>0</v>
      </c>
      <c r="F118" s="238">
        <f>IF('G011A (Şubat-Ağustos)'!L118&lt;&gt;"",'G011A (Şubat-Ağustos)'!L118,0)</f>
        <v>0</v>
      </c>
      <c r="G118" s="239">
        <f>IF('G011A (Mart-Eylül)'!C118&lt;&gt;"",'G011A (Mart-Eylül)'!C118,0)</f>
        <v>0</v>
      </c>
      <c r="H118" s="238">
        <f>IF('G011A (Mart-Eylül)'!L118&lt;&gt;"",'G011A (Mart-Eylül)'!L118,0)</f>
        <v>0</v>
      </c>
      <c r="I118" s="239">
        <f>IF('G011A (Nisan-Ekim)'!C118&lt;&gt;"",'G011A (Nisan-Ekim)'!C118,0)</f>
        <v>0</v>
      </c>
      <c r="J118" s="238">
        <f>IF('G011A (Nisan-Ekim)'!L118&lt;&gt;"",'G011A (Nisan-Ekim)'!L118,0)</f>
        <v>0</v>
      </c>
      <c r="K118" s="239">
        <f>IF('G011A (Mayıs-Kasım)'!C118&lt;&gt;"",'G011A (Mayıs-Kasım)'!C118,0)</f>
        <v>0</v>
      </c>
      <c r="L118" s="238">
        <f>IF('G011A (Mayıs-Kasım)'!L118&lt;&gt;"",'G011A (Mayıs-Kasım)'!L118,0)</f>
        <v>0</v>
      </c>
      <c r="M118" s="239">
        <f>IF('G011A (Haziran-Aralık)'!C118&lt;&gt;"",'G011A (Haziran-Aralık)'!C118,0)</f>
        <v>0</v>
      </c>
      <c r="N118" s="238">
        <f>IF('G011A (Haziran-Aralık)'!L118&lt;&gt;"",'G011A (Haziran-Aralık)'!L118,0)</f>
        <v>0</v>
      </c>
      <c r="O118" s="246">
        <f t="shared" si="33"/>
        <v>0</v>
      </c>
      <c r="P118" s="247">
        <f t="shared" si="34"/>
        <v>0</v>
      </c>
      <c r="Q118" s="247">
        <f t="shared" si="35"/>
        <v>0</v>
      </c>
      <c r="R118" s="248">
        <f t="shared" si="36"/>
        <v>0</v>
      </c>
      <c r="T118" s="227">
        <f t="shared" si="37"/>
        <v>0</v>
      </c>
      <c r="U118" s="227">
        <f t="shared" si="38"/>
        <v>0</v>
      </c>
      <c r="V118" s="227">
        <f t="shared" si="39"/>
        <v>0</v>
      </c>
      <c r="W118" s="227">
        <f t="shared" si="40"/>
        <v>0</v>
      </c>
      <c r="X118" s="227">
        <f t="shared" si="41"/>
        <v>0</v>
      </c>
      <c r="Y118" s="227">
        <f t="shared" si="42"/>
        <v>0</v>
      </c>
      <c r="Z118" s="227">
        <f t="shared" si="43"/>
        <v>0</v>
      </c>
    </row>
    <row r="119" spans="1:27" ht="23.1" customHeight="1" x14ac:dyDescent="0.25">
      <c r="A119" s="164">
        <v>76</v>
      </c>
      <c r="B119" s="230" t="str">
        <f>IF('Proje ve Personel Bilgileri'!C92&gt;0,'Proje ve Personel Bilgileri'!C92,"")</f>
        <v/>
      </c>
      <c r="C119" s="246">
        <f>IF('G011A (Ocak-Temmuz)'!C119&lt;&gt;"",'G011A (Ocak-Temmuz)'!C119,0)</f>
        <v>0</v>
      </c>
      <c r="D119" s="247">
        <f>IF('G011A (Ocak-Temmuz)'!L119&lt;&gt;"",'G011A (Ocak-Temmuz)'!L119,0)</f>
        <v>0</v>
      </c>
      <c r="E119" s="239">
        <f>IF('G011A (Şubat-Ağustos)'!C119&lt;&gt;"",'G011A (Şubat-Ağustos)'!C119,0)</f>
        <v>0</v>
      </c>
      <c r="F119" s="238">
        <f>IF('G011A (Şubat-Ağustos)'!L119&lt;&gt;"",'G011A (Şubat-Ağustos)'!L119,0)</f>
        <v>0</v>
      </c>
      <c r="G119" s="239">
        <f>IF('G011A (Mart-Eylül)'!C119&lt;&gt;"",'G011A (Mart-Eylül)'!C119,0)</f>
        <v>0</v>
      </c>
      <c r="H119" s="238">
        <f>IF('G011A (Mart-Eylül)'!L119&lt;&gt;"",'G011A (Mart-Eylül)'!L119,0)</f>
        <v>0</v>
      </c>
      <c r="I119" s="239">
        <f>IF('G011A (Nisan-Ekim)'!C119&lt;&gt;"",'G011A (Nisan-Ekim)'!C119,0)</f>
        <v>0</v>
      </c>
      <c r="J119" s="238">
        <f>IF('G011A (Nisan-Ekim)'!L119&lt;&gt;"",'G011A (Nisan-Ekim)'!L119,0)</f>
        <v>0</v>
      </c>
      <c r="K119" s="239">
        <f>IF('G011A (Mayıs-Kasım)'!C119&lt;&gt;"",'G011A (Mayıs-Kasım)'!C119,0)</f>
        <v>0</v>
      </c>
      <c r="L119" s="238">
        <f>IF('G011A (Mayıs-Kasım)'!L119&lt;&gt;"",'G011A (Mayıs-Kasım)'!L119,0)</f>
        <v>0</v>
      </c>
      <c r="M119" s="239">
        <f>IF('G011A (Haziran-Aralık)'!C119&lt;&gt;"",'G011A (Haziran-Aralık)'!C119,0)</f>
        <v>0</v>
      </c>
      <c r="N119" s="238">
        <f>IF('G011A (Haziran-Aralık)'!L119&lt;&gt;"",'G011A (Haziran-Aralık)'!L119,0)</f>
        <v>0</v>
      </c>
      <c r="O119" s="246">
        <f t="shared" si="33"/>
        <v>0</v>
      </c>
      <c r="P119" s="247">
        <f t="shared" si="34"/>
        <v>0</v>
      </c>
      <c r="Q119" s="247">
        <f t="shared" si="35"/>
        <v>0</v>
      </c>
      <c r="R119" s="248">
        <f t="shared" si="36"/>
        <v>0</v>
      </c>
      <c r="T119" s="227">
        <f t="shared" si="37"/>
        <v>0</v>
      </c>
      <c r="U119" s="227">
        <f t="shared" si="38"/>
        <v>0</v>
      </c>
      <c r="V119" s="227">
        <f t="shared" si="39"/>
        <v>0</v>
      </c>
      <c r="W119" s="227">
        <f t="shared" si="40"/>
        <v>0</v>
      </c>
      <c r="X119" s="227">
        <f t="shared" si="41"/>
        <v>0</v>
      </c>
      <c r="Y119" s="227">
        <f t="shared" si="42"/>
        <v>0</v>
      </c>
      <c r="Z119" s="227">
        <f t="shared" si="43"/>
        <v>0</v>
      </c>
    </row>
    <row r="120" spans="1:27" ht="23.1" customHeight="1" x14ac:dyDescent="0.25">
      <c r="A120" s="164">
        <v>77</v>
      </c>
      <c r="B120" s="230" t="str">
        <f>IF('Proje ve Personel Bilgileri'!C93&gt;0,'Proje ve Personel Bilgileri'!C93,"")</f>
        <v/>
      </c>
      <c r="C120" s="246">
        <f>IF('G011A (Ocak-Temmuz)'!C120&lt;&gt;"",'G011A (Ocak-Temmuz)'!C120,0)</f>
        <v>0</v>
      </c>
      <c r="D120" s="247">
        <f>IF('G011A (Ocak-Temmuz)'!L120&lt;&gt;"",'G011A (Ocak-Temmuz)'!L120,0)</f>
        <v>0</v>
      </c>
      <c r="E120" s="239">
        <f>IF('G011A (Şubat-Ağustos)'!C120&lt;&gt;"",'G011A (Şubat-Ağustos)'!C120,0)</f>
        <v>0</v>
      </c>
      <c r="F120" s="238">
        <f>IF('G011A (Şubat-Ağustos)'!L120&lt;&gt;"",'G011A (Şubat-Ağustos)'!L120,0)</f>
        <v>0</v>
      </c>
      <c r="G120" s="239">
        <f>IF('G011A (Mart-Eylül)'!C120&lt;&gt;"",'G011A (Mart-Eylül)'!C120,0)</f>
        <v>0</v>
      </c>
      <c r="H120" s="238">
        <f>IF('G011A (Mart-Eylül)'!L120&lt;&gt;"",'G011A (Mart-Eylül)'!L120,0)</f>
        <v>0</v>
      </c>
      <c r="I120" s="239">
        <f>IF('G011A (Nisan-Ekim)'!C120&lt;&gt;"",'G011A (Nisan-Ekim)'!C120,0)</f>
        <v>0</v>
      </c>
      <c r="J120" s="238">
        <f>IF('G011A (Nisan-Ekim)'!L120&lt;&gt;"",'G011A (Nisan-Ekim)'!L120,0)</f>
        <v>0</v>
      </c>
      <c r="K120" s="239">
        <f>IF('G011A (Mayıs-Kasım)'!C120&lt;&gt;"",'G011A (Mayıs-Kasım)'!C120,0)</f>
        <v>0</v>
      </c>
      <c r="L120" s="238">
        <f>IF('G011A (Mayıs-Kasım)'!L120&lt;&gt;"",'G011A (Mayıs-Kasım)'!L120,0)</f>
        <v>0</v>
      </c>
      <c r="M120" s="239">
        <f>IF('G011A (Haziran-Aralık)'!C120&lt;&gt;"",'G011A (Haziran-Aralık)'!C120,0)</f>
        <v>0</v>
      </c>
      <c r="N120" s="238">
        <f>IF('G011A (Haziran-Aralık)'!L120&lt;&gt;"",'G011A (Haziran-Aralık)'!L120,0)</f>
        <v>0</v>
      </c>
      <c r="O120" s="246">
        <f t="shared" si="33"/>
        <v>0</v>
      </c>
      <c r="P120" s="247">
        <f t="shared" si="34"/>
        <v>0</v>
      </c>
      <c r="Q120" s="247">
        <f t="shared" si="35"/>
        <v>0</v>
      </c>
      <c r="R120" s="248">
        <f t="shared" si="36"/>
        <v>0</v>
      </c>
      <c r="T120" s="227">
        <f t="shared" si="37"/>
        <v>0</v>
      </c>
      <c r="U120" s="227">
        <f t="shared" si="38"/>
        <v>0</v>
      </c>
      <c r="V120" s="227">
        <f t="shared" si="39"/>
        <v>0</v>
      </c>
      <c r="W120" s="227">
        <f t="shared" si="40"/>
        <v>0</v>
      </c>
      <c r="X120" s="227">
        <f t="shared" si="41"/>
        <v>0</v>
      </c>
      <c r="Y120" s="227">
        <f t="shared" si="42"/>
        <v>0</v>
      </c>
      <c r="Z120" s="227">
        <f t="shared" si="43"/>
        <v>0</v>
      </c>
    </row>
    <row r="121" spans="1:27" ht="23.1" customHeight="1" x14ac:dyDescent="0.25">
      <c r="A121" s="164">
        <v>78</v>
      </c>
      <c r="B121" s="230" t="str">
        <f>IF('Proje ve Personel Bilgileri'!C94&gt;0,'Proje ve Personel Bilgileri'!C94,"")</f>
        <v/>
      </c>
      <c r="C121" s="246">
        <f>IF('G011A (Ocak-Temmuz)'!C121&lt;&gt;"",'G011A (Ocak-Temmuz)'!C121,0)</f>
        <v>0</v>
      </c>
      <c r="D121" s="247">
        <f>IF('G011A (Ocak-Temmuz)'!L121&lt;&gt;"",'G011A (Ocak-Temmuz)'!L121,0)</f>
        <v>0</v>
      </c>
      <c r="E121" s="239">
        <f>IF('G011A (Şubat-Ağustos)'!C121&lt;&gt;"",'G011A (Şubat-Ağustos)'!C121,0)</f>
        <v>0</v>
      </c>
      <c r="F121" s="238">
        <f>IF('G011A (Şubat-Ağustos)'!L121&lt;&gt;"",'G011A (Şubat-Ağustos)'!L121,0)</f>
        <v>0</v>
      </c>
      <c r="G121" s="239">
        <f>IF('G011A (Mart-Eylül)'!C121&lt;&gt;"",'G011A (Mart-Eylül)'!C121,0)</f>
        <v>0</v>
      </c>
      <c r="H121" s="238">
        <f>IF('G011A (Mart-Eylül)'!L121&lt;&gt;"",'G011A (Mart-Eylül)'!L121,0)</f>
        <v>0</v>
      </c>
      <c r="I121" s="239">
        <f>IF('G011A (Nisan-Ekim)'!C121&lt;&gt;"",'G011A (Nisan-Ekim)'!C121,0)</f>
        <v>0</v>
      </c>
      <c r="J121" s="238">
        <f>IF('G011A (Nisan-Ekim)'!L121&lt;&gt;"",'G011A (Nisan-Ekim)'!L121,0)</f>
        <v>0</v>
      </c>
      <c r="K121" s="239">
        <f>IF('G011A (Mayıs-Kasım)'!C121&lt;&gt;"",'G011A (Mayıs-Kasım)'!C121,0)</f>
        <v>0</v>
      </c>
      <c r="L121" s="238">
        <f>IF('G011A (Mayıs-Kasım)'!L121&lt;&gt;"",'G011A (Mayıs-Kasım)'!L121,0)</f>
        <v>0</v>
      </c>
      <c r="M121" s="239">
        <f>IF('G011A (Haziran-Aralık)'!C121&lt;&gt;"",'G011A (Haziran-Aralık)'!C121,0)</f>
        <v>0</v>
      </c>
      <c r="N121" s="238">
        <f>IF('G011A (Haziran-Aralık)'!L121&lt;&gt;"",'G011A (Haziran-Aralık)'!L121,0)</f>
        <v>0</v>
      </c>
      <c r="O121" s="246">
        <f t="shared" si="33"/>
        <v>0</v>
      </c>
      <c r="P121" s="247">
        <f t="shared" si="34"/>
        <v>0</v>
      </c>
      <c r="Q121" s="247">
        <f t="shared" si="35"/>
        <v>0</v>
      </c>
      <c r="R121" s="248">
        <f t="shared" si="36"/>
        <v>0</v>
      </c>
      <c r="T121" s="227">
        <f t="shared" si="37"/>
        <v>0</v>
      </c>
      <c r="U121" s="227">
        <f t="shared" si="38"/>
        <v>0</v>
      </c>
      <c r="V121" s="227">
        <f t="shared" si="39"/>
        <v>0</v>
      </c>
      <c r="W121" s="227">
        <f t="shared" si="40"/>
        <v>0</v>
      </c>
      <c r="X121" s="227">
        <f t="shared" si="41"/>
        <v>0</v>
      </c>
      <c r="Y121" s="227">
        <f t="shared" si="42"/>
        <v>0</v>
      </c>
      <c r="Z121" s="227">
        <f t="shared" si="43"/>
        <v>0</v>
      </c>
    </row>
    <row r="122" spans="1:27" ht="23.1" customHeight="1" x14ac:dyDescent="0.25">
      <c r="A122" s="164">
        <v>79</v>
      </c>
      <c r="B122" s="230" t="str">
        <f>IF('Proje ve Personel Bilgileri'!C95&gt;0,'Proje ve Personel Bilgileri'!C95,"")</f>
        <v/>
      </c>
      <c r="C122" s="246">
        <f>IF('G011A (Ocak-Temmuz)'!C122&lt;&gt;"",'G011A (Ocak-Temmuz)'!C122,0)</f>
        <v>0</v>
      </c>
      <c r="D122" s="247">
        <f>IF('G011A (Ocak-Temmuz)'!L122&lt;&gt;"",'G011A (Ocak-Temmuz)'!L122,0)</f>
        <v>0</v>
      </c>
      <c r="E122" s="239">
        <f>IF('G011A (Şubat-Ağustos)'!C122&lt;&gt;"",'G011A (Şubat-Ağustos)'!C122,0)</f>
        <v>0</v>
      </c>
      <c r="F122" s="238">
        <f>IF('G011A (Şubat-Ağustos)'!L122&lt;&gt;"",'G011A (Şubat-Ağustos)'!L122,0)</f>
        <v>0</v>
      </c>
      <c r="G122" s="239">
        <f>IF('G011A (Mart-Eylül)'!C122&lt;&gt;"",'G011A (Mart-Eylül)'!C122,0)</f>
        <v>0</v>
      </c>
      <c r="H122" s="238">
        <f>IF('G011A (Mart-Eylül)'!L122&lt;&gt;"",'G011A (Mart-Eylül)'!L122,0)</f>
        <v>0</v>
      </c>
      <c r="I122" s="239">
        <f>IF('G011A (Nisan-Ekim)'!C122&lt;&gt;"",'G011A (Nisan-Ekim)'!C122,0)</f>
        <v>0</v>
      </c>
      <c r="J122" s="238">
        <f>IF('G011A (Nisan-Ekim)'!L122&lt;&gt;"",'G011A (Nisan-Ekim)'!L122,0)</f>
        <v>0</v>
      </c>
      <c r="K122" s="239">
        <f>IF('G011A (Mayıs-Kasım)'!C122&lt;&gt;"",'G011A (Mayıs-Kasım)'!C122,0)</f>
        <v>0</v>
      </c>
      <c r="L122" s="238">
        <f>IF('G011A (Mayıs-Kasım)'!L122&lt;&gt;"",'G011A (Mayıs-Kasım)'!L122,0)</f>
        <v>0</v>
      </c>
      <c r="M122" s="239">
        <f>IF('G011A (Haziran-Aralık)'!C122&lt;&gt;"",'G011A (Haziran-Aralık)'!C122,0)</f>
        <v>0</v>
      </c>
      <c r="N122" s="238">
        <f>IF('G011A (Haziran-Aralık)'!L122&lt;&gt;"",'G011A (Haziran-Aralık)'!L122,0)</f>
        <v>0</v>
      </c>
      <c r="O122" s="246">
        <f t="shared" si="33"/>
        <v>0</v>
      </c>
      <c r="P122" s="247">
        <f t="shared" si="34"/>
        <v>0</v>
      </c>
      <c r="Q122" s="247">
        <f t="shared" si="35"/>
        <v>0</v>
      </c>
      <c r="R122" s="248">
        <f t="shared" si="36"/>
        <v>0</v>
      </c>
      <c r="T122" s="227">
        <f t="shared" si="37"/>
        <v>0</v>
      </c>
      <c r="U122" s="227">
        <f t="shared" si="38"/>
        <v>0</v>
      </c>
      <c r="V122" s="227">
        <f t="shared" si="39"/>
        <v>0</v>
      </c>
      <c r="W122" s="227">
        <f t="shared" si="40"/>
        <v>0</v>
      </c>
      <c r="X122" s="227">
        <f t="shared" si="41"/>
        <v>0</v>
      </c>
      <c r="Y122" s="227">
        <f t="shared" si="42"/>
        <v>0</v>
      </c>
      <c r="Z122" s="227">
        <f t="shared" si="43"/>
        <v>0</v>
      </c>
    </row>
    <row r="123" spans="1:27" ht="23.1" customHeight="1" thickBot="1" x14ac:dyDescent="0.3">
      <c r="A123" s="167">
        <v>80</v>
      </c>
      <c r="B123" s="232" t="str">
        <f>IF('Proje ve Personel Bilgileri'!C96&gt;0,'Proje ve Personel Bilgileri'!C96,"")</f>
        <v/>
      </c>
      <c r="C123" s="249">
        <f>IF('G011A (Ocak-Temmuz)'!C123&lt;&gt;"",'G011A (Ocak-Temmuz)'!C123,0)</f>
        <v>0</v>
      </c>
      <c r="D123" s="250">
        <f>IF('G011A (Ocak-Temmuz)'!L123&lt;&gt;"",'G011A (Ocak-Temmuz)'!L123,0)</f>
        <v>0</v>
      </c>
      <c r="E123" s="243">
        <f>IF('G011A (Şubat-Ağustos)'!C123&lt;&gt;"",'G011A (Şubat-Ağustos)'!C123,0)</f>
        <v>0</v>
      </c>
      <c r="F123" s="242">
        <f>IF('G011A (Şubat-Ağustos)'!L123&lt;&gt;"",'G011A (Şubat-Ağustos)'!L123,0)</f>
        <v>0</v>
      </c>
      <c r="G123" s="243">
        <f>IF('G011A (Mart-Eylül)'!C123&lt;&gt;"",'G011A (Mart-Eylül)'!C123,0)</f>
        <v>0</v>
      </c>
      <c r="H123" s="242">
        <f>IF('G011A (Mart-Eylül)'!L123&lt;&gt;"",'G011A (Mart-Eylül)'!L123,0)</f>
        <v>0</v>
      </c>
      <c r="I123" s="243">
        <f>IF('G011A (Nisan-Ekim)'!C123&lt;&gt;"",'G011A (Nisan-Ekim)'!C123,0)</f>
        <v>0</v>
      </c>
      <c r="J123" s="242">
        <f>IF('G011A (Nisan-Ekim)'!L123&lt;&gt;"",'G011A (Nisan-Ekim)'!L123,0)</f>
        <v>0</v>
      </c>
      <c r="K123" s="243">
        <f>IF('G011A (Mayıs-Kasım)'!C123&lt;&gt;"",'G011A (Mayıs-Kasım)'!C123,0)</f>
        <v>0</v>
      </c>
      <c r="L123" s="242">
        <f>IF('G011A (Mayıs-Kasım)'!L123&lt;&gt;"",'G011A (Mayıs-Kasım)'!L123,0)</f>
        <v>0</v>
      </c>
      <c r="M123" s="243">
        <f>IF('G011A (Haziran-Aralık)'!C123&lt;&gt;"",'G011A (Haziran-Aralık)'!C123,0)</f>
        <v>0</v>
      </c>
      <c r="N123" s="242">
        <f>IF('G011A (Haziran-Aralık)'!L123&lt;&gt;"",'G011A (Haziran-Aralık)'!L123,0)</f>
        <v>0</v>
      </c>
      <c r="O123" s="249">
        <f t="shared" si="33"/>
        <v>0</v>
      </c>
      <c r="P123" s="250">
        <f t="shared" si="34"/>
        <v>0</v>
      </c>
      <c r="Q123" s="250">
        <f t="shared" si="35"/>
        <v>0</v>
      </c>
      <c r="R123" s="251">
        <f t="shared" si="36"/>
        <v>0</v>
      </c>
      <c r="T123" s="227">
        <f t="shared" si="37"/>
        <v>0</v>
      </c>
      <c r="U123" s="227">
        <f t="shared" si="38"/>
        <v>0</v>
      </c>
      <c r="V123" s="227">
        <f t="shared" si="39"/>
        <v>0</v>
      </c>
      <c r="W123" s="227">
        <f t="shared" si="40"/>
        <v>0</v>
      </c>
      <c r="X123" s="227">
        <f t="shared" si="41"/>
        <v>0</v>
      </c>
      <c r="Y123" s="227">
        <f t="shared" si="42"/>
        <v>0</v>
      </c>
      <c r="Z123" s="227">
        <f t="shared" si="43"/>
        <v>0</v>
      </c>
      <c r="AA123" s="227">
        <f>IF(ISERROR(IF(SUM(C104:R123)&gt;0,1,0)),1,IF(SUM(C104:R123)&gt;0,1,0))</f>
        <v>0</v>
      </c>
    </row>
    <row r="124" spans="1:27" x14ac:dyDescent="0.25">
      <c r="B124" s="7"/>
      <c r="C124" s="7"/>
      <c r="D124" s="7"/>
      <c r="E124" s="7"/>
      <c r="F124" s="7"/>
      <c r="G124" s="7"/>
      <c r="H124" s="7"/>
      <c r="I124" s="7"/>
      <c r="J124" s="4"/>
      <c r="L124" s="153"/>
      <c r="M124" s="153"/>
      <c r="N124" s="153"/>
      <c r="O124" s="153"/>
      <c r="P124" s="153"/>
      <c r="Q124" s="153"/>
    </row>
    <row r="125" spans="1:27" x14ac:dyDescent="0.25">
      <c r="A125" s="7" t="s">
        <v>153</v>
      </c>
      <c r="B125" s="7"/>
      <c r="C125" s="7"/>
      <c r="D125" s="7"/>
      <c r="E125" s="7"/>
      <c r="F125" s="7"/>
      <c r="G125" s="7"/>
      <c r="H125" s="7"/>
      <c r="I125" s="7"/>
      <c r="J125" s="4"/>
      <c r="L125" s="153"/>
      <c r="M125" s="153"/>
      <c r="N125" s="153"/>
      <c r="O125" s="153"/>
      <c r="P125" s="153"/>
      <c r="Q125" s="153"/>
    </row>
    <row r="126" spans="1:27" x14ac:dyDescent="0.25">
      <c r="C126" s="153"/>
      <c r="J126" s="4"/>
      <c r="L126" s="153"/>
      <c r="M126" s="153"/>
      <c r="N126" s="153"/>
      <c r="O126" s="153"/>
    </row>
    <row r="127" spans="1:27" ht="19.5" x14ac:dyDescent="0.3">
      <c r="A127" s="342" t="s">
        <v>43</v>
      </c>
      <c r="B127" s="343">
        <f ca="1">imzatarihi</f>
        <v>46091</v>
      </c>
      <c r="C127" s="413" t="s">
        <v>44</v>
      </c>
      <c r="D127" s="413"/>
      <c r="E127" s="344" t="str">
        <f>IF(kurulusyetkilisi&gt;0,kurulusyetkilisi,"")</f>
        <v/>
      </c>
      <c r="G127" s="342"/>
      <c r="H127" s="131"/>
      <c r="I127" s="131"/>
      <c r="J127" s="4"/>
      <c r="L127" s="153"/>
      <c r="M127" s="153"/>
      <c r="N127" s="153"/>
      <c r="O127" s="153"/>
    </row>
    <row r="128" spans="1:27" ht="19.5" x14ac:dyDescent="0.3">
      <c r="A128" s="346"/>
      <c r="B128" s="346"/>
      <c r="C128" s="413" t="s">
        <v>45</v>
      </c>
      <c r="D128" s="413"/>
      <c r="E128" s="414"/>
      <c r="F128" s="414"/>
      <c r="G128" s="414"/>
      <c r="H128" s="107"/>
      <c r="I128" s="107"/>
      <c r="J128" s="4"/>
      <c r="L128" s="153"/>
      <c r="M128" s="153"/>
      <c r="N128" s="153"/>
      <c r="O128" s="153"/>
    </row>
    <row r="129" spans="1:26" ht="15.75" customHeight="1" x14ac:dyDescent="0.25">
      <c r="A129" s="453" t="s">
        <v>50</v>
      </c>
      <c r="B129" s="453"/>
      <c r="C129" s="453"/>
      <c r="D129" s="453"/>
      <c r="E129" s="453"/>
      <c r="F129" s="453"/>
      <c r="G129" s="453"/>
      <c r="H129" s="453"/>
      <c r="I129" s="453"/>
      <c r="J129" s="453"/>
      <c r="K129" s="453"/>
      <c r="L129" s="453"/>
      <c r="M129" s="453"/>
      <c r="N129" s="453"/>
      <c r="O129" s="453"/>
      <c r="P129" s="453"/>
      <c r="Q129" s="453"/>
      <c r="R129" s="453"/>
    </row>
    <row r="130" spans="1:26" x14ac:dyDescent="0.25">
      <c r="A130" s="439" t="str">
        <f>IF(YilDonem&lt;&gt;"",CONCATENATE(YilDonem," dönemine aittir."),"")</f>
        <v/>
      </c>
      <c r="B130" s="439"/>
      <c r="C130" s="439"/>
      <c r="D130" s="439"/>
      <c r="E130" s="439"/>
      <c r="F130" s="439"/>
      <c r="G130" s="439"/>
      <c r="H130" s="439"/>
      <c r="I130" s="439"/>
      <c r="J130" s="439"/>
      <c r="K130" s="439"/>
      <c r="L130" s="439"/>
      <c r="M130" s="439"/>
      <c r="N130" s="439"/>
      <c r="O130" s="439"/>
      <c r="P130" s="439"/>
      <c r="Q130" s="439"/>
      <c r="R130" s="439"/>
    </row>
    <row r="131" spans="1:26" ht="19.5" thickBot="1" x14ac:dyDescent="0.35">
      <c r="A131" s="440" t="s">
        <v>55</v>
      </c>
      <c r="B131" s="440"/>
      <c r="C131" s="440"/>
      <c r="D131" s="440"/>
      <c r="E131" s="440"/>
      <c r="F131" s="440"/>
      <c r="G131" s="440"/>
      <c r="H131" s="440"/>
      <c r="I131" s="440"/>
      <c r="J131" s="440"/>
      <c r="K131" s="440"/>
      <c r="L131" s="440"/>
      <c r="M131" s="440"/>
      <c r="N131" s="440"/>
      <c r="O131" s="440"/>
      <c r="P131" s="440"/>
      <c r="Q131" s="440"/>
      <c r="R131" s="440"/>
    </row>
    <row r="132" spans="1:26" ht="31.7" customHeight="1" thickBot="1" x14ac:dyDescent="0.3">
      <c r="A132" s="1" t="s">
        <v>1</v>
      </c>
      <c r="B132" s="441" t="str">
        <f>IF(ProjeNo&gt;0,ProjeNo,"")</f>
        <v/>
      </c>
      <c r="C132" s="442"/>
      <c r="D132" s="442"/>
      <c r="E132" s="442"/>
      <c r="F132" s="442"/>
      <c r="G132" s="442"/>
      <c r="H132" s="442"/>
      <c r="I132" s="442"/>
      <c r="J132" s="442"/>
      <c r="K132" s="442"/>
      <c r="L132" s="442"/>
      <c r="M132" s="442"/>
      <c r="N132" s="442"/>
      <c r="O132" s="442"/>
      <c r="P132" s="442"/>
      <c r="Q132" s="442"/>
      <c r="R132" s="443"/>
    </row>
    <row r="133" spans="1:26" ht="31.7" customHeight="1" thickBot="1" x14ac:dyDescent="0.3">
      <c r="A133" s="6" t="s">
        <v>11</v>
      </c>
      <c r="B133" s="444" t="str">
        <f>IF(ProjeAdi&gt;0,ProjeAdi,"")</f>
        <v/>
      </c>
      <c r="C133" s="445"/>
      <c r="D133" s="445"/>
      <c r="E133" s="445"/>
      <c r="F133" s="445"/>
      <c r="G133" s="445"/>
      <c r="H133" s="445"/>
      <c r="I133" s="445"/>
      <c r="J133" s="445"/>
      <c r="K133" s="445"/>
      <c r="L133" s="445"/>
      <c r="M133" s="445"/>
      <c r="N133" s="445"/>
      <c r="O133" s="445"/>
      <c r="P133" s="445"/>
      <c r="Q133" s="445"/>
      <c r="R133" s="446"/>
    </row>
    <row r="134" spans="1:26" ht="75.2" customHeight="1" thickBot="1" x14ac:dyDescent="0.3">
      <c r="A134" s="447" t="s">
        <v>7</v>
      </c>
      <c r="B134" s="449" t="s">
        <v>56</v>
      </c>
      <c r="C134" s="451" t="str">
        <f>IF(Dönem=1,"OCAK",IF(Dönem=2,"TEMMUZ",""))</f>
        <v/>
      </c>
      <c r="D134" s="452"/>
      <c r="E134" s="451" t="str">
        <f>IF(Dönem=1,"ŞUBAT",IF(Dönem=2,"AĞUSTOS",""))</f>
        <v/>
      </c>
      <c r="F134" s="452"/>
      <c r="G134" s="451" t="str">
        <f>IF(Dönem=1,"MART",IF(Dönem=2,"EYLÜL",""))</f>
        <v/>
      </c>
      <c r="H134" s="452"/>
      <c r="I134" s="451" t="str">
        <f>IF(Dönem=1,"NİSAN",IF(Dönem=2,"EKİM",""))</f>
        <v/>
      </c>
      <c r="J134" s="452"/>
      <c r="K134" s="451" t="str">
        <f>IF(Dönem=1,"MAYIS",IF(Dönem=2,"KASIM",""))</f>
        <v/>
      </c>
      <c r="L134" s="452"/>
      <c r="M134" s="451" t="str">
        <f>IF(Dönem=1,"HAZİRAN",IF(Dönem=2,"ARALIK",""))</f>
        <v/>
      </c>
      <c r="N134" s="452"/>
      <c r="O134" s="449" t="s">
        <v>51</v>
      </c>
      <c r="P134" s="449" t="s">
        <v>52</v>
      </c>
      <c r="Q134" s="449" t="s">
        <v>53</v>
      </c>
      <c r="R134" s="449" t="s">
        <v>144</v>
      </c>
      <c r="S134" s="5"/>
      <c r="T134" s="5"/>
    </row>
    <row r="135" spans="1:26" ht="49.7" customHeight="1" thickBot="1" x14ac:dyDescent="0.3">
      <c r="A135" s="448"/>
      <c r="B135" s="450"/>
      <c r="C135" s="3" t="s">
        <v>34</v>
      </c>
      <c r="D135" s="3" t="s">
        <v>54</v>
      </c>
      <c r="E135" s="3" t="s">
        <v>34</v>
      </c>
      <c r="F135" s="3" t="s">
        <v>54</v>
      </c>
      <c r="G135" s="3" t="s">
        <v>34</v>
      </c>
      <c r="H135" s="3" t="s">
        <v>54</v>
      </c>
      <c r="I135" s="3" t="s">
        <v>34</v>
      </c>
      <c r="J135" s="3" t="s">
        <v>54</v>
      </c>
      <c r="K135" s="3" t="s">
        <v>34</v>
      </c>
      <c r="L135" s="3" t="s">
        <v>54</v>
      </c>
      <c r="M135" s="3" t="s">
        <v>34</v>
      </c>
      <c r="N135" s="3" t="s">
        <v>54</v>
      </c>
      <c r="O135" s="450"/>
      <c r="P135" s="450"/>
      <c r="Q135" s="450"/>
      <c r="R135" s="450"/>
      <c r="Z135" s="2" t="s">
        <v>89</v>
      </c>
    </row>
    <row r="136" spans="1:26" ht="23.1" customHeight="1" x14ac:dyDescent="0.25">
      <c r="A136" s="161">
        <v>81</v>
      </c>
      <c r="B136" s="228" t="str">
        <f>IF('Proje ve Personel Bilgileri'!C97&gt;0,'Proje ve Personel Bilgileri'!C97,"")</f>
        <v/>
      </c>
      <c r="C136" s="236">
        <f>IF('G011A (Ocak-Temmuz)'!C136&lt;&gt;"",'G011A (Ocak-Temmuz)'!C136,0)</f>
        <v>0</v>
      </c>
      <c r="D136" s="235">
        <f>IF('G011A (Ocak-Temmuz)'!L136&lt;&gt;"",'G011A (Ocak-Temmuz)'!L136,0)</f>
        <v>0</v>
      </c>
      <c r="E136" s="236">
        <f>IF('G011A (Şubat-Ağustos)'!C136&lt;&gt;"",'G011A (Şubat-Ağustos)'!C136,0)</f>
        <v>0</v>
      </c>
      <c r="F136" s="235">
        <f>IF('G011A (Şubat-Ağustos)'!L136&lt;&gt;"",'G011A (Şubat-Ağustos)'!L136,0)</f>
        <v>0</v>
      </c>
      <c r="G136" s="236">
        <f>IF('G011A (Mart-Eylül)'!C136&lt;&gt;"",'G011A (Mart-Eylül)'!C136,0)</f>
        <v>0</v>
      </c>
      <c r="H136" s="235">
        <f>IF('G011A (Mart-Eylül)'!L136&lt;&gt;"",'G011A (Mart-Eylül)'!L136,0)</f>
        <v>0</v>
      </c>
      <c r="I136" s="236">
        <f>IF('G011A (Nisan-Ekim)'!C136&lt;&gt;"",'G011A (Nisan-Ekim)'!C136,0)</f>
        <v>0</v>
      </c>
      <c r="J136" s="235">
        <f>IF('G011A (Nisan-Ekim)'!L136&lt;&gt;"",'G011A (Nisan-Ekim)'!L136,0)</f>
        <v>0</v>
      </c>
      <c r="K136" s="236">
        <f>IF('G011A (Mayıs-Kasım)'!C136&lt;&gt;"",'G011A (Mayıs-Kasım)'!C136,0)</f>
        <v>0</v>
      </c>
      <c r="L136" s="235">
        <f>IF('G011A (Mayıs-Kasım)'!L136&lt;&gt;"",'G011A (Mayıs-Kasım)'!L136,0)</f>
        <v>0</v>
      </c>
      <c r="M136" s="236">
        <f>IF('G011A (Haziran-Aralık)'!C136&lt;&gt;"",'G011A (Haziran-Aralık)'!C136,0)</f>
        <v>0</v>
      </c>
      <c r="N136" s="235">
        <f>IF('G011A (Haziran-Aralık)'!L136&lt;&gt;"",'G011A (Haziran-Aralık)'!L136,0)</f>
        <v>0</v>
      </c>
      <c r="O136" s="236">
        <f>C136+E136+G136+I136+K136+M136</f>
        <v>0</v>
      </c>
      <c r="P136" s="235">
        <f>D136+F136+H136+J136+L136+N136</f>
        <v>0</v>
      </c>
      <c r="Q136" s="235">
        <f>IF(O136=0,0,O136/30)</f>
        <v>0</v>
      </c>
      <c r="R136" s="237">
        <f>IF(P136=0,0,P136/Q136)</f>
        <v>0</v>
      </c>
      <c r="T136" s="227">
        <f>IF(C136&gt;0,1,0)</f>
        <v>0</v>
      </c>
      <c r="U136" s="227">
        <f>IF(E136&gt;0,1,0)</f>
        <v>0</v>
      </c>
      <c r="V136" s="227">
        <f>IF(G136&gt;0,1,0)</f>
        <v>0</v>
      </c>
      <c r="W136" s="227">
        <f>IF(I136&gt;0,1,0)</f>
        <v>0</v>
      </c>
      <c r="X136" s="227">
        <f>IF(K136&gt;0,1,0)</f>
        <v>0</v>
      </c>
      <c r="Y136" s="227">
        <f>IF(M136&gt;0,1,0)</f>
        <v>0</v>
      </c>
      <c r="Z136" s="227">
        <f>SUM(T136:Y136)</f>
        <v>0</v>
      </c>
    </row>
    <row r="137" spans="1:26" ht="23.1" customHeight="1" x14ac:dyDescent="0.25">
      <c r="A137" s="164">
        <v>82</v>
      </c>
      <c r="B137" s="230" t="str">
        <f>IF('Proje ve Personel Bilgileri'!C98&gt;0,'Proje ve Personel Bilgileri'!C98,"")</f>
        <v/>
      </c>
      <c r="C137" s="246">
        <f>IF('G011A (Ocak-Temmuz)'!C137&lt;&gt;"",'G011A (Ocak-Temmuz)'!C137,0)</f>
        <v>0</v>
      </c>
      <c r="D137" s="247">
        <f>IF('G011A (Ocak-Temmuz)'!L137&lt;&gt;"",'G011A (Ocak-Temmuz)'!L137,0)</f>
        <v>0</v>
      </c>
      <c r="E137" s="239">
        <f>IF('G011A (Şubat-Ağustos)'!C137&lt;&gt;"",'G011A (Şubat-Ağustos)'!C137,0)</f>
        <v>0</v>
      </c>
      <c r="F137" s="238">
        <f>IF('G011A (Şubat-Ağustos)'!L137&lt;&gt;"",'G011A (Şubat-Ağustos)'!L137,0)</f>
        <v>0</v>
      </c>
      <c r="G137" s="239">
        <f>IF('G011A (Mart-Eylül)'!C137&lt;&gt;"",'G011A (Mart-Eylül)'!C137,0)</f>
        <v>0</v>
      </c>
      <c r="H137" s="238">
        <f>IF('G011A (Mart-Eylül)'!L137&lt;&gt;"",'G011A (Mart-Eylül)'!L137,0)</f>
        <v>0</v>
      </c>
      <c r="I137" s="239">
        <f>IF('G011A (Nisan-Ekim)'!C137&lt;&gt;"",'G011A (Nisan-Ekim)'!C137,0)</f>
        <v>0</v>
      </c>
      <c r="J137" s="238">
        <f>IF('G011A (Nisan-Ekim)'!L137&lt;&gt;"",'G011A (Nisan-Ekim)'!L137,0)</f>
        <v>0</v>
      </c>
      <c r="K137" s="239">
        <f>IF('G011A (Mayıs-Kasım)'!C137&lt;&gt;"",'G011A (Mayıs-Kasım)'!C137,0)</f>
        <v>0</v>
      </c>
      <c r="L137" s="238">
        <f>IF('G011A (Mayıs-Kasım)'!L137&lt;&gt;"",'G011A (Mayıs-Kasım)'!L137,0)</f>
        <v>0</v>
      </c>
      <c r="M137" s="239">
        <f>IF('G011A (Haziran-Aralık)'!C137&lt;&gt;"",'G011A (Haziran-Aralık)'!C137,0)</f>
        <v>0</v>
      </c>
      <c r="N137" s="238">
        <f>IF('G011A (Haziran-Aralık)'!L137&lt;&gt;"",'G011A (Haziran-Aralık)'!L137,0)</f>
        <v>0</v>
      </c>
      <c r="O137" s="246">
        <f t="shared" ref="O137:O155" si="44">C137+E137+G137+I137+K137+M137</f>
        <v>0</v>
      </c>
      <c r="P137" s="247">
        <f t="shared" ref="P137:P155" si="45">D137+F137+H137+J137+L137+N137</f>
        <v>0</v>
      </c>
      <c r="Q137" s="247">
        <f t="shared" ref="Q137:Q155" si="46">IF(O137=0,0,O137/30)</f>
        <v>0</v>
      </c>
      <c r="R137" s="248">
        <f t="shared" ref="R137:R155" si="47">IF(P137=0,0,P137/Q137)</f>
        <v>0</v>
      </c>
      <c r="T137" s="227">
        <f t="shared" ref="T137:T155" si="48">IF(C137&gt;0,1,0)</f>
        <v>0</v>
      </c>
      <c r="U137" s="227">
        <f t="shared" ref="U137:U155" si="49">IF(E137&gt;0,1,0)</f>
        <v>0</v>
      </c>
      <c r="V137" s="227">
        <f t="shared" ref="V137:V155" si="50">IF(G137&gt;0,1,0)</f>
        <v>0</v>
      </c>
      <c r="W137" s="227">
        <f t="shared" ref="W137:W155" si="51">IF(I137&gt;0,1,0)</f>
        <v>0</v>
      </c>
      <c r="X137" s="227">
        <f t="shared" ref="X137:X155" si="52">IF(K137&gt;0,1,0)</f>
        <v>0</v>
      </c>
      <c r="Y137" s="227">
        <f t="shared" ref="Y137:Y155" si="53">IF(M137&gt;0,1,0)</f>
        <v>0</v>
      </c>
      <c r="Z137" s="227">
        <f t="shared" ref="Z137:Z155" si="54">SUM(T137:Y137)</f>
        <v>0</v>
      </c>
    </row>
    <row r="138" spans="1:26" ht="23.1" customHeight="1" x14ac:dyDescent="0.25">
      <c r="A138" s="164">
        <v>83</v>
      </c>
      <c r="B138" s="230" t="str">
        <f>IF('Proje ve Personel Bilgileri'!C99&gt;0,'Proje ve Personel Bilgileri'!C99,"")</f>
        <v/>
      </c>
      <c r="C138" s="246">
        <f>IF('G011A (Ocak-Temmuz)'!C138&lt;&gt;"",'G011A (Ocak-Temmuz)'!C138,0)</f>
        <v>0</v>
      </c>
      <c r="D138" s="247">
        <f>IF('G011A (Ocak-Temmuz)'!L138&lt;&gt;"",'G011A (Ocak-Temmuz)'!L138,0)</f>
        <v>0</v>
      </c>
      <c r="E138" s="239">
        <f>IF('G011A (Şubat-Ağustos)'!C138&lt;&gt;"",'G011A (Şubat-Ağustos)'!C138,0)</f>
        <v>0</v>
      </c>
      <c r="F138" s="238">
        <f>IF('G011A (Şubat-Ağustos)'!L138&lt;&gt;"",'G011A (Şubat-Ağustos)'!L138,0)</f>
        <v>0</v>
      </c>
      <c r="G138" s="239">
        <f>IF('G011A (Mart-Eylül)'!C138&lt;&gt;"",'G011A (Mart-Eylül)'!C138,0)</f>
        <v>0</v>
      </c>
      <c r="H138" s="238">
        <f>IF('G011A (Mart-Eylül)'!L138&lt;&gt;"",'G011A (Mart-Eylül)'!L138,0)</f>
        <v>0</v>
      </c>
      <c r="I138" s="239">
        <f>IF('G011A (Nisan-Ekim)'!C138&lt;&gt;"",'G011A (Nisan-Ekim)'!C138,0)</f>
        <v>0</v>
      </c>
      <c r="J138" s="238">
        <f>IF('G011A (Nisan-Ekim)'!L138&lt;&gt;"",'G011A (Nisan-Ekim)'!L138,0)</f>
        <v>0</v>
      </c>
      <c r="K138" s="239">
        <f>IF('G011A (Mayıs-Kasım)'!C138&lt;&gt;"",'G011A (Mayıs-Kasım)'!C138,0)</f>
        <v>0</v>
      </c>
      <c r="L138" s="238">
        <f>IF('G011A (Mayıs-Kasım)'!L138&lt;&gt;"",'G011A (Mayıs-Kasım)'!L138,0)</f>
        <v>0</v>
      </c>
      <c r="M138" s="239">
        <f>IF('G011A (Haziran-Aralık)'!C138&lt;&gt;"",'G011A (Haziran-Aralık)'!C138,0)</f>
        <v>0</v>
      </c>
      <c r="N138" s="238">
        <f>IF('G011A (Haziran-Aralık)'!L138&lt;&gt;"",'G011A (Haziran-Aralık)'!L138,0)</f>
        <v>0</v>
      </c>
      <c r="O138" s="246">
        <f t="shared" si="44"/>
        <v>0</v>
      </c>
      <c r="P138" s="247">
        <f t="shared" si="45"/>
        <v>0</v>
      </c>
      <c r="Q138" s="247">
        <f t="shared" si="46"/>
        <v>0</v>
      </c>
      <c r="R138" s="248">
        <f t="shared" si="47"/>
        <v>0</v>
      </c>
      <c r="T138" s="227">
        <f t="shared" si="48"/>
        <v>0</v>
      </c>
      <c r="U138" s="227">
        <f t="shared" si="49"/>
        <v>0</v>
      </c>
      <c r="V138" s="227">
        <f t="shared" si="50"/>
        <v>0</v>
      </c>
      <c r="W138" s="227">
        <f t="shared" si="51"/>
        <v>0</v>
      </c>
      <c r="X138" s="227">
        <f t="shared" si="52"/>
        <v>0</v>
      </c>
      <c r="Y138" s="227">
        <f t="shared" si="53"/>
        <v>0</v>
      </c>
      <c r="Z138" s="227">
        <f t="shared" si="54"/>
        <v>0</v>
      </c>
    </row>
    <row r="139" spans="1:26" ht="23.1" customHeight="1" x14ac:dyDescent="0.25">
      <c r="A139" s="164">
        <v>84</v>
      </c>
      <c r="B139" s="230" t="str">
        <f>IF('Proje ve Personel Bilgileri'!C100&gt;0,'Proje ve Personel Bilgileri'!C100,"")</f>
        <v/>
      </c>
      <c r="C139" s="246">
        <f>IF('G011A (Ocak-Temmuz)'!C139&lt;&gt;"",'G011A (Ocak-Temmuz)'!C139,0)</f>
        <v>0</v>
      </c>
      <c r="D139" s="247">
        <f>IF('G011A (Ocak-Temmuz)'!L139&lt;&gt;"",'G011A (Ocak-Temmuz)'!L139,0)</f>
        <v>0</v>
      </c>
      <c r="E139" s="239">
        <f>IF('G011A (Şubat-Ağustos)'!C139&lt;&gt;"",'G011A (Şubat-Ağustos)'!C139,0)</f>
        <v>0</v>
      </c>
      <c r="F139" s="238">
        <f>IF('G011A (Şubat-Ağustos)'!L139&lt;&gt;"",'G011A (Şubat-Ağustos)'!L139,0)</f>
        <v>0</v>
      </c>
      <c r="G139" s="239">
        <f>IF('G011A (Mart-Eylül)'!C139&lt;&gt;"",'G011A (Mart-Eylül)'!C139,0)</f>
        <v>0</v>
      </c>
      <c r="H139" s="238">
        <f>IF('G011A (Mart-Eylül)'!L139&lt;&gt;"",'G011A (Mart-Eylül)'!L139,0)</f>
        <v>0</v>
      </c>
      <c r="I139" s="239">
        <f>IF('G011A (Nisan-Ekim)'!C139&lt;&gt;"",'G011A (Nisan-Ekim)'!C139,0)</f>
        <v>0</v>
      </c>
      <c r="J139" s="238">
        <f>IF('G011A (Nisan-Ekim)'!L139&lt;&gt;"",'G011A (Nisan-Ekim)'!L139,0)</f>
        <v>0</v>
      </c>
      <c r="K139" s="239">
        <f>IF('G011A (Mayıs-Kasım)'!C139&lt;&gt;"",'G011A (Mayıs-Kasım)'!C139,0)</f>
        <v>0</v>
      </c>
      <c r="L139" s="238">
        <f>IF('G011A (Mayıs-Kasım)'!L139&lt;&gt;"",'G011A (Mayıs-Kasım)'!L139,0)</f>
        <v>0</v>
      </c>
      <c r="M139" s="239">
        <f>IF('G011A (Haziran-Aralık)'!C139&lt;&gt;"",'G011A (Haziran-Aralık)'!C139,0)</f>
        <v>0</v>
      </c>
      <c r="N139" s="238">
        <f>IF('G011A (Haziran-Aralık)'!L139&lt;&gt;"",'G011A (Haziran-Aralık)'!L139,0)</f>
        <v>0</v>
      </c>
      <c r="O139" s="246">
        <f t="shared" si="44"/>
        <v>0</v>
      </c>
      <c r="P139" s="247">
        <f t="shared" si="45"/>
        <v>0</v>
      </c>
      <c r="Q139" s="247">
        <f t="shared" si="46"/>
        <v>0</v>
      </c>
      <c r="R139" s="248">
        <f t="shared" si="47"/>
        <v>0</v>
      </c>
      <c r="T139" s="227">
        <f t="shared" si="48"/>
        <v>0</v>
      </c>
      <c r="U139" s="227">
        <f t="shared" si="49"/>
        <v>0</v>
      </c>
      <c r="V139" s="227">
        <f t="shared" si="50"/>
        <v>0</v>
      </c>
      <c r="W139" s="227">
        <f t="shared" si="51"/>
        <v>0</v>
      </c>
      <c r="X139" s="227">
        <f t="shared" si="52"/>
        <v>0</v>
      </c>
      <c r="Y139" s="227">
        <f t="shared" si="53"/>
        <v>0</v>
      </c>
      <c r="Z139" s="227">
        <f t="shared" si="54"/>
        <v>0</v>
      </c>
    </row>
    <row r="140" spans="1:26" ht="23.1" customHeight="1" x14ac:dyDescent="0.25">
      <c r="A140" s="164">
        <v>85</v>
      </c>
      <c r="B140" s="230" t="str">
        <f>IF('Proje ve Personel Bilgileri'!C101&gt;0,'Proje ve Personel Bilgileri'!C101,"")</f>
        <v/>
      </c>
      <c r="C140" s="246">
        <f>IF('G011A (Ocak-Temmuz)'!C140&lt;&gt;"",'G011A (Ocak-Temmuz)'!C140,0)</f>
        <v>0</v>
      </c>
      <c r="D140" s="247">
        <f>IF('G011A (Ocak-Temmuz)'!L140&lt;&gt;"",'G011A (Ocak-Temmuz)'!L140,0)</f>
        <v>0</v>
      </c>
      <c r="E140" s="239">
        <f>IF('G011A (Şubat-Ağustos)'!C140&lt;&gt;"",'G011A (Şubat-Ağustos)'!C140,0)</f>
        <v>0</v>
      </c>
      <c r="F140" s="238">
        <f>IF('G011A (Şubat-Ağustos)'!L140&lt;&gt;"",'G011A (Şubat-Ağustos)'!L140,0)</f>
        <v>0</v>
      </c>
      <c r="G140" s="239">
        <f>IF('G011A (Mart-Eylül)'!C140&lt;&gt;"",'G011A (Mart-Eylül)'!C140,0)</f>
        <v>0</v>
      </c>
      <c r="H140" s="238">
        <f>IF('G011A (Mart-Eylül)'!L140&lt;&gt;"",'G011A (Mart-Eylül)'!L140,0)</f>
        <v>0</v>
      </c>
      <c r="I140" s="239">
        <f>IF('G011A (Nisan-Ekim)'!C140&lt;&gt;"",'G011A (Nisan-Ekim)'!C140,0)</f>
        <v>0</v>
      </c>
      <c r="J140" s="238">
        <f>IF('G011A (Nisan-Ekim)'!L140&lt;&gt;"",'G011A (Nisan-Ekim)'!L140,0)</f>
        <v>0</v>
      </c>
      <c r="K140" s="239">
        <f>IF('G011A (Mayıs-Kasım)'!C140&lt;&gt;"",'G011A (Mayıs-Kasım)'!C140,0)</f>
        <v>0</v>
      </c>
      <c r="L140" s="238">
        <f>IF('G011A (Mayıs-Kasım)'!L140&lt;&gt;"",'G011A (Mayıs-Kasım)'!L140,0)</f>
        <v>0</v>
      </c>
      <c r="M140" s="239">
        <f>IF('G011A (Haziran-Aralık)'!C140&lt;&gt;"",'G011A (Haziran-Aralık)'!C140,0)</f>
        <v>0</v>
      </c>
      <c r="N140" s="238">
        <f>IF('G011A (Haziran-Aralık)'!L140&lt;&gt;"",'G011A (Haziran-Aralık)'!L140,0)</f>
        <v>0</v>
      </c>
      <c r="O140" s="246">
        <f t="shared" si="44"/>
        <v>0</v>
      </c>
      <c r="P140" s="247">
        <f t="shared" si="45"/>
        <v>0</v>
      </c>
      <c r="Q140" s="247">
        <f t="shared" si="46"/>
        <v>0</v>
      </c>
      <c r="R140" s="248">
        <f t="shared" si="47"/>
        <v>0</v>
      </c>
      <c r="T140" s="227">
        <f t="shared" si="48"/>
        <v>0</v>
      </c>
      <c r="U140" s="227">
        <f t="shared" si="49"/>
        <v>0</v>
      </c>
      <c r="V140" s="227">
        <f t="shared" si="50"/>
        <v>0</v>
      </c>
      <c r="W140" s="227">
        <f t="shared" si="51"/>
        <v>0</v>
      </c>
      <c r="X140" s="227">
        <f t="shared" si="52"/>
        <v>0</v>
      </c>
      <c r="Y140" s="227">
        <f t="shared" si="53"/>
        <v>0</v>
      </c>
      <c r="Z140" s="227">
        <f t="shared" si="54"/>
        <v>0</v>
      </c>
    </row>
    <row r="141" spans="1:26" ht="23.1" customHeight="1" x14ac:dyDescent="0.25">
      <c r="A141" s="164">
        <v>86</v>
      </c>
      <c r="B141" s="230" t="str">
        <f>IF('Proje ve Personel Bilgileri'!C102&gt;0,'Proje ve Personel Bilgileri'!C102,"")</f>
        <v/>
      </c>
      <c r="C141" s="246">
        <f>IF('G011A (Ocak-Temmuz)'!C141&lt;&gt;"",'G011A (Ocak-Temmuz)'!C141,0)</f>
        <v>0</v>
      </c>
      <c r="D141" s="247">
        <f>IF('G011A (Ocak-Temmuz)'!L141&lt;&gt;"",'G011A (Ocak-Temmuz)'!L141,0)</f>
        <v>0</v>
      </c>
      <c r="E141" s="239">
        <f>IF('G011A (Şubat-Ağustos)'!C141&lt;&gt;"",'G011A (Şubat-Ağustos)'!C141,0)</f>
        <v>0</v>
      </c>
      <c r="F141" s="238">
        <f>IF('G011A (Şubat-Ağustos)'!L141&lt;&gt;"",'G011A (Şubat-Ağustos)'!L141,0)</f>
        <v>0</v>
      </c>
      <c r="G141" s="239">
        <f>IF('G011A (Mart-Eylül)'!C141&lt;&gt;"",'G011A (Mart-Eylül)'!C141,0)</f>
        <v>0</v>
      </c>
      <c r="H141" s="238">
        <f>IF('G011A (Mart-Eylül)'!L141&lt;&gt;"",'G011A (Mart-Eylül)'!L141,0)</f>
        <v>0</v>
      </c>
      <c r="I141" s="239">
        <f>IF('G011A (Nisan-Ekim)'!C141&lt;&gt;"",'G011A (Nisan-Ekim)'!C141,0)</f>
        <v>0</v>
      </c>
      <c r="J141" s="238">
        <f>IF('G011A (Nisan-Ekim)'!L141&lt;&gt;"",'G011A (Nisan-Ekim)'!L141,0)</f>
        <v>0</v>
      </c>
      <c r="K141" s="239">
        <f>IF('G011A (Mayıs-Kasım)'!C141&lt;&gt;"",'G011A (Mayıs-Kasım)'!C141,0)</f>
        <v>0</v>
      </c>
      <c r="L141" s="238">
        <f>IF('G011A (Mayıs-Kasım)'!L141&lt;&gt;"",'G011A (Mayıs-Kasım)'!L141,0)</f>
        <v>0</v>
      </c>
      <c r="M141" s="239">
        <f>IF('G011A (Haziran-Aralık)'!C141&lt;&gt;"",'G011A (Haziran-Aralık)'!C141,0)</f>
        <v>0</v>
      </c>
      <c r="N141" s="238">
        <f>IF('G011A (Haziran-Aralık)'!L141&lt;&gt;"",'G011A (Haziran-Aralık)'!L141,0)</f>
        <v>0</v>
      </c>
      <c r="O141" s="246">
        <f t="shared" si="44"/>
        <v>0</v>
      </c>
      <c r="P141" s="247">
        <f t="shared" si="45"/>
        <v>0</v>
      </c>
      <c r="Q141" s="247">
        <f t="shared" si="46"/>
        <v>0</v>
      </c>
      <c r="R141" s="248">
        <f t="shared" si="47"/>
        <v>0</v>
      </c>
      <c r="T141" s="227">
        <f t="shared" si="48"/>
        <v>0</v>
      </c>
      <c r="U141" s="227">
        <f t="shared" si="49"/>
        <v>0</v>
      </c>
      <c r="V141" s="227">
        <f t="shared" si="50"/>
        <v>0</v>
      </c>
      <c r="W141" s="227">
        <f t="shared" si="51"/>
        <v>0</v>
      </c>
      <c r="X141" s="227">
        <f t="shared" si="52"/>
        <v>0</v>
      </c>
      <c r="Y141" s="227">
        <f t="shared" si="53"/>
        <v>0</v>
      </c>
      <c r="Z141" s="227">
        <f t="shared" si="54"/>
        <v>0</v>
      </c>
    </row>
    <row r="142" spans="1:26" ht="23.1" customHeight="1" x14ac:dyDescent="0.25">
      <c r="A142" s="164">
        <v>87</v>
      </c>
      <c r="B142" s="230" t="str">
        <f>IF('Proje ve Personel Bilgileri'!C103&gt;0,'Proje ve Personel Bilgileri'!C103,"")</f>
        <v/>
      </c>
      <c r="C142" s="246">
        <f>IF('G011A (Ocak-Temmuz)'!C142&lt;&gt;"",'G011A (Ocak-Temmuz)'!C142,0)</f>
        <v>0</v>
      </c>
      <c r="D142" s="247">
        <f>IF('G011A (Ocak-Temmuz)'!L142&lt;&gt;"",'G011A (Ocak-Temmuz)'!L142,0)</f>
        <v>0</v>
      </c>
      <c r="E142" s="239">
        <f>IF('G011A (Şubat-Ağustos)'!C142&lt;&gt;"",'G011A (Şubat-Ağustos)'!C142,0)</f>
        <v>0</v>
      </c>
      <c r="F142" s="238">
        <f>IF('G011A (Şubat-Ağustos)'!L142&lt;&gt;"",'G011A (Şubat-Ağustos)'!L142,0)</f>
        <v>0</v>
      </c>
      <c r="G142" s="239">
        <f>IF('G011A (Mart-Eylül)'!C142&lt;&gt;"",'G011A (Mart-Eylül)'!C142,0)</f>
        <v>0</v>
      </c>
      <c r="H142" s="238">
        <f>IF('G011A (Mart-Eylül)'!L142&lt;&gt;"",'G011A (Mart-Eylül)'!L142,0)</f>
        <v>0</v>
      </c>
      <c r="I142" s="239">
        <f>IF('G011A (Nisan-Ekim)'!C142&lt;&gt;"",'G011A (Nisan-Ekim)'!C142,0)</f>
        <v>0</v>
      </c>
      <c r="J142" s="238">
        <f>IF('G011A (Nisan-Ekim)'!L142&lt;&gt;"",'G011A (Nisan-Ekim)'!L142,0)</f>
        <v>0</v>
      </c>
      <c r="K142" s="239">
        <f>IF('G011A (Mayıs-Kasım)'!C142&lt;&gt;"",'G011A (Mayıs-Kasım)'!C142,0)</f>
        <v>0</v>
      </c>
      <c r="L142" s="238">
        <f>IF('G011A (Mayıs-Kasım)'!L142&lt;&gt;"",'G011A (Mayıs-Kasım)'!L142,0)</f>
        <v>0</v>
      </c>
      <c r="M142" s="239">
        <f>IF('G011A (Haziran-Aralık)'!C142&lt;&gt;"",'G011A (Haziran-Aralık)'!C142,0)</f>
        <v>0</v>
      </c>
      <c r="N142" s="238">
        <f>IF('G011A (Haziran-Aralık)'!L142&lt;&gt;"",'G011A (Haziran-Aralık)'!L142,0)</f>
        <v>0</v>
      </c>
      <c r="O142" s="246">
        <f t="shared" si="44"/>
        <v>0</v>
      </c>
      <c r="P142" s="247">
        <f t="shared" si="45"/>
        <v>0</v>
      </c>
      <c r="Q142" s="247">
        <f t="shared" si="46"/>
        <v>0</v>
      </c>
      <c r="R142" s="248">
        <f t="shared" si="47"/>
        <v>0</v>
      </c>
      <c r="T142" s="227">
        <f t="shared" si="48"/>
        <v>0</v>
      </c>
      <c r="U142" s="227">
        <f t="shared" si="49"/>
        <v>0</v>
      </c>
      <c r="V142" s="227">
        <f t="shared" si="50"/>
        <v>0</v>
      </c>
      <c r="W142" s="227">
        <f t="shared" si="51"/>
        <v>0</v>
      </c>
      <c r="X142" s="227">
        <f t="shared" si="52"/>
        <v>0</v>
      </c>
      <c r="Y142" s="227">
        <f t="shared" si="53"/>
        <v>0</v>
      </c>
      <c r="Z142" s="227">
        <f t="shared" si="54"/>
        <v>0</v>
      </c>
    </row>
    <row r="143" spans="1:26" ht="23.1" customHeight="1" x14ac:dyDescent="0.25">
      <c r="A143" s="164">
        <v>88</v>
      </c>
      <c r="B143" s="230" t="str">
        <f>IF('Proje ve Personel Bilgileri'!C104&gt;0,'Proje ve Personel Bilgileri'!C104,"")</f>
        <v/>
      </c>
      <c r="C143" s="246">
        <f>IF('G011A (Ocak-Temmuz)'!C143&lt;&gt;"",'G011A (Ocak-Temmuz)'!C143,0)</f>
        <v>0</v>
      </c>
      <c r="D143" s="247">
        <f>IF('G011A (Ocak-Temmuz)'!L143&lt;&gt;"",'G011A (Ocak-Temmuz)'!L143,0)</f>
        <v>0</v>
      </c>
      <c r="E143" s="239">
        <f>IF('G011A (Şubat-Ağustos)'!C143&lt;&gt;"",'G011A (Şubat-Ağustos)'!C143,0)</f>
        <v>0</v>
      </c>
      <c r="F143" s="238">
        <f>IF('G011A (Şubat-Ağustos)'!L143&lt;&gt;"",'G011A (Şubat-Ağustos)'!L143,0)</f>
        <v>0</v>
      </c>
      <c r="G143" s="239">
        <f>IF('G011A (Mart-Eylül)'!C143&lt;&gt;"",'G011A (Mart-Eylül)'!C143,0)</f>
        <v>0</v>
      </c>
      <c r="H143" s="238">
        <f>IF('G011A (Mart-Eylül)'!L143&lt;&gt;"",'G011A (Mart-Eylül)'!L143,0)</f>
        <v>0</v>
      </c>
      <c r="I143" s="239">
        <f>IF('G011A (Nisan-Ekim)'!C143&lt;&gt;"",'G011A (Nisan-Ekim)'!C143,0)</f>
        <v>0</v>
      </c>
      <c r="J143" s="238">
        <f>IF('G011A (Nisan-Ekim)'!L143&lt;&gt;"",'G011A (Nisan-Ekim)'!L143,0)</f>
        <v>0</v>
      </c>
      <c r="K143" s="239">
        <f>IF('G011A (Mayıs-Kasım)'!C143&lt;&gt;"",'G011A (Mayıs-Kasım)'!C143,0)</f>
        <v>0</v>
      </c>
      <c r="L143" s="238">
        <f>IF('G011A (Mayıs-Kasım)'!L143&lt;&gt;"",'G011A (Mayıs-Kasım)'!L143,0)</f>
        <v>0</v>
      </c>
      <c r="M143" s="239">
        <f>IF('G011A (Haziran-Aralık)'!C143&lt;&gt;"",'G011A (Haziran-Aralık)'!C143,0)</f>
        <v>0</v>
      </c>
      <c r="N143" s="238">
        <f>IF('G011A (Haziran-Aralık)'!L143&lt;&gt;"",'G011A (Haziran-Aralık)'!L143,0)</f>
        <v>0</v>
      </c>
      <c r="O143" s="246">
        <f t="shared" si="44"/>
        <v>0</v>
      </c>
      <c r="P143" s="247">
        <f t="shared" si="45"/>
        <v>0</v>
      </c>
      <c r="Q143" s="247">
        <f t="shared" si="46"/>
        <v>0</v>
      </c>
      <c r="R143" s="248">
        <f t="shared" si="47"/>
        <v>0</v>
      </c>
      <c r="T143" s="227">
        <f t="shared" si="48"/>
        <v>0</v>
      </c>
      <c r="U143" s="227">
        <f t="shared" si="49"/>
        <v>0</v>
      </c>
      <c r="V143" s="227">
        <f t="shared" si="50"/>
        <v>0</v>
      </c>
      <c r="W143" s="227">
        <f t="shared" si="51"/>
        <v>0</v>
      </c>
      <c r="X143" s="227">
        <f t="shared" si="52"/>
        <v>0</v>
      </c>
      <c r="Y143" s="227">
        <f t="shared" si="53"/>
        <v>0</v>
      </c>
      <c r="Z143" s="227">
        <f t="shared" si="54"/>
        <v>0</v>
      </c>
    </row>
    <row r="144" spans="1:26" ht="23.1" customHeight="1" x14ac:dyDescent="0.25">
      <c r="A144" s="164">
        <v>89</v>
      </c>
      <c r="B144" s="230" t="str">
        <f>IF('Proje ve Personel Bilgileri'!C105&gt;0,'Proje ve Personel Bilgileri'!C105,"")</f>
        <v/>
      </c>
      <c r="C144" s="246">
        <f>IF('G011A (Ocak-Temmuz)'!C144&lt;&gt;"",'G011A (Ocak-Temmuz)'!C144,0)</f>
        <v>0</v>
      </c>
      <c r="D144" s="247">
        <f>IF('G011A (Ocak-Temmuz)'!L144&lt;&gt;"",'G011A (Ocak-Temmuz)'!L144,0)</f>
        <v>0</v>
      </c>
      <c r="E144" s="239">
        <f>IF('G011A (Şubat-Ağustos)'!C144&lt;&gt;"",'G011A (Şubat-Ağustos)'!C144,0)</f>
        <v>0</v>
      </c>
      <c r="F144" s="238">
        <f>IF('G011A (Şubat-Ağustos)'!L144&lt;&gt;"",'G011A (Şubat-Ağustos)'!L144,0)</f>
        <v>0</v>
      </c>
      <c r="G144" s="239">
        <f>IF('G011A (Mart-Eylül)'!C144&lt;&gt;"",'G011A (Mart-Eylül)'!C144,0)</f>
        <v>0</v>
      </c>
      <c r="H144" s="238">
        <f>IF('G011A (Mart-Eylül)'!L144&lt;&gt;"",'G011A (Mart-Eylül)'!L144,0)</f>
        <v>0</v>
      </c>
      <c r="I144" s="239">
        <f>IF('G011A (Nisan-Ekim)'!C144&lt;&gt;"",'G011A (Nisan-Ekim)'!C144,0)</f>
        <v>0</v>
      </c>
      <c r="J144" s="238">
        <f>IF('G011A (Nisan-Ekim)'!L144&lt;&gt;"",'G011A (Nisan-Ekim)'!L144,0)</f>
        <v>0</v>
      </c>
      <c r="K144" s="239">
        <f>IF('G011A (Mayıs-Kasım)'!C144&lt;&gt;"",'G011A (Mayıs-Kasım)'!C144,0)</f>
        <v>0</v>
      </c>
      <c r="L144" s="238">
        <f>IF('G011A (Mayıs-Kasım)'!L144&lt;&gt;"",'G011A (Mayıs-Kasım)'!L144,0)</f>
        <v>0</v>
      </c>
      <c r="M144" s="239">
        <f>IF('G011A (Haziran-Aralık)'!C144&lt;&gt;"",'G011A (Haziran-Aralık)'!C144,0)</f>
        <v>0</v>
      </c>
      <c r="N144" s="238">
        <f>IF('G011A (Haziran-Aralık)'!L144&lt;&gt;"",'G011A (Haziran-Aralık)'!L144,0)</f>
        <v>0</v>
      </c>
      <c r="O144" s="246">
        <f t="shared" si="44"/>
        <v>0</v>
      </c>
      <c r="P144" s="247">
        <f t="shared" si="45"/>
        <v>0</v>
      </c>
      <c r="Q144" s="247">
        <f t="shared" si="46"/>
        <v>0</v>
      </c>
      <c r="R144" s="248">
        <f t="shared" si="47"/>
        <v>0</v>
      </c>
      <c r="T144" s="227">
        <f t="shared" si="48"/>
        <v>0</v>
      </c>
      <c r="U144" s="227">
        <f t="shared" si="49"/>
        <v>0</v>
      </c>
      <c r="V144" s="227">
        <f t="shared" si="50"/>
        <v>0</v>
      </c>
      <c r="W144" s="227">
        <f t="shared" si="51"/>
        <v>0</v>
      </c>
      <c r="X144" s="227">
        <f t="shared" si="52"/>
        <v>0</v>
      </c>
      <c r="Y144" s="227">
        <f t="shared" si="53"/>
        <v>0</v>
      </c>
      <c r="Z144" s="227">
        <f t="shared" si="54"/>
        <v>0</v>
      </c>
    </row>
    <row r="145" spans="1:27" ht="23.1" customHeight="1" x14ac:dyDescent="0.25">
      <c r="A145" s="164">
        <v>90</v>
      </c>
      <c r="B145" s="230" t="str">
        <f>IF('Proje ve Personel Bilgileri'!C106&gt;0,'Proje ve Personel Bilgileri'!C106,"")</f>
        <v/>
      </c>
      <c r="C145" s="246">
        <f>IF('G011A (Ocak-Temmuz)'!C145&lt;&gt;"",'G011A (Ocak-Temmuz)'!C145,0)</f>
        <v>0</v>
      </c>
      <c r="D145" s="247">
        <f>IF('G011A (Ocak-Temmuz)'!L145&lt;&gt;"",'G011A (Ocak-Temmuz)'!L145,0)</f>
        <v>0</v>
      </c>
      <c r="E145" s="239">
        <f>IF('G011A (Şubat-Ağustos)'!C145&lt;&gt;"",'G011A (Şubat-Ağustos)'!C145,0)</f>
        <v>0</v>
      </c>
      <c r="F145" s="238">
        <f>IF('G011A (Şubat-Ağustos)'!L145&lt;&gt;"",'G011A (Şubat-Ağustos)'!L145,0)</f>
        <v>0</v>
      </c>
      <c r="G145" s="239">
        <f>IF('G011A (Mart-Eylül)'!C145&lt;&gt;"",'G011A (Mart-Eylül)'!C145,0)</f>
        <v>0</v>
      </c>
      <c r="H145" s="238">
        <f>IF('G011A (Mart-Eylül)'!L145&lt;&gt;"",'G011A (Mart-Eylül)'!L145,0)</f>
        <v>0</v>
      </c>
      <c r="I145" s="239">
        <f>IF('G011A (Nisan-Ekim)'!C145&lt;&gt;"",'G011A (Nisan-Ekim)'!C145,0)</f>
        <v>0</v>
      </c>
      <c r="J145" s="238">
        <f>IF('G011A (Nisan-Ekim)'!L145&lt;&gt;"",'G011A (Nisan-Ekim)'!L145,0)</f>
        <v>0</v>
      </c>
      <c r="K145" s="239">
        <f>IF('G011A (Mayıs-Kasım)'!C145&lt;&gt;"",'G011A (Mayıs-Kasım)'!C145,0)</f>
        <v>0</v>
      </c>
      <c r="L145" s="238">
        <f>IF('G011A (Mayıs-Kasım)'!L145&lt;&gt;"",'G011A (Mayıs-Kasım)'!L145,0)</f>
        <v>0</v>
      </c>
      <c r="M145" s="239">
        <f>IF('G011A (Haziran-Aralık)'!C145&lt;&gt;"",'G011A (Haziran-Aralık)'!C145,0)</f>
        <v>0</v>
      </c>
      <c r="N145" s="238">
        <f>IF('G011A (Haziran-Aralık)'!L145&lt;&gt;"",'G011A (Haziran-Aralık)'!L145,0)</f>
        <v>0</v>
      </c>
      <c r="O145" s="246">
        <f t="shared" si="44"/>
        <v>0</v>
      </c>
      <c r="P145" s="247">
        <f t="shared" si="45"/>
        <v>0</v>
      </c>
      <c r="Q145" s="247">
        <f t="shared" si="46"/>
        <v>0</v>
      </c>
      <c r="R145" s="248">
        <f t="shared" si="47"/>
        <v>0</v>
      </c>
      <c r="T145" s="227">
        <f t="shared" si="48"/>
        <v>0</v>
      </c>
      <c r="U145" s="227">
        <f t="shared" si="49"/>
        <v>0</v>
      </c>
      <c r="V145" s="227">
        <f t="shared" si="50"/>
        <v>0</v>
      </c>
      <c r="W145" s="227">
        <f t="shared" si="51"/>
        <v>0</v>
      </c>
      <c r="X145" s="227">
        <f t="shared" si="52"/>
        <v>0</v>
      </c>
      <c r="Y145" s="227">
        <f t="shared" si="53"/>
        <v>0</v>
      </c>
      <c r="Z145" s="227">
        <f t="shared" si="54"/>
        <v>0</v>
      </c>
    </row>
    <row r="146" spans="1:27" ht="23.1" customHeight="1" x14ac:dyDescent="0.25">
      <c r="A146" s="164">
        <v>91</v>
      </c>
      <c r="B146" s="230" t="str">
        <f>IF('Proje ve Personel Bilgileri'!C107&gt;0,'Proje ve Personel Bilgileri'!C107,"")</f>
        <v/>
      </c>
      <c r="C146" s="246">
        <f>IF('G011A (Ocak-Temmuz)'!C146&lt;&gt;"",'G011A (Ocak-Temmuz)'!C146,0)</f>
        <v>0</v>
      </c>
      <c r="D146" s="247">
        <f>IF('G011A (Ocak-Temmuz)'!L146&lt;&gt;"",'G011A (Ocak-Temmuz)'!L146,0)</f>
        <v>0</v>
      </c>
      <c r="E146" s="239">
        <f>IF('G011A (Şubat-Ağustos)'!C146&lt;&gt;"",'G011A (Şubat-Ağustos)'!C146,0)</f>
        <v>0</v>
      </c>
      <c r="F146" s="238">
        <f>IF('G011A (Şubat-Ağustos)'!L146&lt;&gt;"",'G011A (Şubat-Ağustos)'!L146,0)</f>
        <v>0</v>
      </c>
      <c r="G146" s="239">
        <f>IF('G011A (Mart-Eylül)'!C146&lt;&gt;"",'G011A (Mart-Eylül)'!C146,0)</f>
        <v>0</v>
      </c>
      <c r="H146" s="238">
        <f>IF('G011A (Mart-Eylül)'!L146&lt;&gt;"",'G011A (Mart-Eylül)'!L146,0)</f>
        <v>0</v>
      </c>
      <c r="I146" s="239">
        <f>IF('G011A (Nisan-Ekim)'!C146&lt;&gt;"",'G011A (Nisan-Ekim)'!C146,0)</f>
        <v>0</v>
      </c>
      <c r="J146" s="238">
        <f>IF('G011A (Nisan-Ekim)'!L146&lt;&gt;"",'G011A (Nisan-Ekim)'!L146,0)</f>
        <v>0</v>
      </c>
      <c r="K146" s="239">
        <f>IF('G011A (Mayıs-Kasım)'!C146&lt;&gt;"",'G011A (Mayıs-Kasım)'!C146,0)</f>
        <v>0</v>
      </c>
      <c r="L146" s="238">
        <f>IF('G011A (Mayıs-Kasım)'!L146&lt;&gt;"",'G011A (Mayıs-Kasım)'!L146,0)</f>
        <v>0</v>
      </c>
      <c r="M146" s="239">
        <f>IF('G011A (Haziran-Aralık)'!C146&lt;&gt;"",'G011A (Haziran-Aralık)'!C146,0)</f>
        <v>0</v>
      </c>
      <c r="N146" s="238">
        <f>IF('G011A (Haziran-Aralık)'!L146&lt;&gt;"",'G011A (Haziran-Aralık)'!L146,0)</f>
        <v>0</v>
      </c>
      <c r="O146" s="246">
        <f t="shared" si="44"/>
        <v>0</v>
      </c>
      <c r="P146" s="247">
        <f t="shared" si="45"/>
        <v>0</v>
      </c>
      <c r="Q146" s="247">
        <f t="shared" si="46"/>
        <v>0</v>
      </c>
      <c r="R146" s="248">
        <f t="shared" si="47"/>
        <v>0</v>
      </c>
      <c r="T146" s="227">
        <f t="shared" si="48"/>
        <v>0</v>
      </c>
      <c r="U146" s="227">
        <f t="shared" si="49"/>
        <v>0</v>
      </c>
      <c r="V146" s="227">
        <f t="shared" si="50"/>
        <v>0</v>
      </c>
      <c r="W146" s="227">
        <f t="shared" si="51"/>
        <v>0</v>
      </c>
      <c r="X146" s="227">
        <f t="shared" si="52"/>
        <v>0</v>
      </c>
      <c r="Y146" s="227">
        <f t="shared" si="53"/>
        <v>0</v>
      </c>
      <c r="Z146" s="227">
        <f t="shared" si="54"/>
        <v>0</v>
      </c>
    </row>
    <row r="147" spans="1:27" ht="23.1" customHeight="1" x14ac:dyDescent="0.25">
      <c r="A147" s="164">
        <v>92</v>
      </c>
      <c r="B147" s="230" t="str">
        <f>IF('Proje ve Personel Bilgileri'!C108&gt;0,'Proje ve Personel Bilgileri'!C108,"")</f>
        <v/>
      </c>
      <c r="C147" s="246">
        <f>IF('G011A (Ocak-Temmuz)'!C147&lt;&gt;"",'G011A (Ocak-Temmuz)'!C147,0)</f>
        <v>0</v>
      </c>
      <c r="D147" s="247">
        <f>IF('G011A (Ocak-Temmuz)'!L147&lt;&gt;"",'G011A (Ocak-Temmuz)'!L147,0)</f>
        <v>0</v>
      </c>
      <c r="E147" s="239">
        <f>IF('G011A (Şubat-Ağustos)'!C147&lt;&gt;"",'G011A (Şubat-Ağustos)'!C147,0)</f>
        <v>0</v>
      </c>
      <c r="F147" s="238">
        <f>IF('G011A (Şubat-Ağustos)'!L147&lt;&gt;"",'G011A (Şubat-Ağustos)'!L147,0)</f>
        <v>0</v>
      </c>
      <c r="G147" s="239">
        <f>IF('G011A (Mart-Eylül)'!C147&lt;&gt;"",'G011A (Mart-Eylül)'!C147,0)</f>
        <v>0</v>
      </c>
      <c r="H147" s="238">
        <f>IF('G011A (Mart-Eylül)'!L147&lt;&gt;"",'G011A (Mart-Eylül)'!L147,0)</f>
        <v>0</v>
      </c>
      <c r="I147" s="239">
        <f>IF('G011A (Nisan-Ekim)'!C147&lt;&gt;"",'G011A (Nisan-Ekim)'!C147,0)</f>
        <v>0</v>
      </c>
      <c r="J147" s="238">
        <f>IF('G011A (Nisan-Ekim)'!L147&lt;&gt;"",'G011A (Nisan-Ekim)'!L147,0)</f>
        <v>0</v>
      </c>
      <c r="K147" s="239">
        <f>IF('G011A (Mayıs-Kasım)'!C147&lt;&gt;"",'G011A (Mayıs-Kasım)'!C147,0)</f>
        <v>0</v>
      </c>
      <c r="L147" s="238">
        <f>IF('G011A (Mayıs-Kasım)'!L147&lt;&gt;"",'G011A (Mayıs-Kasım)'!L147,0)</f>
        <v>0</v>
      </c>
      <c r="M147" s="239">
        <f>IF('G011A (Haziran-Aralık)'!C147&lt;&gt;"",'G011A (Haziran-Aralık)'!C147,0)</f>
        <v>0</v>
      </c>
      <c r="N147" s="238">
        <f>IF('G011A (Haziran-Aralık)'!L147&lt;&gt;"",'G011A (Haziran-Aralık)'!L147,0)</f>
        <v>0</v>
      </c>
      <c r="O147" s="246">
        <f t="shared" si="44"/>
        <v>0</v>
      </c>
      <c r="P147" s="247">
        <f t="shared" si="45"/>
        <v>0</v>
      </c>
      <c r="Q147" s="247">
        <f t="shared" si="46"/>
        <v>0</v>
      </c>
      <c r="R147" s="248">
        <f t="shared" si="47"/>
        <v>0</v>
      </c>
      <c r="T147" s="227">
        <f t="shared" si="48"/>
        <v>0</v>
      </c>
      <c r="U147" s="227">
        <f t="shared" si="49"/>
        <v>0</v>
      </c>
      <c r="V147" s="227">
        <f t="shared" si="50"/>
        <v>0</v>
      </c>
      <c r="W147" s="227">
        <f t="shared" si="51"/>
        <v>0</v>
      </c>
      <c r="X147" s="227">
        <f t="shared" si="52"/>
        <v>0</v>
      </c>
      <c r="Y147" s="227">
        <f t="shared" si="53"/>
        <v>0</v>
      </c>
      <c r="Z147" s="227">
        <f t="shared" si="54"/>
        <v>0</v>
      </c>
    </row>
    <row r="148" spans="1:27" ht="23.1" customHeight="1" x14ac:dyDescent="0.25">
      <c r="A148" s="164">
        <v>93</v>
      </c>
      <c r="B148" s="230" t="str">
        <f>IF('Proje ve Personel Bilgileri'!C109&gt;0,'Proje ve Personel Bilgileri'!C109,"")</f>
        <v/>
      </c>
      <c r="C148" s="246">
        <f>IF('G011A (Ocak-Temmuz)'!C148&lt;&gt;"",'G011A (Ocak-Temmuz)'!C148,0)</f>
        <v>0</v>
      </c>
      <c r="D148" s="247">
        <f>IF('G011A (Ocak-Temmuz)'!L148&lt;&gt;"",'G011A (Ocak-Temmuz)'!L148,0)</f>
        <v>0</v>
      </c>
      <c r="E148" s="239">
        <f>IF('G011A (Şubat-Ağustos)'!C148&lt;&gt;"",'G011A (Şubat-Ağustos)'!C148,0)</f>
        <v>0</v>
      </c>
      <c r="F148" s="238">
        <f>IF('G011A (Şubat-Ağustos)'!L148&lt;&gt;"",'G011A (Şubat-Ağustos)'!L148,0)</f>
        <v>0</v>
      </c>
      <c r="G148" s="239">
        <f>IF('G011A (Mart-Eylül)'!C148&lt;&gt;"",'G011A (Mart-Eylül)'!C148,0)</f>
        <v>0</v>
      </c>
      <c r="H148" s="238">
        <f>IF('G011A (Mart-Eylül)'!L148&lt;&gt;"",'G011A (Mart-Eylül)'!L148,0)</f>
        <v>0</v>
      </c>
      <c r="I148" s="239">
        <f>IF('G011A (Nisan-Ekim)'!C148&lt;&gt;"",'G011A (Nisan-Ekim)'!C148,0)</f>
        <v>0</v>
      </c>
      <c r="J148" s="238">
        <f>IF('G011A (Nisan-Ekim)'!L148&lt;&gt;"",'G011A (Nisan-Ekim)'!L148,0)</f>
        <v>0</v>
      </c>
      <c r="K148" s="239">
        <f>IF('G011A (Mayıs-Kasım)'!C148&lt;&gt;"",'G011A (Mayıs-Kasım)'!C148,0)</f>
        <v>0</v>
      </c>
      <c r="L148" s="238">
        <f>IF('G011A (Mayıs-Kasım)'!L148&lt;&gt;"",'G011A (Mayıs-Kasım)'!L148,0)</f>
        <v>0</v>
      </c>
      <c r="M148" s="239">
        <f>IF('G011A (Haziran-Aralık)'!C148&lt;&gt;"",'G011A (Haziran-Aralık)'!C148,0)</f>
        <v>0</v>
      </c>
      <c r="N148" s="238">
        <f>IF('G011A (Haziran-Aralık)'!L148&lt;&gt;"",'G011A (Haziran-Aralık)'!L148,0)</f>
        <v>0</v>
      </c>
      <c r="O148" s="246">
        <f t="shared" si="44"/>
        <v>0</v>
      </c>
      <c r="P148" s="247">
        <f t="shared" si="45"/>
        <v>0</v>
      </c>
      <c r="Q148" s="247">
        <f t="shared" si="46"/>
        <v>0</v>
      </c>
      <c r="R148" s="248">
        <f t="shared" si="47"/>
        <v>0</v>
      </c>
      <c r="T148" s="227">
        <f t="shared" si="48"/>
        <v>0</v>
      </c>
      <c r="U148" s="227">
        <f t="shared" si="49"/>
        <v>0</v>
      </c>
      <c r="V148" s="227">
        <f t="shared" si="50"/>
        <v>0</v>
      </c>
      <c r="W148" s="227">
        <f t="shared" si="51"/>
        <v>0</v>
      </c>
      <c r="X148" s="227">
        <f t="shared" si="52"/>
        <v>0</v>
      </c>
      <c r="Y148" s="227">
        <f t="shared" si="53"/>
        <v>0</v>
      </c>
      <c r="Z148" s="227">
        <f t="shared" si="54"/>
        <v>0</v>
      </c>
    </row>
    <row r="149" spans="1:27" ht="23.1" customHeight="1" x14ac:dyDescent="0.25">
      <c r="A149" s="164">
        <v>94</v>
      </c>
      <c r="B149" s="230" t="str">
        <f>IF('Proje ve Personel Bilgileri'!C110&gt;0,'Proje ve Personel Bilgileri'!C110,"")</f>
        <v/>
      </c>
      <c r="C149" s="246">
        <f>IF('G011A (Ocak-Temmuz)'!C149&lt;&gt;"",'G011A (Ocak-Temmuz)'!C149,0)</f>
        <v>0</v>
      </c>
      <c r="D149" s="247">
        <f>IF('G011A (Ocak-Temmuz)'!L149&lt;&gt;"",'G011A (Ocak-Temmuz)'!L149,0)</f>
        <v>0</v>
      </c>
      <c r="E149" s="239">
        <f>IF('G011A (Şubat-Ağustos)'!C149&lt;&gt;"",'G011A (Şubat-Ağustos)'!C149,0)</f>
        <v>0</v>
      </c>
      <c r="F149" s="238">
        <f>IF('G011A (Şubat-Ağustos)'!L149&lt;&gt;"",'G011A (Şubat-Ağustos)'!L149,0)</f>
        <v>0</v>
      </c>
      <c r="G149" s="239">
        <f>IF('G011A (Mart-Eylül)'!C149&lt;&gt;"",'G011A (Mart-Eylül)'!C149,0)</f>
        <v>0</v>
      </c>
      <c r="H149" s="238">
        <f>IF('G011A (Mart-Eylül)'!L149&lt;&gt;"",'G011A (Mart-Eylül)'!L149,0)</f>
        <v>0</v>
      </c>
      <c r="I149" s="239">
        <f>IF('G011A (Nisan-Ekim)'!C149&lt;&gt;"",'G011A (Nisan-Ekim)'!C149,0)</f>
        <v>0</v>
      </c>
      <c r="J149" s="238">
        <f>IF('G011A (Nisan-Ekim)'!L149&lt;&gt;"",'G011A (Nisan-Ekim)'!L149,0)</f>
        <v>0</v>
      </c>
      <c r="K149" s="239">
        <f>IF('G011A (Mayıs-Kasım)'!C149&lt;&gt;"",'G011A (Mayıs-Kasım)'!C149,0)</f>
        <v>0</v>
      </c>
      <c r="L149" s="238">
        <f>IF('G011A (Mayıs-Kasım)'!L149&lt;&gt;"",'G011A (Mayıs-Kasım)'!L149,0)</f>
        <v>0</v>
      </c>
      <c r="M149" s="239">
        <f>IF('G011A (Haziran-Aralık)'!C149&lt;&gt;"",'G011A (Haziran-Aralık)'!C149,0)</f>
        <v>0</v>
      </c>
      <c r="N149" s="238">
        <f>IF('G011A (Haziran-Aralık)'!L149&lt;&gt;"",'G011A (Haziran-Aralık)'!L149,0)</f>
        <v>0</v>
      </c>
      <c r="O149" s="246">
        <f t="shared" si="44"/>
        <v>0</v>
      </c>
      <c r="P149" s="247">
        <f t="shared" si="45"/>
        <v>0</v>
      </c>
      <c r="Q149" s="247">
        <f t="shared" si="46"/>
        <v>0</v>
      </c>
      <c r="R149" s="248">
        <f t="shared" si="47"/>
        <v>0</v>
      </c>
      <c r="T149" s="227">
        <f t="shared" si="48"/>
        <v>0</v>
      </c>
      <c r="U149" s="227">
        <f t="shared" si="49"/>
        <v>0</v>
      </c>
      <c r="V149" s="227">
        <f t="shared" si="50"/>
        <v>0</v>
      </c>
      <c r="W149" s="227">
        <f t="shared" si="51"/>
        <v>0</v>
      </c>
      <c r="X149" s="227">
        <f t="shared" si="52"/>
        <v>0</v>
      </c>
      <c r="Y149" s="227">
        <f t="shared" si="53"/>
        <v>0</v>
      </c>
      <c r="Z149" s="227">
        <f t="shared" si="54"/>
        <v>0</v>
      </c>
    </row>
    <row r="150" spans="1:27" ht="23.1" customHeight="1" x14ac:dyDescent="0.25">
      <c r="A150" s="164">
        <v>95</v>
      </c>
      <c r="B150" s="230" t="str">
        <f>IF('Proje ve Personel Bilgileri'!C111&gt;0,'Proje ve Personel Bilgileri'!C111,"")</f>
        <v/>
      </c>
      <c r="C150" s="246">
        <f>IF('G011A (Ocak-Temmuz)'!C150&lt;&gt;"",'G011A (Ocak-Temmuz)'!C150,0)</f>
        <v>0</v>
      </c>
      <c r="D150" s="247">
        <f>IF('G011A (Ocak-Temmuz)'!L150&lt;&gt;"",'G011A (Ocak-Temmuz)'!L150,0)</f>
        <v>0</v>
      </c>
      <c r="E150" s="239">
        <f>IF('G011A (Şubat-Ağustos)'!C150&lt;&gt;"",'G011A (Şubat-Ağustos)'!C150,0)</f>
        <v>0</v>
      </c>
      <c r="F150" s="238">
        <f>IF('G011A (Şubat-Ağustos)'!L150&lt;&gt;"",'G011A (Şubat-Ağustos)'!L150,0)</f>
        <v>0</v>
      </c>
      <c r="G150" s="239">
        <f>IF('G011A (Mart-Eylül)'!C150&lt;&gt;"",'G011A (Mart-Eylül)'!C150,0)</f>
        <v>0</v>
      </c>
      <c r="H150" s="238">
        <f>IF('G011A (Mart-Eylül)'!L150&lt;&gt;"",'G011A (Mart-Eylül)'!L150,0)</f>
        <v>0</v>
      </c>
      <c r="I150" s="239">
        <f>IF('G011A (Nisan-Ekim)'!C150&lt;&gt;"",'G011A (Nisan-Ekim)'!C150,0)</f>
        <v>0</v>
      </c>
      <c r="J150" s="238">
        <f>IF('G011A (Nisan-Ekim)'!L150&lt;&gt;"",'G011A (Nisan-Ekim)'!L150,0)</f>
        <v>0</v>
      </c>
      <c r="K150" s="239">
        <f>IF('G011A (Mayıs-Kasım)'!C150&lt;&gt;"",'G011A (Mayıs-Kasım)'!C150,0)</f>
        <v>0</v>
      </c>
      <c r="L150" s="238">
        <f>IF('G011A (Mayıs-Kasım)'!L150&lt;&gt;"",'G011A (Mayıs-Kasım)'!L150,0)</f>
        <v>0</v>
      </c>
      <c r="M150" s="239">
        <f>IF('G011A (Haziran-Aralık)'!C150&lt;&gt;"",'G011A (Haziran-Aralık)'!C150,0)</f>
        <v>0</v>
      </c>
      <c r="N150" s="238">
        <f>IF('G011A (Haziran-Aralık)'!L150&lt;&gt;"",'G011A (Haziran-Aralık)'!L150,0)</f>
        <v>0</v>
      </c>
      <c r="O150" s="246">
        <f t="shared" si="44"/>
        <v>0</v>
      </c>
      <c r="P150" s="247">
        <f t="shared" si="45"/>
        <v>0</v>
      </c>
      <c r="Q150" s="247">
        <f t="shared" si="46"/>
        <v>0</v>
      </c>
      <c r="R150" s="248">
        <f t="shared" si="47"/>
        <v>0</v>
      </c>
      <c r="T150" s="227">
        <f t="shared" si="48"/>
        <v>0</v>
      </c>
      <c r="U150" s="227">
        <f t="shared" si="49"/>
        <v>0</v>
      </c>
      <c r="V150" s="227">
        <f t="shared" si="50"/>
        <v>0</v>
      </c>
      <c r="W150" s="227">
        <f t="shared" si="51"/>
        <v>0</v>
      </c>
      <c r="X150" s="227">
        <f t="shared" si="52"/>
        <v>0</v>
      </c>
      <c r="Y150" s="227">
        <f t="shared" si="53"/>
        <v>0</v>
      </c>
      <c r="Z150" s="227">
        <f t="shared" si="54"/>
        <v>0</v>
      </c>
    </row>
    <row r="151" spans="1:27" ht="23.1" customHeight="1" x14ac:dyDescent="0.25">
      <c r="A151" s="164">
        <v>96</v>
      </c>
      <c r="B151" s="230" t="str">
        <f>IF('Proje ve Personel Bilgileri'!C112&gt;0,'Proje ve Personel Bilgileri'!C112,"")</f>
        <v/>
      </c>
      <c r="C151" s="246">
        <f>IF('G011A (Ocak-Temmuz)'!C151&lt;&gt;"",'G011A (Ocak-Temmuz)'!C151,0)</f>
        <v>0</v>
      </c>
      <c r="D151" s="247">
        <f>IF('G011A (Ocak-Temmuz)'!L151&lt;&gt;"",'G011A (Ocak-Temmuz)'!L151,0)</f>
        <v>0</v>
      </c>
      <c r="E151" s="239">
        <f>IF('G011A (Şubat-Ağustos)'!C151&lt;&gt;"",'G011A (Şubat-Ağustos)'!C151,0)</f>
        <v>0</v>
      </c>
      <c r="F151" s="238">
        <f>IF('G011A (Şubat-Ağustos)'!L151&lt;&gt;"",'G011A (Şubat-Ağustos)'!L151,0)</f>
        <v>0</v>
      </c>
      <c r="G151" s="239">
        <f>IF('G011A (Mart-Eylül)'!C151&lt;&gt;"",'G011A (Mart-Eylül)'!C151,0)</f>
        <v>0</v>
      </c>
      <c r="H151" s="238">
        <f>IF('G011A (Mart-Eylül)'!L151&lt;&gt;"",'G011A (Mart-Eylül)'!L151,0)</f>
        <v>0</v>
      </c>
      <c r="I151" s="239">
        <f>IF('G011A (Nisan-Ekim)'!C151&lt;&gt;"",'G011A (Nisan-Ekim)'!C151,0)</f>
        <v>0</v>
      </c>
      <c r="J151" s="238">
        <f>IF('G011A (Nisan-Ekim)'!L151&lt;&gt;"",'G011A (Nisan-Ekim)'!L151,0)</f>
        <v>0</v>
      </c>
      <c r="K151" s="239">
        <f>IF('G011A (Mayıs-Kasım)'!C151&lt;&gt;"",'G011A (Mayıs-Kasım)'!C151,0)</f>
        <v>0</v>
      </c>
      <c r="L151" s="238">
        <f>IF('G011A (Mayıs-Kasım)'!L151&lt;&gt;"",'G011A (Mayıs-Kasım)'!L151,0)</f>
        <v>0</v>
      </c>
      <c r="M151" s="239">
        <f>IF('G011A (Haziran-Aralık)'!C151&lt;&gt;"",'G011A (Haziran-Aralık)'!C151,0)</f>
        <v>0</v>
      </c>
      <c r="N151" s="238">
        <f>IF('G011A (Haziran-Aralık)'!L151&lt;&gt;"",'G011A (Haziran-Aralık)'!L151,0)</f>
        <v>0</v>
      </c>
      <c r="O151" s="246">
        <f t="shared" si="44"/>
        <v>0</v>
      </c>
      <c r="P151" s="247">
        <f t="shared" si="45"/>
        <v>0</v>
      </c>
      <c r="Q151" s="247">
        <f t="shared" si="46"/>
        <v>0</v>
      </c>
      <c r="R151" s="248">
        <f t="shared" si="47"/>
        <v>0</v>
      </c>
      <c r="T151" s="227">
        <f t="shared" si="48"/>
        <v>0</v>
      </c>
      <c r="U151" s="227">
        <f t="shared" si="49"/>
        <v>0</v>
      </c>
      <c r="V151" s="227">
        <f t="shared" si="50"/>
        <v>0</v>
      </c>
      <c r="W151" s="227">
        <f t="shared" si="51"/>
        <v>0</v>
      </c>
      <c r="X151" s="227">
        <f t="shared" si="52"/>
        <v>0</v>
      </c>
      <c r="Y151" s="227">
        <f t="shared" si="53"/>
        <v>0</v>
      </c>
      <c r="Z151" s="227">
        <f t="shared" si="54"/>
        <v>0</v>
      </c>
    </row>
    <row r="152" spans="1:27" ht="23.1" customHeight="1" x14ac:dyDescent="0.25">
      <c r="A152" s="164">
        <v>97</v>
      </c>
      <c r="B152" s="230" t="str">
        <f>IF('Proje ve Personel Bilgileri'!C113&gt;0,'Proje ve Personel Bilgileri'!C113,"")</f>
        <v/>
      </c>
      <c r="C152" s="246">
        <f>IF('G011A (Ocak-Temmuz)'!C152&lt;&gt;"",'G011A (Ocak-Temmuz)'!C152,0)</f>
        <v>0</v>
      </c>
      <c r="D152" s="247">
        <f>IF('G011A (Ocak-Temmuz)'!L152&lt;&gt;"",'G011A (Ocak-Temmuz)'!L152,0)</f>
        <v>0</v>
      </c>
      <c r="E152" s="239">
        <f>IF('G011A (Şubat-Ağustos)'!C152&lt;&gt;"",'G011A (Şubat-Ağustos)'!C152,0)</f>
        <v>0</v>
      </c>
      <c r="F152" s="238">
        <f>IF('G011A (Şubat-Ağustos)'!L152&lt;&gt;"",'G011A (Şubat-Ağustos)'!L152,0)</f>
        <v>0</v>
      </c>
      <c r="G152" s="239">
        <f>IF('G011A (Mart-Eylül)'!C152&lt;&gt;"",'G011A (Mart-Eylül)'!C152,0)</f>
        <v>0</v>
      </c>
      <c r="H152" s="238">
        <f>IF('G011A (Mart-Eylül)'!L152&lt;&gt;"",'G011A (Mart-Eylül)'!L152,0)</f>
        <v>0</v>
      </c>
      <c r="I152" s="239">
        <f>IF('G011A (Nisan-Ekim)'!C152&lt;&gt;"",'G011A (Nisan-Ekim)'!C152,0)</f>
        <v>0</v>
      </c>
      <c r="J152" s="238">
        <f>IF('G011A (Nisan-Ekim)'!L152&lt;&gt;"",'G011A (Nisan-Ekim)'!L152,0)</f>
        <v>0</v>
      </c>
      <c r="K152" s="239">
        <f>IF('G011A (Mayıs-Kasım)'!C152&lt;&gt;"",'G011A (Mayıs-Kasım)'!C152,0)</f>
        <v>0</v>
      </c>
      <c r="L152" s="238">
        <f>IF('G011A (Mayıs-Kasım)'!L152&lt;&gt;"",'G011A (Mayıs-Kasım)'!L152,0)</f>
        <v>0</v>
      </c>
      <c r="M152" s="239">
        <f>IF('G011A (Haziran-Aralık)'!C152&lt;&gt;"",'G011A (Haziran-Aralık)'!C152,0)</f>
        <v>0</v>
      </c>
      <c r="N152" s="238">
        <f>IF('G011A (Haziran-Aralık)'!L152&lt;&gt;"",'G011A (Haziran-Aralık)'!L152,0)</f>
        <v>0</v>
      </c>
      <c r="O152" s="246">
        <f t="shared" si="44"/>
        <v>0</v>
      </c>
      <c r="P152" s="247">
        <f t="shared" si="45"/>
        <v>0</v>
      </c>
      <c r="Q152" s="247">
        <f t="shared" si="46"/>
        <v>0</v>
      </c>
      <c r="R152" s="248">
        <f t="shared" si="47"/>
        <v>0</v>
      </c>
      <c r="T152" s="227">
        <f t="shared" si="48"/>
        <v>0</v>
      </c>
      <c r="U152" s="227">
        <f t="shared" si="49"/>
        <v>0</v>
      </c>
      <c r="V152" s="227">
        <f t="shared" si="50"/>
        <v>0</v>
      </c>
      <c r="W152" s="227">
        <f t="shared" si="51"/>
        <v>0</v>
      </c>
      <c r="X152" s="227">
        <f t="shared" si="52"/>
        <v>0</v>
      </c>
      <c r="Y152" s="227">
        <f t="shared" si="53"/>
        <v>0</v>
      </c>
      <c r="Z152" s="227">
        <f t="shared" si="54"/>
        <v>0</v>
      </c>
    </row>
    <row r="153" spans="1:27" ht="23.1" customHeight="1" x14ac:dyDescent="0.25">
      <c r="A153" s="164">
        <v>98</v>
      </c>
      <c r="B153" s="230" t="str">
        <f>IF('Proje ve Personel Bilgileri'!C114&gt;0,'Proje ve Personel Bilgileri'!C114,"")</f>
        <v/>
      </c>
      <c r="C153" s="246">
        <f>IF('G011A (Ocak-Temmuz)'!C153&lt;&gt;"",'G011A (Ocak-Temmuz)'!C153,0)</f>
        <v>0</v>
      </c>
      <c r="D153" s="247">
        <f>IF('G011A (Ocak-Temmuz)'!L153&lt;&gt;"",'G011A (Ocak-Temmuz)'!L153,0)</f>
        <v>0</v>
      </c>
      <c r="E153" s="239">
        <f>IF('G011A (Şubat-Ağustos)'!C153&lt;&gt;"",'G011A (Şubat-Ağustos)'!C153,0)</f>
        <v>0</v>
      </c>
      <c r="F153" s="238">
        <f>IF('G011A (Şubat-Ağustos)'!L153&lt;&gt;"",'G011A (Şubat-Ağustos)'!L153,0)</f>
        <v>0</v>
      </c>
      <c r="G153" s="239">
        <f>IF('G011A (Mart-Eylül)'!C153&lt;&gt;"",'G011A (Mart-Eylül)'!C153,0)</f>
        <v>0</v>
      </c>
      <c r="H153" s="238">
        <f>IF('G011A (Mart-Eylül)'!L153&lt;&gt;"",'G011A (Mart-Eylül)'!L153,0)</f>
        <v>0</v>
      </c>
      <c r="I153" s="239">
        <f>IF('G011A (Nisan-Ekim)'!C153&lt;&gt;"",'G011A (Nisan-Ekim)'!C153,0)</f>
        <v>0</v>
      </c>
      <c r="J153" s="238">
        <f>IF('G011A (Nisan-Ekim)'!L153&lt;&gt;"",'G011A (Nisan-Ekim)'!L153,0)</f>
        <v>0</v>
      </c>
      <c r="K153" s="239">
        <f>IF('G011A (Mayıs-Kasım)'!C153&lt;&gt;"",'G011A (Mayıs-Kasım)'!C153,0)</f>
        <v>0</v>
      </c>
      <c r="L153" s="238">
        <f>IF('G011A (Mayıs-Kasım)'!L153&lt;&gt;"",'G011A (Mayıs-Kasım)'!L153,0)</f>
        <v>0</v>
      </c>
      <c r="M153" s="239">
        <f>IF('G011A (Haziran-Aralık)'!C153&lt;&gt;"",'G011A (Haziran-Aralık)'!C153,0)</f>
        <v>0</v>
      </c>
      <c r="N153" s="238">
        <f>IF('G011A (Haziran-Aralık)'!L153&lt;&gt;"",'G011A (Haziran-Aralık)'!L153,0)</f>
        <v>0</v>
      </c>
      <c r="O153" s="246">
        <f t="shared" si="44"/>
        <v>0</v>
      </c>
      <c r="P153" s="247">
        <f t="shared" si="45"/>
        <v>0</v>
      </c>
      <c r="Q153" s="247">
        <f t="shared" si="46"/>
        <v>0</v>
      </c>
      <c r="R153" s="248">
        <f t="shared" si="47"/>
        <v>0</v>
      </c>
      <c r="T153" s="227">
        <f t="shared" si="48"/>
        <v>0</v>
      </c>
      <c r="U153" s="227">
        <f t="shared" si="49"/>
        <v>0</v>
      </c>
      <c r="V153" s="227">
        <f t="shared" si="50"/>
        <v>0</v>
      </c>
      <c r="W153" s="227">
        <f t="shared" si="51"/>
        <v>0</v>
      </c>
      <c r="X153" s="227">
        <f t="shared" si="52"/>
        <v>0</v>
      </c>
      <c r="Y153" s="227">
        <f t="shared" si="53"/>
        <v>0</v>
      </c>
      <c r="Z153" s="227">
        <f t="shared" si="54"/>
        <v>0</v>
      </c>
    </row>
    <row r="154" spans="1:27" ht="23.1" customHeight="1" x14ac:dyDescent="0.25">
      <c r="A154" s="164">
        <v>99</v>
      </c>
      <c r="B154" s="230" t="str">
        <f>IF('Proje ve Personel Bilgileri'!C115&gt;0,'Proje ve Personel Bilgileri'!C115,"")</f>
        <v/>
      </c>
      <c r="C154" s="246">
        <f>IF('G011A (Ocak-Temmuz)'!C154&lt;&gt;"",'G011A (Ocak-Temmuz)'!C154,0)</f>
        <v>0</v>
      </c>
      <c r="D154" s="247">
        <f>IF('G011A (Ocak-Temmuz)'!L154&lt;&gt;"",'G011A (Ocak-Temmuz)'!L154,0)</f>
        <v>0</v>
      </c>
      <c r="E154" s="239">
        <f>IF('G011A (Şubat-Ağustos)'!C154&lt;&gt;"",'G011A (Şubat-Ağustos)'!C154,0)</f>
        <v>0</v>
      </c>
      <c r="F154" s="238">
        <f>IF('G011A (Şubat-Ağustos)'!L154&lt;&gt;"",'G011A (Şubat-Ağustos)'!L154,0)</f>
        <v>0</v>
      </c>
      <c r="G154" s="239">
        <f>IF('G011A (Mart-Eylül)'!C154&lt;&gt;"",'G011A (Mart-Eylül)'!C154,0)</f>
        <v>0</v>
      </c>
      <c r="H154" s="238">
        <f>IF('G011A (Mart-Eylül)'!L154&lt;&gt;"",'G011A (Mart-Eylül)'!L154,0)</f>
        <v>0</v>
      </c>
      <c r="I154" s="239">
        <f>IF('G011A (Nisan-Ekim)'!C154&lt;&gt;"",'G011A (Nisan-Ekim)'!C154,0)</f>
        <v>0</v>
      </c>
      <c r="J154" s="238">
        <f>IF('G011A (Nisan-Ekim)'!L154&lt;&gt;"",'G011A (Nisan-Ekim)'!L154,0)</f>
        <v>0</v>
      </c>
      <c r="K154" s="239">
        <f>IF('G011A (Mayıs-Kasım)'!C154&lt;&gt;"",'G011A (Mayıs-Kasım)'!C154,0)</f>
        <v>0</v>
      </c>
      <c r="L154" s="238">
        <f>IF('G011A (Mayıs-Kasım)'!L154&lt;&gt;"",'G011A (Mayıs-Kasım)'!L154,0)</f>
        <v>0</v>
      </c>
      <c r="M154" s="239">
        <f>IF('G011A (Haziran-Aralık)'!C154&lt;&gt;"",'G011A (Haziran-Aralık)'!C154,0)</f>
        <v>0</v>
      </c>
      <c r="N154" s="238">
        <f>IF('G011A (Haziran-Aralık)'!L154&lt;&gt;"",'G011A (Haziran-Aralık)'!L154,0)</f>
        <v>0</v>
      </c>
      <c r="O154" s="246">
        <f t="shared" si="44"/>
        <v>0</v>
      </c>
      <c r="P154" s="247">
        <f t="shared" si="45"/>
        <v>0</v>
      </c>
      <c r="Q154" s="247">
        <f t="shared" si="46"/>
        <v>0</v>
      </c>
      <c r="R154" s="248">
        <f t="shared" si="47"/>
        <v>0</v>
      </c>
      <c r="T154" s="227">
        <f t="shared" si="48"/>
        <v>0</v>
      </c>
      <c r="U154" s="227">
        <f t="shared" si="49"/>
        <v>0</v>
      </c>
      <c r="V154" s="227">
        <f t="shared" si="50"/>
        <v>0</v>
      </c>
      <c r="W154" s="227">
        <f t="shared" si="51"/>
        <v>0</v>
      </c>
      <c r="X154" s="227">
        <f t="shared" si="52"/>
        <v>0</v>
      </c>
      <c r="Y154" s="227">
        <f t="shared" si="53"/>
        <v>0</v>
      </c>
      <c r="Z154" s="227">
        <f t="shared" si="54"/>
        <v>0</v>
      </c>
    </row>
    <row r="155" spans="1:27" ht="23.1" customHeight="1" thickBot="1" x14ac:dyDescent="0.3">
      <c r="A155" s="167">
        <v>100</v>
      </c>
      <c r="B155" s="232" t="str">
        <f>IF('Proje ve Personel Bilgileri'!C116&gt;0,'Proje ve Personel Bilgileri'!C116,"")</f>
        <v/>
      </c>
      <c r="C155" s="249">
        <f>IF('G011A (Ocak-Temmuz)'!C155&lt;&gt;"",'G011A (Ocak-Temmuz)'!C155,0)</f>
        <v>0</v>
      </c>
      <c r="D155" s="250">
        <f>IF('G011A (Ocak-Temmuz)'!L155&lt;&gt;"",'G011A (Ocak-Temmuz)'!L155,0)</f>
        <v>0</v>
      </c>
      <c r="E155" s="243">
        <f>IF('G011A (Şubat-Ağustos)'!C155&lt;&gt;"",'G011A (Şubat-Ağustos)'!C155,0)</f>
        <v>0</v>
      </c>
      <c r="F155" s="242">
        <f>IF('G011A (Şubat-Ağustos)'!L155&lt;&gt;"",'G011A (Şubat-Ağustos)'!L155,0)</f>
        <v>0</v>
      </c>
      <c r="G155" s="243">
        <f>IF('G011A (Mart-Eylül)'!C155&lt;&gt;"",'G011A (Mart-Eylül)'!C155,0)</f>
        <v>0</v>
      </c>
      <c r="H155" s="242">
        <f>IF('G011A (Mart-Eylül)'!L155&lt;&gt;"",'G011A (Mart-Eylül)'!L155,0)</f>
        <v>0</v>
      </c>
      <c r="I155" s="243">
        <f>IF('G011A (Nisan-Ekim)'!C155&lt;&gt;"",'G011A (Nisan-Ekim)'!C155,0)</f>
        <v>0</v>
      </c>
      <c r="J155" s="242">
        <f>IF('G011A (Nisan-Ekim)'!L155&lt;&gt;"",'G011A (Nisan-Ekim)'!L155,0)</f>
        <v>0</v>
      </c>
      <c r="K155" s="243">
        <f>IF('G011A (Mayıs-Kasım)'!C155&lt;&gt;"",'G011A (Mayıs-Kasım)'!C155,0)</f>
        <v>0</v>
      </c>
      <c r="L155" s="242">
        <f>IF('G011A (Mayıs-Kasım)'!L155&lt;&gt;"",'G011A (Mayıs-Kasım)'!L155,0)</f>
        <v>0</v>
      </c>
      <c r="M155" s="243">
        <f>IF('G011A (Haziran-Aralık)'!C155&lt;&gt;"",'G011A (Haziran-Aralık)'!C155,0)</f>
        <v>0</v>
      </c>
      <c r="N155" s="242">
        <f>IF('G011A (Haziran-Aralık)'!L155&lt;&gt;"",'G011A (Haziran-Aralık)'!L155,0)</f>
        <v>0</v>
      </c>
      <c r="O155" s="249">
        <f t="shared" si="44"/>
        <v>0</v>
      </c>
      <c r="P155" s="250">
        <f t="shared" si="45"/>
        <v>0</v>
      </c>
      <c r="Q155" s="250">
        <f t="shared" si="46"/>
        <v>0</v>
      </c>
      <c r="R155" s="251">
        <f t="shared" si="47"/>
        <v>0</v>
      </c>
      <c r="T155" s="227">
        <f t="shared" si="48"/>
        <v>0</v>
      </c>
      <c r="U155" s="227">
        <f t="shared" si="49"/>
        <v>0</v>
      </c>
      <c r="V155" s="227">
        <f t="shared" si="50"/>
        <v>0</v>
      </c>
      <c r="W155" s="227">
        <f t="shared" si="51"/>
        <v>0</v>
      </c>
      <c r="X155" s="227">
        <f t="shared" si="52"/>
        <v>0</v>
      </c>
      <c r="Y155" s="227">
        <f t="shared" si="53"/>
        <v>0</v>
      </c>
      <c r="Z155" s="227">
        <f t="shared" si="54"/>
        <v>0</v>
      </c>
      <c r="AA155" s="227">
        <f>IF(ISERROR(IF(SUM(C136:R155)&gt;0,1,0)),1,IF(SUM(C136:R155)&gt;0,1,0))</f>
        <v>0</v>
      </c>
    </row>
    <row r="156" spans="1:27" x14ac:dyDescent="0.25">
      <c r="B156" s="7"/>
      <c r="C156" s="7"/>
      <c r="D156" s="7"/>
      <c r="E156" s="7"/>
      <c r="F156" s="7"/>
      <c r="G156" s="7"/>
      <c r="H156" s="7"/>
      <c r="I156" s="7"/>
      <c r="J156" s="4"/>
      <c r="L156" s="153"/>
      <c r="M156" s="153"/>
      <c r="N156" s="153"/>
      <c r="O156" s="153"/>
      <c r="P156" s="153"/>
      <c r="Q156" s="153"/>
    </row>
    <row r="157" spans="1:27" x14ac:dyDescent="0.25">
      <c r="A157" s="7" t="s">
        <v>153</v>
      </c>
      <c r="B157" s="7"/>
      <c r="C157" s="7"/>
      <c r="D157" s="7"/>
      <c r="E157" s="7"/>
      <c r="F157" s="7"/>
      <c r="G157" s="7"/>
      <c r="H157" s="7"/>
      <c r="I157" s="7"/>
      <c r="J157" s="4"/>
      <c r="L157" s="153"/>
      <c r="M157" s="153"/>
      <c r="N157" s="153"/>
      <c r="O157" s="153"/>
      <c r="P157" s="153"/>
      <c r="Q157" s="153"/>
    </row>
    <row r="158" spans="1:27" x14ac:dyDescent="0.25">
      <c r="C158" s="153"/>
      <c r="J158" s="4"/>
      <c r="L158" s="153"/>
      <c r="M158" s="153"/>
      <c r="N158" s="153"/>
      <c r="O158" s="153"/>
    </row>
    <row r="159" spans="1:27" ht="19.5" x14ac:dyDescent="0.3">
      <c r="A159" s="342" t="s">
        <v>43</v>
      </c>
      <c r="B159" s="343">
        <f ca="1">imzatarihi</f>
        <v>46091</v>
      </c>
      <c r="C159" s="413" t="s">
        <v>44</v>
      </c>
      <c r="D159" s="413"/>
      <c r="E159" s="344" t="str">
        <f>IF(kurulusyetkilisi&gt;0,kurulusyetkilisi,"")</f>
        <v/>
      </c>
      <c r="G159" s="342"/>
      <c r="H159" s="131"/>
      <c r="I159" s="131"/>
      <c r="J159" s="4"/>
      <c r="L159" s="153"/>
      <c r="M159" s="153"/>
      <c r="N159" s="153"/>
      <c r="O159" s="153"/>
    </row>
    <row r="160" spans="1:27" ht="19.5" x14ac:dyDescent="0.3">
      <c r="A160" s="346"/>
      <c r="B160" s="346"/>
      <c r="C160" s="413" t="s">
        <v>45</v>
      </c>
      <c r="D160" s="413"/>
      <c r="E160" s="414"/>
      <c r="F160" s="414"/>
      <c r="G160" s="414"/>
      <c r="H160" s="107"/>
      <c r="I160" s="107"/>
      <c r="J160" s="4"/>
      <c r="L160" s="153"/>
      <c r="M160" s="153"/>
      <c r="N160" s="153"/>
      <c r="O160" s="153"/>
    </row>
    <row r="161" spans="1:26" ht="15.75" customHeight="1" x14ac:dyDescent="0.25">
      <c r="A161" s="453" t="s">
        <v>50</v>
      </c>
      <c r="B161" s="453"/>
      <c r="C161" s="453"/>
      <c r="D161" s="453"/>
      <c r="E161" s="453"/>
      <c r="F161" s="453"/>
      <c r="G161" s="453"/>
      <c r="H161" s="453"/>
      <c r="I161" s="453"/>
      <c r="J161" s="453"/>
      <c r="K161" s="453"/>
      <c r="L161" s="453"/>
      <c r="M161" s="453"/>
      <c r="N161" s="453"/>
      <c r="O161" s="453"/>
      <c r="P161" s="453"/>
      <c r="Q161" s="453"/>
      <c r="R161" s="453"/>
    </row>
    <row r="162" spans="1:26" x14ac:dyDescent="0.25">
      <c r="A162" s="439" t="str">
        <f>IF(YilDonem&lt;&gt;"",CONCATENATE(YilDonem," dönemine aittir."),"")</f>
        <v/>
      </c>
      <c r="B162" s="439"/>
      <c r="C162" s="439"/>
      <c r="D162" s="439"/>
      <c r="E162" s="439"/>
      <c r="F162" s="439"/>
      <c r="G162" s="439"/>
      <c r="H162" s="439"/>
      <c r="I162" s="439"/>
      <c r="J162" s="439"/>
      <c r="K162" s="439"/>
      <c r="L162" s="439"/>
      <c r="M162" s="439"/>
      <c r="N162" s="439"/>
      <c r="O162" s="439"/>
      <c r="P162" s="439"/>
      <c r="Q162" s="439"/>
      <c r="R162" s="439"/>
    </row>
    <row r="163" spans="1:26" ht="19.5" thickBot="1" x14ac:dyDescent="0.35">
      <c r="A163" s="440" t="s">
        <v>55</v>
      </c>
      <c r="B163" s="440"/>
      <c r="C163" s="440"/>
      <c r="D163" s="440"/>
      <c r="E163" s="440"/>
      <c r="F163" s="440"/>
      <c r="G163" s="440"/>
      <c r="H163" s="440"/>
      <c r="I163" s="440"/>
      <c r="J163" s="440"/>
      <c r="K163" s="440"/>
      <c r="L163" s="440"/>
      <c r="M163" s="440"/>
      <c r="N163" s="440"/>
      <c r="O163" s="440"/>
      <c r="P163" s="440"/>
      <c r="Q163" s="440"/>
      <c r="R163" s="440"/>
    </row>
    <row r="164" spans="1:26" ht="31.7" customHeight="1" thickBot="1" x14ac:dyDescent="0.3">
      <c r="A164" s="1" t="s">
        <v>1</v>
      </c>
      <c r="B164" s="441" t="str">
        <f>IF(ProjeNo&gt;0,ProjeNo,"")</f>
        <v/>
      </c>
      <c r="C164" s="442"/>
      <c r="D164" s="442"/>
      <c r="E164" s="442"/>
      <c r="F164" s="442"/>
      <c r="G164" s="442"/>
      <c r="H164" s="442"/>
      <c r="I164" s="442"/>
      <c r="J164" s="442"/>
      <c r="K164" s="442"/>
      <c r="L164" s="442"/>
      <c r="M164" s="442"/>
      <c r="N164" s="442"/>
      <c r="O164" s="442"/>
      <c r="P164" s="442"/>
      <c r="Q164" s="442"/>
      <c r="R164" s="443"/>
    </row>
    <row r="165" spans="1:26" ht="31.7" customHeight="1" thickBot="1" x14ac:dyDescent="0.3">
      <c r="A165" s="6" t="s">
        <v>11</v>
      </c>
      <c r="B165" s="444" t="str">
        <f>IF(ProjeAdi&gt;0,ProjeAdi,"")</f>
        <v/>
      </c>
      <c r="C165" s="445"/>
      <c r="D165" s="445"/>
      <c r="E165" s="445"/>
      <c r="F165" s="445"/>
      <c r="G165" s="445"/>
      <c r="H165" s="445"/>
      <c r="I165" s="445"/>
      <c r="J165" s="445"/>
      <c r="K165" s="445"/>
      <c r="L165" s="445"/>
      <c r="M165" s="445"/>
      <c r="N165" s="445"/>
      <c r="O165" s="445"/>
      <c r="P165" s="445"/>
      <c r="Q165" s="445"/>
      <c r="R165" s="446"/>
    </row>
    <row r="166" spans="1:26" ht="75.2" customHeight="1" thickBot="1" x14ac:dyDescent="0.3">
      <c r="A166" s="447" t="s">
        <v>7</v>
      </c>
      <c r="B166" s="449" t="s">
        <v>56</v>
      </c>
      <c r="C166" s="451" t="str">
        <f>IF(Dönem=1,"OCAK",IF(Dönem=2,"TEMMUZ",""))</f>
        <v/>
      </c>
      <c r="D166" s="452"/>
      <c r="E166" s="451" t="str">
        <f>IF(Dönem=1,"ŞUBAT",IF(Dönem=2,"AĞUSTOS",""))</f>
        <v/>
      </c>
      <c r="F166" s="452"/>
      <c r="G166" s="451" t="str">
        <f>IF(Dönem=1,"MART",IF(Dönem=2,"EYLÜL",""))</f>
        <v/>
      </c>
      <c r="H166" s="452"/>
      <c r="I166" s="451" t="str">
        <f>IF(Dönem=1,"NİSAN",IF(Dönem=2,"EKİM",""))</f>
        <v/>
      </c>
      <c r="J166" s="452"/>
      <c r="K166" s="451" t="str">
        <f>IF(Dönem=1,"MAYIS",IF(Dönem=2,"KASIM",""))</f>
        <v/>
      </c>
      <c r="L166" s="452"/>
      <c r="M166" s="451" t="str">
        <f>IF(Dönem=1,"HAZİRAN",IF(Dönem=2,"ARALIK",""))</f>
        <v/>
      </c>
      <c r="N166" s="452"/>
      <c r="O166" s="449" t="s">
        <v>51</v>
      </c>
      <c r="P166" s="449" t="s">
        <v>52</v>
      </c>
      <c r="Q166" s="449" t="s">
        <v>53</v>
      </c>
      <c r="R166" s="449" t="s">
        <v>144</v>
      </c>
      <c r="S166" s="5"/>
      <c r="T166" s="5"/>
    </row>
    <row r="167" spans="1:26" ht="49.7" customHeight="1" thickBot="1" x14ac:dyDescent="0.3">
      <c r="A167" s="448"/>
      <c r="B167" s="450"/>
      <c r="C167" s="3" t="s">
        <v>34</v>
      </c>
      <c r="D167" s="3" t="s">
        <v>54</v>
      </c>
      <c r="E167" s="3" t="s">
        <v>34</v>
      </c>
      <c r="F167" s="3" t="s">
        <v>54</v>
      </c>
      <c r="G167" s="3" t="s">
        <v>34</v>
      </c>
      <c r="H167" s="3" t="s">
        <v>54</v>
      </c>
      <c r="I167" s="3" t="s">
        <v>34</v>
      </c>
      <c r="J167" s="3" t="s">
        <v>54</v>
      </c>
      <c r="K167" s="3" t="s">
        <v>34</v>
      </c>
      <c r="L167" s="3" t="s">
        <v>54</v>
      </c>
      <c r="M167" s="3" t="s">
        <v>34</v>
      </c>
      <c r="N167" s="3" t="s">
        <v>54</v>
      </c>
      <c r="O167" s="450"/>
      <c r="P167" s="450"/>
      <c r="Q167" s="450"/>
      <c r="R167" s="450"/>
      <c r="Z167" s="2" t="s">
        <v>89</v>
      </c>
    </row>
    <row r="168" spans="1:26" ht="23.1" customHeight="1" x14ac:dyDescent="0.25">
      <c r="A168" s="161">
        <v>101</v>
      </c>
      <c r="B168" s="228" t="str">
        <f>IF('Proje ve Personel Bilgileri'!C117&gt;0,'Proje ve Personel Bilgileri'!C117,"")</f>
        <v/>
      </c>
      <c r="C168" s="236">
        <f>IF('G011A (Ocak-Temmuz)'!C168&lt;&gt;"",'G011A (Ocak-Temmuz)'!C168,0)</f>
        <v>0</v>
      </c>
      <c r="D168" s="235">
        <f>IF('G011A (Ocak-Temmuz)'!L168&lt;&gt;"",'G011A (Ocak-Temmuz)'!L168,0)</f>
        <v>0</v>
      </c>
      <c r="E168" s="236">
        <f>IF('G011A (Şubat-Ağustos)'!C168&lt;&gt;"",'G011A (Şubat-Ağustos)'!C168,0)</f>
        <v>0</v>
      </c>
      <c r="F168" s="235">
        <f>IF('G011A (Şubat-Ağustos)'!L168&lt;&gt;"",'G011A (Şubat-Ağustos)'!L168,0)</f>
        <v>0</v>
      </c>
      <c r="G168" s="236">
        <f>IF('G011A (Mart-Eylül)'!C168&lt;&gt;"",'G011A (Mart-Eylül)'!C168,0)</f>
        <v>0</v>
      </c>
      <c r="H168" s="235">
        <f>IF('G011A (Mart-Eylül)'!L168&lt;&gt;"",'G011A (Mart-Eylül)'!L168,0)</f>
        <v>0</v>
      </c>
      <c r="I168" s="236">
        <f>IF('G011A (Nisan-Ekim)'!C168&lt;&gt;"",'G011A (Nisan-Ekim)'!C168,0)</f>
        <v>0</v>
      </c>
      <c r="J168" s="235">
        <f>IF('G011A (Nisan-Ekim)'!L168&lt;&gt;"",'G011A (Nisan-Ekim)'!L168,0)</f>
        <v>0</v>
      </c>
      <c r="K168" s="236">
        <f>IF('G011A (Mayıs-Kasım)'!C168&lt;&gt;"",'G011A (Mayıs-Kasım)'!C168,0)</f>
        <v>0</v>
      </c>
      <c r="L168" s="235">
        <f>IF('G011A (Mayıs-Kasım)'!L168&lt;&gt;"",'G011A (Mayıs-Kasım)'!L168,0)</f>
        <v>0</v>
      </c>
      <c r="M168" s="236">
        <f>IF('G011A (Haziran-Aralık)'!C168&lt;&gt;"",'G011A (Haziran-Aralık)'!C168,0)</f>
        <v>0</v>
      </c>
      <c r="N168" s="235">
        <f>IF('G011A (Haziran-Aralık)'!L168&lt;&gt;"",'G011A (Haziran-Aralık)'!L168,0)</f>
        <v>0</v>
      </c>
      <c r="O168" s="236">
        <f>C168+E168+G168+I168+K168+M168</f>
        <v>0</v>
      </c>
      <c r="P168" s="235">
        <f>D168+F168+H168+J168+L168+N168</f>
        <v>0</v>
      </c>
      <c r="Q168" s="235">
        <f>IF(O168=0,0,O168/30)</f>
        <v>0</v>
      </c>
      <c r="R168" s="237">
        <f>IF(P168=0,0,P168/Q168)</f>
        <v>0</v>
      </c>
      <c r="T168" s="227">
        <f>IF(C168&gt;0,1,0)</f>
        <v>0</v>
      </c>
      <c r="U168" s="227">
        <f>IF(E168&gt;0,1,0)</f>
        <v>0</v>
      </c>
      <c r="V168" s="227">
        <f>IF(G168&gt;0,1,0)</f>
        <v>0</v>
      </c>
      <c r="W168" s="227">
        <f>IF(I168&gt;0,1,0)</f>
        <v>0</v>
      </c>
      <c r="X168" s="227">
        <f>IF(K168&gt;0,1,0)</f>
        <v>0</v>
      </c>
      <c r="Y168" s="227">
        <f>IF(M168&gt;0,1,0)</f>
        <v>0</v>
      </c>
      <c r="Z168" s="227">
        <f>SUM(T168:Y168)</f>
        <v>0</v>
      </c>
    </row>
    <row r="169" spans="1:26" ht="23.1" customHeight="1" x14ac:dyDescent="0.25">
      <c r="A169" s="164">
        <v>102</v>
      </c>
      <c r="B169" s="230" t="str">
        <f>IF('Proje ve Personel Bilgileri'!C118&gt;0,'Proje ve Personel Bilgileri'!C118,"")</f>
        <v/>
      </c>
      <c r="C169" s="246">
        <f>IF('G011A (Ocak-Temmuz)'!C169&lt;&gt;"",'G011A (Ocak-Temmuz)'!C169,0)</f>
        <v>0</v>
      </c>
      <c r="D169" s="247">
        <f>IF('G011A (Ocak-Temmuz)'!L169&lt;&gt;"",'G011A (Ocak-Temmuz)'!L169,0)</f>
        <v>0</v>
      </c>
      <c r="E169" s="239">
        <f>IF('G011A (Şubat-Ağustos)'!C169&lt;&gt;"",'G011A (Şubat-Ağustos)'!C169,0)</f>
        <v>0</v>
      </c>
      <c r="F169" s="238">
        <f>IF('G011A (Şubat-Ağustos)'!L169&lt;&gt;"",'G011A (Şubat-Ağustos)'!L169,0)</f>
        <v>0</v>
      </c>
      <c r="G169" s="239">
        <f>IF('G011A (Mart-Eylül)'!C169&lt;&gt;"",'G011A (Mart-Eylül)'!C169,0)</f>
        <v>0</v>
      </c>
      <c r="H169" s="238">
        <f>IF('G011A (Mart-Eylül)'!L169&lt;&gt;"",'G011A (Mart-Eylül)'!L169,0)</f>
        <v>0</v>
      </c>
      <c r="I169" s="239">
        <f>IF('G011A (Nisan-Ekim)'!C169&lt;&gt;"",'G011A (Nisan-Ekim)'!C169,0)</f>
        <v>0</v>
      </c>
      <c r="J169" s="238">
        <f>IF('G011A (Nisan-Ekim)'!L169&lt;&gt;"",'G011A (Nisan-Ekim)'!L169,0)</f>
        <v>0</v>
      </c>
      <c r="K169" s="239">
        <f>IF('G011A (Mayıs-Kasım)'!C169&lt;&gt;"",'G011A (Mayıs-Kasım)'!C169,0)</f>
        <v>0</v>
      </c>
      <c r="L169" s="238">
        <f>IF('G011A (Mayıs-Kasım)'!L169&lt;&gt;"",'G011A (Mayıs-Kasım)'!L169,0)</f>
        <v>0</v>
      </c>
      <c r="M169" s="239">
        <f>IF('G011A (Haziran-Aralık)'!C169&lt;&gt;"",'G011A (Haziran-Aralık)'!C169,0)</f>
        <v>0</v>
      </c>
      <c r="N169" s="238">
        <f>IF('G011A (Haziran-Aralık)'!L169&lt;&gt;"",'G011A (Haziran-Aralık)'!L169,0)</f>
        <v>0</v>
      </c>
      <c r="O169" s="246">
        <f t="shared" ref="O169:O187" si="55">C169+E169+G169+I169+K169+M169</f>
        <v>0</v>
      </c>
      <c r="P169" s="247">
        <f t="shared" ref="P169:P187" si="56">D169+F169+H169+J169+L169+N169</f>
        <v>0</v>
      </c>
      <c r="Q169" s="247">
        <f t="shared" ref="Q169:Q187" si="57">IF(O169=0,0,O169/30)</f>
        <v>0</v>
      </c>
      <c r="R169" s="248">
        <f t="shared" ref="R169:R187" si="58">IF(P169=0,0,P169/Q169)</f>
        <v>0</v>
      </c>
      <c r="T169" s="227">
        <f t="shared" ref="T169:T187" si="59">IF(C169&gt;0,1,0)</f>
        <v>0</v>
      </c>
      <c r="U169" s="227">
        <f t="shared" ref="U169:U187" si="60">IF(E169&gt;0,1,0)</f>
        <v>0</v>
      </c>
      <c r="V169" s="227">
        <f t="shared" ref="V169:V187" si="61">IF(G169&gt;0,1,0)</f>
        <v>0</v>
      </c>
      <c r="W169" s="227">
        <f t="shared" ref="W169:W187" si="62">IF(I169&gt;0,1,0)</f>
        <v>0</v>
      </c>
      <c r="X169" s="227">
        <f t="shared" ref="X169:X187" si="63">IF(K169&gt;0,1,0)</f>
        <v>0</v>
      </c>
      <c r="Y169" s="227">
        <f t="shared" ref="Y169:Y187" si="64">IF(M169&gt;0,1,0)</f>
        <v>0</v>
      </c>
      <c r="Z169" s="227">
        <f t="shared" ref="Z169:Z187" si="65">SUM(T169:Y169)</f>
        <v>0</v>
      </c>
    </row>
    <row r="170" spans="1:26" ht="23.1" customHeight="1" x14ac:dyDescent="0.25">
      <c r="A170" s="164">
        <v>103</v>
      </c>
      <c r="B170" s="230" t="str">
        <f>IF('Proje ve Personel Bilgileri'!C119&gt;0,'Proje ve Personel Bilgileri'!C119,"")</f>
        <v/>
      </c>
      <c r="C170" s="246">
        <f>IF('G011A (Ocak-Temmuz)'!C170&lt;&gt;"",'G011A (Ocak-Temmuz)'!C170,0)</f>
        <v>0</v>
      </c>
      <c r="D170" s="247">
        <f>IF('G011A (Ocak-Temmuz)'!L170&lt;&gt;"",'G011A (Ocak-Temmuz)'!L170,0)</f>
        <v>0</v>
      </c>
      <c r="E170" s="239">
        <f>IF('G011A (Şubat-Ağustos)'!C170&lt;&gt;"",'G011A (Şubat-Ağustos)'!C170,0)</f>
        <v>0</v>
      </c>
      <c r="F170" s="238">
        <f>IF('G011A (Şubat-Ağustos)'!L170&lt;&gt;"",'G011A (Şubat-Ağustos)'!L170,0)</f>
        <v>0</v>
      </c>
      <c r="G170" s="239">
        <f>IF('G011A (Mart-Eylül)'!C170&lt;&gt;"",'G011A (Mart-Eylül)'!C170,0)</f>
        <v>0</v>
      </c>
      <c r="H170" s="238">
        <f>IF('G011A (Mart-Eylül)'!L170&lt;&gt;"",'G011A (Mart-Eylül)'!L170,0)</f>
        <v>0</v>
      </c>
      <c r="I170" s="239">
        <f>IF('G011A (Nisan-Ekim)'!C170&lt;&gt;"",'G011A (Nisan-Ekim)'!C170,0)</f>
        <v>0</v>
      </c>
      <c r="J170" s="238">
        <f>IF('G011A (Nisan-Ekim)'!L170&lt;&gt;"",'G011A (Nisan-Ekim)'!L170,0)</f>
        <v>0</v>
      </c>
      <c r="K170" s="239">
        <f>IF('G011A (Mayıs-Kasım)'!C170&lt;&gt;"",'G011A (Mayıs-Kasım)'!C170,0)</f>
        <v>0</v>
      </c>
      <c r="L170" s="238">
        <f>IF('G011A (Mayıs-Kasım)'!L170&lt;&gt;"",'G011A (Mayıs-Kasım)'!L170,0)</f>
        <v>0</v>
      </c>
      <c r="M170" s="239">
        <f>IF('G011A (Haziran-Aralık)'!C170&lt;&gt;"",'G011A (Haziran-Aralık)'!C170,0)</f>
        <v>0</v>
      </c>
      <c r="N170" s="238">
        <f>IF('G011A (Haziran-Aralık)'!L170&lt;&gt;"",'G011A (Haziran-Aralık)'!L170,0)</f>
        <v>0</v>
      </c>
      <c r="O170" s="246">
        <f t="shared" si="55"/>
        <v>0</v>
      </c>
      <c r="P170" s="247">
        <f t="shared" si="56"/>
        <v>0</v>
      </c>
      <c r="Q170" s="247">
        <f t="shared" si="57"/>
        <v>0</v>
      </c>
      <c r="R170" s="248">
        <f t="shared" si="58"/>
        <v>0</v>
      </c>
      <c r="T170" s="227">
        <f t="shared" si="59"/>
        <v>0</v>
      </c>
      <c r="U170" s="227">
        <f t="shared" si="60"/>
        <v>0</v>
      </c>
      <c r="V170" s="227">
        <f t="shared" si="61"/>
        <v>0</v>
      </c>
      <c r="W170" s="227">
        <f t="shared" si="62"/>
        <v>0</v>
      </c>
      <c r="X170" s="227">
        <f t="shared" si="63"/>
        <v>0</v>
      </c>
      <c r="Y170" s="227">
        <f t="shared" si="64"/>
        <v>0</v>
      </c>
      <c r="Z170" s="227">
        <f t="shared" si="65"/>
        <v>0</v>
      </c>
    </row>
    <row r="171" spans="1:26" ht="23.1" customHeight="1" x14ac:dyDescent="0.25">
      <c r="A171" s="164">
        <v>104</v>
      </c>
      <c r="B171" s="230" t="str">
        <f>IF('Proje ve Personel Bilgileri'!C120&gt;0,'Proje ve Personel Bilgileri'!C120,"")</f>
        <v/>
      </c>
      <c r="C171" s="246">
        <f>IF('G011A (Ocak-Temmuz)'!C171&lt;&gt;"",'G011A (Ocak-Temmuz)'!C171,0)</f>
        <v>0</v>
      </c>
      <c r="D171" s="247">
        <f>IF('G011A (Ocak-Temmuz)'!L171&lt;&gt;"",'G011A (Ocak-Temmuz)'!L171,0)</f>
        <v>0</v>
      </c>
      <c r="E171" s="239">
        <f>IF('G011A (Şubat-Ağustos)'!C171&lt;&gt;"",'G011A (Şubat-Ağustos)'!C171,0)</f>
        <v>0</v>
      </c>
      <c r="F171" s="238">
        <f>IF('G011A (Şubat-Ağustos)'!L171&lt;&gt;"",'G011A (Şubat-Ağustos)'!L171,0)</f>
        <v>0</v>
      </c>
      <c r="G171" s="239">
        <f>IF('G011A (Mart-Eylül)'!C171&lt;&gt;"",'G011A (Mart-Eylül)'!C171,0)</f>
        <v>0</v>
      </c>
      <c r="H171" s="238">
        <f>IF('G011A (Mart-Eylül)'!L171&lt;&gt;"",'G011A (Mart-Eylül)'!L171,0)</f>
        <v>0</v>
      </c>
      <c r="I171" s="239">
        <f>IF('G011A (Nisan-Ekim)'!C171&lt;&gt;"",'G011A (Nisan-Ekim)'!C171,0)</f>
        <v>0</v>
      </c>
      <c r="J171" s="238">
        <f>IF('G011A (Nisan-Ekim)'!L171&lt;&gt;"",'G011A (Nisan-Ekim)'!L171,0)</f>
        <v>0</v>
      </c>
      <c r="K171" s="239">
        <f>IF('G011A (Mayıs-Kasım)'!C171&lt;&gt;"",'G011A (Mayıs-Kasım)'!C171,0)</f>
        <v>0</v>
      </c>
      <c r="L171" s="238">
        <f>IF('G011A (Mayıs-Kasım)'!L171&lt;&gt;"",'G011A (Mayıs-Kasım)'!L171,0)</f>
        <v>0</v>
      </c>
      <c r="M171" s="239">
        <f>IF('G011A (Haziran-Aralık)'!C171&lt;&gt;"",'G011A (Haziran-Aralık)'!C171,0)</f>
        <v>0</v>
      </c>
      <c r="N171" s="238">
        <f>IF('G011A (Haziran-Aralık)'!L171&lt;&gt;"",'G011A (Haziran-Aralık)'!L171,0)</f>
        <v>0</v>
      </c>
      <c r="O171" s="246">
        <f t="shared" si="55"/>
        <v>0</v>
      </c>
      <c r="P171" s="247">
        <f t="shared" si="56"/>
        <v>0</v>
      </c>
      <c r="Q171" s="247">
        <f t="shared" si="57"/>
        <v>0</v>
      </c>
      <c r="R171" s="248">
        <f t="shared" si="58"/>
        <v>0</v>
      </c>
      <c r="T171" s="227">
        <f t="shared" si="59"/>
        <v>0</v>
      </c>
      <c r="U171" s="227">
        <f t="shared" si="60"/>
        <v>0</v>
      </c>
      <c r="V171" s="227">
        <f t="shared" si="61"/>
        <v>0</v>
      </c>
      <c r="W171" s="227">
        <f t="shared" si="62"/>
        <v>0</v>
      </c>
      <c r="X171" s="227">
        <f t="shared" si="63"/>
        <v>0</v>
      </c>
      <c r="Y171" s="227">
        <f t="shared" si="64"/>
        <v>0</v>
      </c>
      <c r="Z171" s="227">
        <f t="shared" si="65"/>
        <v>0</v>
      </c>
    </row>
    <row r="172" spans="1:26" ht="23.1" customHeight="1" x14ac:dyDescent="0.25">
      <c r="A172" s="164">
        <v>105</v>
      </c>
      <c r="B172" s="230" t="str">
        <f>IF('Proje ve Personel Bilgileri'!C121&gt;0,'Proje ve Personel Bilgileri'!C121,"")</f>
        <v/>
      </c>
      <c r="C172" s="246">
        <f>IF('G011A (Ocak-Temmuz)'!C172&lt;&gt;"",'G011A (Ocak-Temmuz)'!C172,0)</f>
        <v>0</v>
      </c>
      <c r="D172" s="247">
        <f>IF('G011A (Ocak-Temmuz)'!L172&lt;&gt;"",'G011A (Ocak-Temmuz)'!L172,0)</f>
        <v>0</v>
      </c>
      <c r="E172" s="239">
        <f>IF('G011A (Şubat-Ağustos)'!C172&lt;&gt;"",'G011A (Şubat-Ağustos)'!C172,0)</f>
        <v>0</v>
      </c>
      <c r="F172" s="238">
        <f>IF('G011A (Şubat-Ağustos)'!L172&lt;&gt;"",'G011A (Şubat-Ağustos)'!L172,0)</f>
        <v>0</v>
      </c>
      <c r="G172" s="239">
        <f>IF('G011A (Mart-Eylül)'!C172&lt;&gt;"",'G011A (Mart-Eylül)'!C172,0)</f>
        <v>0</v>
      </c>
      <c r="H172" s="238">
        <f>IF('G011A (Mart-Eylül)'!L172&lt;&gt;"",'G011A (Mart-Eylül)'!L172,0)</f>
        <v>0</v>
      </c>
      <c r="I172" s="239">
        <f>IF('G011A (Nisan-Ekim)'!C172&lt;&gt;"",'G011A (Nisan-Ekim)'!C172,0)</f>
        <v>0</v>
      </c>
      <c r="J172" s="238">
        <f>IF('G011A (Nisan-Ekim)'!L172&lt;&gt;"",'G011A (Nisan-Ekim)'!L172,0)</f>
        <v>0</v>
      </c>
      <c r="K172" s="239">
        <f>IF('G011A (Mayıs-Kasım)'!C172&lt;&gt;"",'G011A (Mayıs-Kasım)'!C172,0)</f>
        <v>0</v>
      </c>
      <c r="L172" s="238">
        <f>IF('G011A (Mayıs-Kasım)'!L172&lt;&gt;"",'G011A (Mayıs-Kasım)'!L172,0)</f>
        <v>0</v>
      </c>
      <c r="M172" s="239">
        <f>IF('G011A (Haziran-Aralık)'!C172&lt;&gt;"",'G011A (Haziran-Aralık)'!C172,0)</f>
        <v>0</v>
      </c>
      <c r="N172" s="238">
        <f>IF('G011A (Haziran-Aralık)'!L172&lt;&gt;"",'G011A (Haziran-Aralık)'!L172,0)</f>
        <v>0</v>
      </c>
      <c r="O172" s="246">
        <f t="shared" si="55"/>
        <v>0</v>
      </c>
      <c r="P172" s="247">
        <f t="shared" si="56"/>
        <v>0</v>
      </c>
      <c r="Q172" s="247">
        <f t="shared" si="57"/>
        <v>0</v>
      </c>
      <c r="R172" s="248">
        <f t="shared" si="58"/>
        <v>0</v>
      </c>
      <c r="T172" s="227">
        <f t="shared" si="59"/>
        <v>0</v>
      </c>
      <c r="U172" s="227">
        <f t="shared" si="60"/>
        <v>0</v>
      </c>
      <c r="V172" s="227">
        <f t="shared" si="61"/>
        <v>0</v>
      </c>
      <c r="W172" s="227">
        <f t="shared" si="62"/>
        <v>0</v>
      </c>
      <c r="X172" s="227">
        <f t="shared" si="63"/>
        <v>0</v>
      </c>
      <c r="Y172" s="227">
        <f t="shared" si="64"/>
        <v>0</v>
      </c>
      <c r="Z172" s="227">
        <f t="shared" si="65"/>
        <v>0</v>
      </c>
    </row>
    <row r="173" spans="1:26" ht="23.1" customHeight="1" x14ac:dyDescent="0.25">
      <c r="A173" s="164">
        <v>106</v>
      </c>
      <c r="B173" s="230" t="str">
        <f>IF('Proje ve Personel Bilgileri'!C122&gt;0,'Proje ve Personel Bilgileri'!C122,"")</f>
        <v/>
      </c>
      <c r="C173" s="246">
        <f>IF('G011A (Ocak-Temmuz)'!C173&lt;&gt;"",'G011A (Ocak-Temmuz)'!C173,0)</f>
        <v>0</v>
      </c>
      <c r="D173" s="247">
        <f>IF('G011A (Ocak-Temmuz)'!L173&lt;&gt;"",'G011A (Ocak-Temmuz)'!L173,0)</f>
        <v>0</v>
      </c>
      <c r="E173" s="239">
        <f>IF('G011A (Şubat-Ağustos)'!C173&lt;&gt;"",'G011A (Şubat-Ağustos)'!C173,0)</f>
        <v>0</v>
      </c>
      <c r="F173" s="238">
        <f>IF('G011A (Şubat-Ağustos)'!L173&lt;&gt;"",'G011A (Şubat-Ağustos)'!L173,0)</f>
        <v>0</v>
      </c>
      <c r="G173" s="239">
        <f>IF('G011A (Mart-Eylül)'!C173&lt;&gt;"",'G011A (Mart-Eylül)'!C173,0)</f>
        <v>0</v>
      </c>
      <c r="H173" s="238">
        <f>IF('G011A (Mart-Eylül)'!L173&lt;&gt;"",'G011A (Mart-Eylül)'!L173,0)</f>
        <v>0</v>
      </c>
      <c r="I173" s="239">
        <f>IF('G011A (Nisan-Ekim)'!C173&lt;&gt;"",'G011A (Nisan-Ekim)'!C173,0)</f>
        <v>0</v>
      </c>
      <c r="J173" s="238">
        <f>IF('G011A (Nisan-Ekim)'!L173&lt;&gt;"",'G011A (Nisan-Ekim)'!L173,0)</f>
        <v>0</v>
      </c>
      <c r="K173" s="239">
        <f>IF('G011A (Mayıs-Kasım)'!C173&lt;&gt;"",'G011A (Mayıs-Kasım)'!C173,0)</f>
        <v>0</v>
      </c>
      <c r="L173" s="238">
        <f>IF('G011A (Mayıs-Kasım)'!L173&lt;&gt;"",'G011A (Mayıs-Kasım)'!L173,0)</f>
        <v>0</v>
      </c>
      <c r="M173" s="239">
        <f>IF('G011A (Haziran-Aralık)'!C173&lt;&gt;"",'G011A (Haziran-Aralık)'!C173,0)</f>
        <v>0</v>
      </c>
      <c r="N173" s="238">
        <f>IF('G011A (Haziran-Aralık)'!L173&lt;&gt;"",'G011A (Haziran-Aralık)'!L173,0)</f>
        <v>0</v>
      </c>
      <c r="O173" s="246">
        <f t="shared" si="55"/>
        <v>0</v>
      </c>
      <c r="P173" s="247">
        <f t="shared" si="56"/>
        <v>0</v>
      </c>
      <c r="Q173" s="247">
        <f t="shared" si="57"/>
        <v>0</v>
      </c>
      <c r="R173" s="248">
        <f t="shared" si="58"/>
        <v>0</v>
      </c>
      <c r="T173" s="227">
        <f t="shared" si="59"/>
        <v>0</v>
      </c>
      <c r="U173" s="227">
        <f t="shared" si="60"/>
        <v>0</v>
      </c>
      <c r="V173" s="227">
        <f t="shared" si="61"/>
        <v>0</v>
      </c>
      <c r="W173" s="227">
        <f t="shared" si="62"/>
        <v>0</v>
      </c>
      <c r="X173" s="227">
        <f t="shared" si="63"/>
        <v>0</v>
      </c>
      <c r="Y173" s="227">
        <f t="shared" si="64"/>
        <v>0</v>
      </c>
      <c r="Z173" s="227">
        <f t="shared" si="65"/>
        <v>0</v>
      </c>
    </row>
    <row r="174" spans="1:26" ht="23.1" customHeight="1" x14ac:dyDescent="0.25">
      <c r="A174" s="164">
        <v>107</v>
      </c>
      <c r="B174" s="230" t="str">
        <f>IF('Proje ve Personel Bilgileri'!C123&gt;0,'Proje ve Personel Bilgileri'!C123,"")</f>
        <v/>
      </c>
      <c r="C174" s="246">
        <f>IF('G011A (Ocak-Temmuz)'!C174&lt;&gt;"",'G011A (Ocak-Temmuz)'!C174,0)</f>
        <v>0</v>
      </c>
      <c r="D174" s="247">
        <f>IF('G011A (Ocak-Temmuz)'!L174&lt;&gt;"",'G011A (Ocak-Temmuz)'!L174,0)</f>
        <v>0</v>
      </c>
      <c r="E174" s="239">
        <f>IF('G011A (Şubat-Ağustos)'!C174&lt;&gt;"",'G011A (Şubat-Ağustos)'!C174,0)</f>
        <v>0</v>
      </c>
      <c r="F174" s="238">
        <f>IF('G011A (Şubat-Ağustos)'!L174&lt;&gt;"",'G011A (Şubat-Ağustos)'!L174,0)</f>
        <v>0</v>
      </c>
      <c r="G174" s="239">
        <f>IF('G011A (Mart-Eylül)'!C174&lt;&gt;"",'G011A (Mart-Eylül)'!C174,0)</f>
        <v>0</v>
      </c>
      <c r="H174" s="238">
        <f>IF('G011A (Mart-Eylül)'!L174&lt;&gt;"",'G011A (Mart-Eylül)'!L174,0)</f>
        <v>0</v>
      </c>
      <c r="I174" s="239">
        <f>IF('G011A (Nisan-Ekim)'!C174&lt;&gt;"",'G011A (Nisan-Ekim)'!C174,0)</f>
        <v>0</v>
      </c>
      <c r="J174" s="238">
        <f>IF('G011A (Nisan-Ekim)'!L174&lt;&gt;"",'G011A (Nisan-Ekim)'!L174,0)</f>
        <v>0</v>
      </c>
      <c r="K174" s="239">
        <f>IF('G011A (Mayıs-Kasım)'!C174&lt;&gt;"",'G011A (Mayıs-Kasım)'!C174,0)</f>
        <v>0</v>
      </c>
      <c r="L174" s="238">
        <f>IF('G011A (Mayıs-Kasım)'!L174&lt;&gt;"",'G011A (Mayıs-Kasım)'!L174,0)</f>
        <v>0</v>
      </c>
      <c r="M174" s="239">
        <f>IF('G011A (Haziran-Aralık)'!C174&lt;&gt;"",'G011A (Haziran-Aralık)'!C174,0)</f>
        <v>0</v>
      </c>
      <c r="N174" s="238">
        <f>IF('G011A (Haziran-Aralık)'!L174&lt;&gt;"",'G011A (Haziran-Aralık)'!L174,0)</f>
        <v>0</v>
      </c>
      <c r="O174" s="246">
        <f t="shared" si="55"/>
        <v>0</v>
      </c>
      <c r="P174" s="247">
        <f t="shared" si="56"/>
        <v>0</v>
      </c>
      <c r="Q174" s="247">
        <f t="shared" si="57"/>
        <v>0</v>
      </c>
      <c r="R174" s="248">
        <f t="shared" si="58"/>
        <v>0</v>
      </c>
      <c r="T174" s="227">
        <f t="shared" si="59"/>
        <v>0</v>
      </c>
      <c r="U174" s="227">
        <f t="shared" si="60"/>
        <v>0</v>
      </c>
      <c r="V174" s="227">
        <f t="shared" si="61"/>
        <v>0</v>
      </c>
      <c r="W174" s="227">
        <f t="shared" si="62"/>
        <v>0</v>
      </c>
      <c r="X174" s="227">
        <f t="shared" si="63"/>
        <v>0</v>
      </c>
      <c r="Y174" s="227">
        <f t="shared" si="64"/>
        <v>0</v>
      </c>
      <c r="Z174" s="227">
        <f t="shared" si="65"/>
        <v>0</v>
      </c>
    </row>
    <row r="175" spans="1:26" ht="23.1" customHeight="1" x14ac:dyDescent="0.25">
      <c r="A175" s="164">
        <v>108</v>
      </c>
      <c r="B175" s="230" t="str">
        <f>IF('Proje ve Personel Bilgileri'!C124&gt;0,'Proje ve Personel Bilgileri'!C124,"")</f>
        <v/>
      </c>
      <c r="C175" s="246">
        <f>IF('G011A (Ocak-Temmuz)'!C175&lt;&gt;"",'G011A (Ocak-Temmuz)'!C175,0)</f>
        <v>0</v>
      </c>
      <c r="D175" s="247">
        <f>IF('G011A (Ocak-Temmuz)'!L175&lt;&gt;"",'G011A (Ocak-Temmuz)'!L175,0)</f>
        <v>0</v>
      </c>
      <c r="E175" s="239">
        <f>IF('G011A (Şubat-Ağustos)'!C175&lt;&gt;"",'G011A (Şubat-Ağustos)'!C175,0)</f>
        <v>0</v>
      </c>
      <c r="F175" s="238">
        <f>IF('G011A (Şubat-Ağustos)'!L175&lt;&gt;"",'G011A (Şubat-Ağustos)'!L175,0)</f>
        <v>0</v>
      </c>
      <c r="G175" s="239">
        <f>IF('G011A (Mart-Eylül)'!C175&lt;&gt;"",'G011A (Mart-Eylül)'!C175,0)</f>
        <v>0</v>
      </c>
      <c r="H175" s="238">
        <f>IF('G011A (Mart-Eylül)'!L175&lt;&gt;"",'G011A (Mart-Eylül)'!L175,0)</f>
        <v>0</v>
      </c>
      <c r="I175" s="239">
        <f>IF('G011A (Nisan-Ekim)'!C175&lt;&gt;"",'G011A (Nisan-Ekim)'!C175,0)</f>
        <v>0</v>
      </c>
      <c r="J175" s="238">
        <f>IF('G011A (Nisan-Ekim)'!L175&lt;&gt;"",'G011A (Nisan-Ekim)'!L175,0)</f>
        <v>0</v>
      </c>
      <c r="K175" s="239">
        <f>IF('G011A (Mayıs-Kasım)'!C175&lt;&gt;"",'G011A (Mayıs-Kasım)'!C175,0)</f>
        <v>0</v>
      </c>
      <c r="L175" s="238">
        <f>IF('G011A (Mayıs-Kasım)'!L175&lt;&gt;"",'G011A (Mayıs-Kasım)'!L175,0)</f>
        <v>0</v>
      </c>
      <c r="M175" s="239">
        <f>IF('G011A (Haziran-Aralık)'!C175&lt;&gt;"",'G011A (Haziran-Aralık)'!C175,0)</f>
        <v>0</v>
      </c>
      <c r="N175" s="238">
        <f>IF('G011A (Haziran-Aralık)'!L175&lt;&gt;"",'G011A (Haziran-Aralık)'!L175,0)</f>
        <v>0</v>
      </c>
      <c r="O175" s="246">
        <f t="shared" si="55"/>
        <v>0</v>
      </c>
      <c r="P175" s="247">
        <f t="shared" si="56"/>
        <v>0</v>
      </c>
      <c r="Q175" s="247">
        <f t="shared" si="57"/>
        <v>0</v>
      </c>
      <c r="R175" s="248">
        <f t="shared" si="58"/>
        <v>0</v>
      </c>
      <c r="T175" s="227">
        <f t="shared" si="59"/>
        <v>0</v>
      </c>
      <c r="U175" s="227">
        <f t="shared" si="60"/>
        <v>0</v>
      </c>
      <c r="V175" s="227">
        <f t="shared" si="61"/>
        <v>0</v>
      </c>
      <c r="W175" s="227">
        <f t="shared" si="62"/>
        <v>0</v>
      </c>
      <c r="X175" s="227">
        <f t="shared" si="63"/>
        <v>0</v>
      </c>
      <c r="Y175" s="227">
        <f t="shared" si="64"/>
        <v>0</v>
      </c>
      <c r="Z175" s="227">
        <f t="shared" si="65"/>
        <v>0</v>
      </c>
    </row>
    <row r="176" spans="1:26" ht="23.1" customHeight="1" x14ac:dyDescent="0.25">
      <c r="A176" s="164">
        <v>109</v>
      </c>
      <c r="B176" s="230" t="str">
        <f>IF('Proje ve Personel Bilgileri'!C125&gt;0,'Proje ve Personel Bilgileri'!C125,"")</f>
        <v/>
      </c>
      <c r="C176" s="246">
        <f>IF('G011A (Ocak-Temmuz)'!C176&lt;&gt;"",'G011A (Ocak-Temmuz)'!C176,0)</f>
        <v>0</v>
      </c>
      <c r="D176" s="247">
        <f>IF('G011A (Ocak-Temmuz)'!L176&lt;&gt;"",'G011A (Ocak-Temmuz)'!L176,0)</f>
        <v>0</v>
      </c>
      <c r="E176" s="239">
        <f>IF('G011A (Şubat-Ağustos)'!C176&lt;&gt;"",'G011A (Şubat-Ağustos)'!C176,0)</f>
        <v>0</v>
      </c>
      <c r="F176" s="238">
        <f>IF('G011A (Şubat-Ağustos)'!L176&lt;&gt;"",'G011A (Şubat-Ağustos)'!L176,0)</f>
        <v>0</v>
      </c>
      <c r="G176" s="239">
        <f>IF('G011A (Mart-Eylül)'!C176&lt;&gt;"",'G011A (Mart-Eylül)'!C176,0)</f>
        <v>0</v>
      </c>
      <c r="H176" s="238">
        <f>IF('G011A (Mart-Eylül)'!L176&lt;&gt;"",'G011A (Mart-Eylül)'!L176,0)</f>
        <v>0</v>
      </c>
      <c r="I176" s="239">
        <f>IF('G011A (Nisan-Ekim)'!C176&lt;&gt;"",'G011A (Nisan-Ekim)'!C176,0)</f>
        <v>0</v>
      </c>
      <c r="J176" s="238">
        <f>IF('G011A (Nisan-Ekim)'!L176&lt;&gt;"",'G011A (Nisan-Ekim)'!L176,0)</f>
        <v>0</v>
      </c>
      <c r="K176" s="239">
        <f>IF('G011A (Mayıs-Kasım)'!C176&lt;&gt;"",'G011A (Mayıs-Kasım)'!C176,0)</f>
        <v>0</v>
      </c>
      <c r="L176" s="238">
        <f>IF('G011A (Mayıs-Kasım)'!L176&lt;&gt;"",'G011A (Mayıs-Kasım)'!L176,0)</f>
        <v>0</v>
      </c>
      <c r="M176" s="239">
        <f>IF('G011A (Haziran-Aralık)'!C176&lt;&gt;"",'G011A (Haziran-Aralık)'!C176,0)</f>
        <v>0</v>
      </c>
      <c r="N176" s="238">
        <f>IF('G011A (Haziran-Aralık)'!L176&lt;&gt;"",'G011A (Haziran-Aralık)'!L176,0)</f>
        <v>0</v>
      </c>
      <c r="O176" s="246">
        <f t="shared" si="55"/>
        <v>0</v>
      </c>
      <c r="P176" s="247">
        <f t="shared" si="56"/>
        <v>0</v>
      </c>
      <c r="Q176" s="247">
        <f t="shared" si="57"/>
        <v>0</v>
      </c>
      <c r="R176" s="248">
        <f t="shared" si="58"/>
        <v>0</v>
      </c>
      <c r="T176" s="227">
        <f t="shared" si="59"/>
        <v>0</v>
      </c>
      <c r="U176" s="227">
        <f t="shared" si="60"/>
        <v>0</v>
      </c>
      <c r="V176" s="227">
        <f t="shared" si="61"/>
        <v>0</v>
      </c>
      <c r="W176" s="227">
        <f t="shared" si="62"/>
        <v>0</v>
      </c>
      <c r="X176" s="227">
        <f t="shared" si="63"/>
        <v>0</v>
      </c>
      <c r="Y176" s="227">
        <f t="shared" si="64"/>
        <v>0</v>
      </c>
      <c r="Z176" s="227">
        <f t="shared" si="65"/>
        <v>0</v>
      </c>
    </row>
    <row r="177" spans="1:27" ht="23.1" customHeight="1" x14ac:dyDescent="0.25">
      <c r="A177" s="164">
        <v>110</v>
      </c>
      <c r="B177" s="230" t="str">
        <f>IF('Proje ve Personel Bilgileri'!C126&gt;0,'Proje ve Personel Bilgileri'!C126,"")</f>
        <v/>
      </c>
      <c r="C177" s="246">
        <f>IF('G011A (Ocak-Temmuz)'!C177&lt;&gt;"",'G011A (Ocak-Temmuz)'!C177,0)</f>
        <v>0</v>
      </c>
      <c r="D177" s="247">
        <f>IF('G011A (Ocak-Temmuz)'!L177&lt;&gt;"",'G011A (Ocak-Temmuz)'!L177,0)</f>
        <v>0</v>
      </c>
      <c r="E177" s="239">
        <f>IF('G011A (Şubat-Ağustos)'!C177&lt;&gt;"",'G011A (Şubat-Ağustos)'!C177,0)</f>
        <v>0</v>
      </c>
      <c r="F177" s="238">
        <f>IF('G011A (Şubat-Ağustos)'!L177&lt;&gt;"",'G011A (Şubat-Ağustos)'!L177,0)</f>
        <v>0</v>
      </c>
      <c r="G177" s="239">
        <f>IF('G011A (Mart-Eylül)'!C177&lt;&gt;"",'G011A (Mart-Eylül)'!C177,0)</f>
        <v>0</v>
      </c>
      <c r="H177" s="238">
        <f>IF('G011A (Mart-Eylül)'!L177&lt;&gt;"",'G011A (Mart-Eylül)'!L177,0)</f>
        <v>0</v>
      </c>
      <c r="I177" s="239">
        <f>IF('G011A (Nisan-Ekim)'!C177&lt;&gt;"",'G011A (Nisan-Ekim)'!C177,0)</f>
        <v>0</v>
      </c>
      <c r="J177" s="238">
        <f>IF('G011A (Nisan-Ekim)'!L177&lt;&gt;"",'G011A (Nisan-Ekim)'!L177,0)</f>
        <v>0</v>
      </c>
      <c r="K177" s="239">
        <f>IF('G011A (Mayıs-Kasım)'!C177&lt;&gt;"",'G011A (Mayıs-Kasım)'!C177,0)</f>
        <v>0</v>
      </c>
      <c r="L177" s="238">
        <f>IF('G011A (Mayıs-Kasım)'!L177&lt;&gt;"",'G011A (Mayıs-Kasım)'!L177,0)</f>
        <v>0</v>
      </c>
      <c r="M177" s="239">
        <f>IF('G011A (Haziran-Aralık)'!C177&lt;&gt;"",'G011A (Haziran-Aralık)'!C177,0)</f>
        <v>0</v>
      </c>
      <c r="N177" s="238">
        <f>IF('G011A (Haziran-Aralık)'!L177&lt;&gt;"",'G011A (Haziran-Aralık)'!L177,0)</f>
        <v>0</v>
      </c>
      <c r="O177" s="246">
        <f t="shared" si="55"/>
        <v>0</v>
      </c>
      <c r="P177" s="247">
        <f t="shared" si="56"/>
        <v>0</v>
      </c>
      <c r="Q177" s="247">
        <f t="shared" si="57"/>
        <v>0</v>
      </c>
      <c r="R177" s="248">
        <f t="shared" si="58"/>
        <v>0</v>
      </c>
      <c r="T177" s="227">
        <f t="shared" si="59"/>
        <v>0</v>
      </c>
      <c r="U177" s="227">
        <f t="shared" si="60"/>
        <v>0</v>
      </c>
      <c r="V177" s="227">
        <f t="shared" si="61"/>
        <v>0</v>
      </c>
      <c r="W177" s="227">
        <f t="shared" si="62"/>
        <v>0</v>
      </c>
      <c r="X177" s="227">
        <f t="shared" si="63"/>
        <v>0</v>
      </c>
      <c r="Y177" s="227">
        <f t="shared" si="64"/>
        <v>0</v>
      </c>
      <c r="Z177" s="227">
        <f t="shared" si="65"/>
        <v>0</v>
      </c>
    </row>
    <row r="178" spans="1:27" ht="23.1" customHeight="1" x14ac:dyDescent="0.25">
      <c r="A178" s="164">
        <v>111</v>
      </c>
      <c r="B178" s="230" t="str">
        <f>IF('Proje ve Personel Bilgileri'!C127&gt;0,'Proje ve Personel Bilgileri'!C127,"")</f>
        <v/>
      </c>
      <c r="C178" s="246">
        <f>IF('G011A (Ocak-Temmuz)'!C178&lt;&gt;"",'G011A (Ocak-Temmuz)'!C178,0)</f>
        <v>0</v>
      </c>
      <c r="D178" s="247">
        <f>IF('G011A (Ocak-Temmuz)'!L178&lt;&gt;"",'G011A (Ocak-Temmuz)'!L178,0)</f>
        <v>0</v>
      </c>
      <c r="E178" s="239">
        <f>IF('G011A (Şubat-Ağustos)'!C178&lt;&gt;"",'G011A (Şubat-Ağustos)'!C178,0)</f>
        <v>0</v>
      </c>
      <c r="F178" s="238">
        <f>IF('G011A (Şubat-Ağustos)'!L178&lt;&gt;"",'G011A (Şubat-Ağustos)'!L178,0)</f>
        <v>0</v>
      </c>
      <c r="G178" s="239">
        <f>IF('G011A (Mart-Eylül)'!C178&lt;&gt;"",'G011A (Mart-Eylül)'!C178,0)</f>
        <v>0</v>
      </c>
      <c r="H178" s="238">
        <f>IF('G011A (Mart-Eylül)'!L178&lt;&gt;"",'G011A (Mart-Eylül)'!L178,0)</f>
        <v>0</v>
      </c>
      <c r="I178" s="239">
        <f>IF('G011A (Nisan-Ekim)'!C178&lt;&gt;"",'G011A (Nisan-Ekim)'!C178,0)</f>
        <v>0</v>
      </c>
      <c r="J178" s="238">
        <f>IF('G011A (Nisan-Ekim)'!L178&lt;&gt;"",'G011A (Nisan-Ekim)'!L178,0)</f>
        <v>0</v>
      </c>
      <c r="K178" s="239">
        <f>IF('G011A (Mayıs-Kasım)'!C178&lt;&gt;"",'G011A (Mayıs-Kasım)'!C178,0)</f>
        <v>0</v>
      </c>
      <c r="L178" s="238">
        <f>IF('G011A (Mayıs-Kasım)'!L178&lt;&gt;"",'G011A (Mayıs-Kasım)'!L178,0)</f>
        <v>0</v>
      </c>
      <c r="M178" s="239">
        <f>IF('G011A (Haziran-Aralık)'!C178&lt;&gt;"",'G011A (Haziran-Aralık)'!C178,0)</f>
        <v>0</v>
      </c>
      <c r="N178" s="238">
        <f>IF('G011A (Haziran-Aralık)'!L178&lt;&gt;"",'G011A (Haziran-Aralık)'!L178,0)</f>
        <v>0</v>
      </c>
      <c r="O178" s="246">
        <f t="shared" si="55"/>
        <v>0</v>
      </c>
      <c r="P178" s="247">
        <f t="shared" si="56"/>
        <v>0</v>
      </c>
      <c r="Q178" s="247">
        <f t="shared" si="57"/>
        <v>0</v>
      </c>
      <c r="R178" s="248">
        <f t="shared" si="58"/>
        <v>0</v>
      </c>
      <c r="T178" s="227">
        <f t="shared" si="59"/>
        <v>0</v>
      </c>
      <c r="U178" s="227">
        <f t="shared" si="60"/>
        <v>0</v>
      </c>
      <c r="V178" s="227">
        <f t="shared" si="61"/>
        <v>0</v>
      </c>
      <c r="W178" s="227">
        <f t="shared" si="62"/>
        <v>0</v>
      </c>
      <c r="X178" s="227">
        <f t="shared" si="63"/>
        <v>0</v>
      </c>
      <c r="Y178" s="227">
        <f t="shared" si="64"/>
        <v>0</v>
      </c>
      <c r="Z178" s="227">
        <f t="shared" si="65"/>
        <v>0</v>
      </c>
    </row>
    <row r="179" spans="1:27" ht="23.1" customHeight="1" x14ac:dyDescent="0.25">
      <c r="A179" s="164">
        <v>112</v>
      </c>
      <c r="B179" s="230" t="str">
        <f>IF('Proje ve Personel Bilgileri'!C128&gt;0,'Proje ve Personel Bilgileri'!C128,"")</f>
        <v/>
      </c>
      <c r="C179" s="246">
        <f>IF('G011A (Ocak-Temmuz)'!C179&lt;&gt;"",'G011A (Ocak-Temmuz)'!C179,0)</f>
        <v>0</v>
      </c>
      <c r="D179" s="247">
        <f>IF('G011A (Ocak-Temmuz)'!L179&lt;&gt;"",'G011A (Ocak-Temmuz)'!L179,0)</f>
        <v>0</v>
      </c>
      <c r="E179" s="239">
        <f>IF('G011A (Şubat-Ağustos)'!C179&lt;&gt;"",'G011A (Şubat-Ağustos)'!C179,0)</f>
        <v>0</v>
      </c>
      <c r="F179" s="238">
        <f>IF('G011A (Şubat-Ağustos)'!L179&lt;&gt;"",'G011A (Şubat-Ağustos)'!L179,0)</f>
        <v>0</v>
      </c>
      <c r="G179" s="239">
        <f>IF('G011A (Mart-Eylül)'!C179&lt;&gt;"",'G011A (Mart-Eylül)'!C179,0)</f>
        <v>0</v>
      </c>
      <c r="H179" s="238">
        <f>IF('G011A (Mart-Eylül)'!L179&lt;&gt;"",'G011A (Mart-Eylül)'!L179,0)</f>
        <v>0</v>
      </c>
      <c r="I179" s="239">
        <f>IF('G011A (Nisan-Ekim)'!C179&lt;&gt;"",'G011A (Nisan-Ekim)'!C179,0)</f>
        <v>0</v>
      </c>
      <c r="J179" s="238">
        <f>IF('G011A (Nisan-Ekim)'!L179&lt;&gt;"",'G011A (Nisan-Ekim)'!L179,0)</f>
        <v>0</v>
      </c>
      <c r="K179" s="239">
        <f>IF('G011A (Mayıs-Kasım)'!C179&lt;&gt;"",'G011A (Mayıs-Kasım)'!C179,0)</f>
        <v>0</v>
      </c>
      <c r="L179" s="238">
        <f>IF('G011A (Mayıs-Kasım)'!L179&lt;&gt;"",'G011A (Mayıs-Kasım)'!L179,0)</f>
        <v>0</v>
      </c>
      <c r="M179" s="239">
        <f>IF('G011A (Haziran-Aralık)'!C179&lt;&gt;"",'G011A (Haziran-Aralık)'!C179,0)</f>
        <v>0</v>
      </c>
      <c r="N179" s="238">
        <f>IF('G011A (Haziran-Aralık)'!L179&lt;&gt;"",'G011A (Haziran-Aralık)'!L179,0)</f>
        <v>0</v>
      </c>
      <c r="O179" s="246">
        <f t="shared" si="55"/>
        <v>0</v>
      </c>
      <c r="P179" s="247">
        <f t="shared" si="56"/>
        <v>0</v>
      </c>
      <c r="Q179" s="247">
        <f t="shared" si="57"/>
        <v>0</v>
      </c>
      <c r="R179" s="248">
        <f t="shared" si="58"/>
        <v>0</v>
      </c>
      <c r="T179" s="227">
        <f t="shared" si="59"/>
        <v>0</v>
      </c>
      <c r="U179" s="227">
        <f t="shared" si="60"/>
        <v>0</v>
      </c>
      <c r="V179" s="227">
        <f t="shared" si="61"/>
        <v>0</v>
      </c>
      <c r="W179" s="227">
        <f t="shared" si="62"/>
        <v>0</v>
      </c>
      <c r="X179" s="227">
        <f t="shared" si="63"/>
        <v>0</v>
      </c>
      <c r="Y179" s="227">
        <f t="shared" si="64"/>
        <v>0</v>
      </c>
      <c r="Z179" s="227">
        <f t="shared" si="65"/>
        <v>0</v>
      </c>
    </row>
    <row r="180" spans="1:27" ht="23.1" customHeight="1" x14ac:dyDescent="0.25">
      <c r="A180" s="164">
        <v>113</v>
      </c>
      <c r="B180" s="230" t="str">
        <f>IF('Proje ve Personel Bilgileri'!C129&gt;0,'Proje ve Personel Bilgileri'!C129,"")</f>
        <v/>
      </c>
      <c r="C180" s="246">
        <f>IF('G011A (Ocak-Temmuz)'!C180&lt;&gt;"",'G011A (Ocak-Temmuz)'!C180,0)</f>
        <v>0</v>
      </c>
      <c r="D180" s="247">
        <f>IF('G011A (Ocak-Temmuz)'!L180&lt;&gt;"",'G011A (Ocak-Temmuz)'!L180,0)</f>
        <v>0</v>
      </c>
      <c r="E180" s="239">
        <f>IF('G011A (Şubat-Ağustos)'!C180&lt;&gt;"",'G011A (Şubat-Ağustos)'!C180,0)</f>
        <v>0</v>
      </c>
      <c r="F180" s="238">
        <f>IF('G011A (Şubat-Ağustos)'!L180&lt;&gt;"",'G011A (Şubat-Ağustos)'!L180,0)</f>
        <v>0</v>
      </c>
      <c r="G180" s="239">
        <f>IF('G011A (Mart-Eylül)'!C180&lt;&gt;"",'G011A (Mart-Eylül)'!C180,0)</f>
        <v>0</v>
      </c>
      <c r="H180" s="238">
        <f>IF('G011A (Mart-Eylül)'!L180&lt;&gt;"",'G011A (Mart-Eylül)'!L180,0)</f>
        <v>0</v>
      </c>
      <c r="I180" s="239">
        <f>IF('G011A (Nisan-Ekim)'!C180&lt;&gt;"",'G011A (Nisan-Ekim)'!C180,0)</f>
        <v>0</v>
      </c>
      <c r="J180" s="238">
        <f>IF('G011A (Nisan-Ekim)'!L180&lt;&gt;"",'G011A (Nisan-Ekim)'!L180,0)</f>
        <v>0</v>
      </c>
      <c r="K180" s="239">
        <f>IF('G011A (Mayıs-Kasım)'!C180&lt;&gt;"",'G011A (Mayıs-Kasım)'!C180,0)</f>
        <v>0</v>
      </c>
      <c r="L180" s="238">
        <f>IF('G011A (Mayıs-Kasım)'!L180&lt;&gt;"",'G011A (Mayıs-Kasım)'!L180,0)</f>
        <v>0</v>
      </c>
      <c r="M180" s="239">
        <f>IF('G011A (Haziran-Aralık)'!C180&lt;&gt;"",'G011A (Haziran-Aralık)'!C180,0)</f>
        <v>0</v>
      </c>
      <c r="N180" s="238">
        <f>IF('G011A (Haziran-Aralık)'!L180&lt;&gt;"",'G011A (Haziran-Aralık)'!L180,0)</f>
        <v>0</v>
      </c>
      <c r="O180" s="246">
        <f t="shared" si="55"/>
        <v>0</v>
      </c>
      <c r="P180" s="247">
        <f t="shared" si="56"/>
        <v>0</v>
      </c>
      <c r="Q180" s="247">
        <f t="shared" si="57"/>
        <v>0</v>
      </c>
      <c r="R180" s="248">
        <f t="shared" si="58"/>
        <v>0</v>
      </c>
      <c r="T180" s="227">
        <f t="shared" si="59"/>
        <v>0</v>
      </c>
      <c r="U180" s="227">
        <f t="shared" si="60"/>
        <v>0</v>
      </c>
      <c r="V180" s="227">
        <f t="shared" si="61"/>
        <v>0</v>
      </c>
      <c r="W180" s="227">
        <f t="shared" si="62"/>
        <v>0</v>
      </c>
      <c r="X180" s="227">
        <f t="shared" si="63"/>
        <v>0</v>
      </c>
      <c r="Y180" s="227">
        <f t="shared" si="64"/>
        <v>0</v>
      </c>
      <c r="Z180" s="227">
        <f t="shared" si="65"/>
        <v>0</v>
      </c>
    </row>
    <row r="181" spans="1:27" ht="23.1" customHeight="1" x14ac:dyDescent="0.25">
      <c r="A181" s="164">
        <v>114</v>
      </c>
      <c r="B181" s="230" t="str">
        <f>IF('Proje ve Personel Bilgileri'!C130&gt;0,'Proje ve Personel Bilgileri'!C130,"")</f>
        <v/>
      </c>
      <c r="C181" s="246">
        <f>IF('G011A (Ocak-Temmuz)'!C181&lt;&gt;"",'G011A (Ocak-Temmuz)'!C181,0)</f>
        <v>0</v>
      </c>
      <c r="D181" s="247">
        <f>IF('G011A (Ocak-Temmuz)'!L181&lt;&gt;"",'G011A (Ocak-Temmuz)'!L181,0)</f>
        <v>0</v>
      </c>
      <c r="E181" s="239">
        <f>IF('G011A (Şubat-Ağustos)'!C181&lt;&gt;"",'G011A (Şubat-Ağustos)'!C181,0)</f>
        <v>0</v>
      </c>
      <c r="F181" s="238">
        <f>IF('G011A (Şubat-Ağustos)'!L181&lt;&gt;"",'G011A (Şubat-Ağustos)'!L181,0)</f>
        <v>0</v>
      </c>
      <c r="G181" s="239">
        <f>IF('G011A (Mart-Eylül)'!C181&lt;&gt;"",'G011A (Mart-Eylül)'!C181,0)</f>
        <v>0</v>
      </c>
      <c r="H181" s="238">
        <f>IF('G011A (Mart-Eylül)'!L181&lt;&gt;"",'G011A (Mart-Eylül)'!L181,0)</f>
        <v>0</v>
      </c>
      <c r="I181" s="239">
        <f>IF('G011A (Nisan-Ekim)'!C181&lt;&gt;"",'G011A (Nisan-Ekim)'!C181,0)</f>
        <v>0</v>
      </c>
      <c r="J181" s="238">
        <f>IF('G011A (Nisan-Ekim)'!L181&lt;&gt;"",'G011A (Nisan-Ekim)'!L181,0)</f>
        <v>0</v>
      </c>
      <c r="K181" s="239">
        <f>IF('G011A (Mayıs-Kasım)'!C181&lt;&gt;"",'G011A (Mayıs-Kasım)'!C181,0)</f>
        <v>0</v>
      </c>
      <c r="L181" s="238">
        <f>IF('G011A (Mayıs-Kasım)'!L181&lt;&gt;"",'G011A (Mayıs-Kasım)'!L181,0)</f>
        <v>0</v>
      </c>
      <c r="M181" s="239">
        <f>IF('G011A (Haziran-Aralık)'!C181&lt;&gt;"",'G011A (Haziran-Aralık)'!C181,0)</f>
        <v>0</v>
      </c>
      <c r="N181" s="238">
        <f>IF('G011A (Haziran-Aralık)'!L181&lt;&gt;"",'G011A (Haziran-Aralık)'!L181,0)</f>
        <v>0</v>
      </c>
      <c r="O181" s="246">
        <f t="shared" si="55"/>
        <v>0</v>
      </c>
      <c r="P181" s="247">
        <f t="shared" si="56"/>
        <v>0</v>
      </c>
      <c r="Q181" s="247">
        <f t="shared" si="57"/>
        <v>0</v>
      </c>
      <c r="R181" s="248">
        <f t="shared" si="58"/>
        <v>0</v>
      </c>
      <c r="T181" s="227">
        <f t="shared" si="59"/>
        <v>0</v>
      </c>
      <c r="U181" s="227">
        <f t="shared" si="60"/>
        <v>0</v>
      </c>
      <c r="V181" s="227">
        <f t="shared" si="61"/>
        <v>0</v>
      </c>
      <c r="W181" s="227">
        <f t="shared" si="62"/>
        <v>0</v>
      </c>
      <c r="X181" s="227">
        <f t="shared" si="63"/>
        <v>0</v>
      </c>
      <c r="Y181" s="227">
        <f t="shared" si="64"/>
        <v>0</v>
      </c>
      <c r="Z181" s="227">
        <f t="shared" si="65"/>
        <v>0</v>
      </c>
    </row>
    <row r="182" spans="1:27" ht="23.1" customHeight="1" x14ac:dyDescent="0.25">
      <c r="A182" s="164">
        <v>115</v>
      </c>
      <c r="B182" s="230" t="str">
        <f>IF('Proje ve Personel Bilgileri'!C131&gt;0,'Proje ve Personel Bilgileri'!C131,"")</f>
        <v/>
      </c>
      <c r="C182" s="246">
        <f>IF('G011A (Ocak-Temmuz)'!C182&lt;&gt;"",'G011A (Ocak-Temmuz)'!C182,0)</f>
        <v>0</v>
      </c>
      <c r="D182" s="247">
        <f>IF('G011A (Ocak-Temmuz)'!L182&lt;&gt;"",'G011A (Ocak-Temmuz)'!L182,0)</f>
        <v>0</v>
      </c>
      <c r="E182" s="239">
        <f>IF('G011A (Şubat-Ağustos)'!C182&lt;&gt;"",'G011A (Şubat-Ağustos)'!C182,0)</f>
        <v>0</v>
      </c>
      <c r="F182" s="238">
        <f>IF('G011A (Şubat-Ağustos)'!L182&lt;&gt;"",'G011A (Şubat-Ağustos)'!L182,0)</f>
        <v>0</v>
      </c>
      <c r="G182" s="239">
        <f>IF('G011A (Mart-Eylül)'!C182&lt;&gt;"",'G011A (Mart-Eylül)'!C182,0)</f>
        <v>0</v>
      </c>
      <c r="H182" s="238">
        <f>IF('G011A (Mart-Eylül)'!L182&lt;&gt;"",'G011A (Mart-Eylül)'!L182,0)</f>
        <v>0</v>
      </c>
      <c r="I182" s="239">
        <f>IF('G011A (Nisan-Ekim)'!C182&lt;&gt;"",'G011A (Nisan-Ekim)'!C182,0)</f>
        <v>0</v>
      </c>
      <c r="J182" s="238">
        <f>IF('G011A (Nisan-Ekim)'!L182&lt;&gt;"",'G011A (Nisan-Ekim)'!L182,0)</f>
        <v>0</v>
      </c>
      <c r="K182" s="239">
        <f>IF('G011A (Mayıs-Kasım)'!C182&lt;&gt;"",'G011A (Mayıs-Kasım)'!C182,0)</f>
        <v>0</v>
      </c>
      <c r="L182" s="238">
        <f>IF('G011A (Mayıs-Kasım)'!L182&lt;&gt;"",'G011A (Mayıs-Kasım)'!L182,0)</f>
        <v>0</v>
      </c>
      <c r="M182" s="239">
        <f>IF('G011A (Haziran-Aralık)'!C182&lt;&gt;"",'G011A (Haziran-Aralık)'!C182,0)</f>
        <v>0</v>
      </c>
      <c r="N182" s="238">
        <f>IF('G011A (Haziran-Aralık)'!L182&lt;&gt;"",'G011A (Haziran-Aralık)'!L182,0)</f>
        <v>0</v>
      </c>
      <c r="O182" s="246">
        <f t="shared" si="55"/>
        <v>0</v>
      </c>
      <c r="P182" s="247">
        <f t="shared" si="56"/>
        <v>0</v>
      </c>
      <c r="Q182" s="247">
        <f t="shared" si="57"/>
        <v>0</v>
      </c>
      <c r="R182" s="248">
        <f t="shared" si="58"/>
        <v>0</v>
      </c>
      <c r="T182" s="227">
        <f t="shared" si="59"/>
        <v>0</v>
      </c>
      <c r="U182" s="227">
        <f t="shared" si="60"/>
        <v>0</v>
      </c>
      <c r="V182" s="227">
        <f t="shared" si="61"/>
        <v>0</v>
      </c>
      <c r="W182" s="227">
        <f t="shared" si="62"/>
        <v>0</v>
      </c>
      <c r="X182" s="227">
        <f t="shared" si="63"/>
        <v>0</v>
      </c>
      <c r="Y182" s="227">
        <f t="shared" si="64"/>
        <v>0</v>
      </c>
      <c r="Z182" s="227">
        <f t="shared" si="65"/>
        <v>0</v>
      </c>
    </row>
    <row r="183" spans="1:27" ht="23.1" customHeight="1" x14ac:dyDescent="0.25">
      <c r="A183" s="164">
        <v>116</v>
      </c>
      <c r="B183" s="230" t="str">
        <f>IF('Proje ve Personel Bilgileri'!C132&gt;0,'Proje ve Personel Bilgileri'!C132,"")</f>
        <v/>
      </c>
      <c r="C183" s="246">
        <f>IF('G011A (Ocak-Temmuz)'!C183&lt;&gt;"",'G011A (Ocak-Temmuz)'!C183,0)</f>
        <v>0</v>
      </c>
      <c r="D183" s="247">
        <f>IF('G011A (Ocak-Temmuz)'!L183&lt;&gt;"",'G011A (Ocak-Temmuz)'!L183,0)</f>
        <v>0</v>
      </c>
      <c r="E183" s="239">
        <f>IF('G011A (Şubat-Ağustos)'!C183&lt;&gt;"",'G011A (Şubat-Ağustos)'!C183,0)</f>
        <v>0</v>
      </c>
      <c r="F183" s="238">
        <f>IF('G011A (Şubat-Ağustos)'!L183&lt;&gt;"",'G011A (Şubat-Ağustos)'!L183,0)</f>
        <v>0</v>
      </c>
      <c r="G183" s="239">
        <f>IF('G011A (Mart-Eylül)'!C183&lt;&gt;"",'G011A (Mart-Eylül)'!C183,0)</f>
        <v>0</v>
      </c>
      <c r="H183" s="238">
        <f>IF('G011A (Mart-Eylül)'!L183&lt;&gt;"",'G011A (Mart-Eylül)'!L183,0)</f>
        <v>0</v>
      </c>
      <c r="I183" s="239">
        <f>IF('G011A (Nisan-Ekim)'!C183&lt;&gt;"",'G011A (Nisan-Ekim)'!C183,0)</f>
        <v>0</v>
      </c>
      <c r="J183" s="238">
        <f>IF('G011A (Nisan-Ekim)'!L183&lt;&gt;"",'G011A (Nisan-Ekim)'!L183,0)</f>
        <v>0</v>
      </c>
      <c r="K183" s="239">
        <f>IF('G011A (Mayıs-Kasım)'!C183&lt;&gt;"",'G011A (Mayıs-Kasım)'!C183,0)</f>
        <v>0</v>
      </c>
      <c r="L183" s="238">
        <f>IF('G011A (Mayıs-Kasım)'!L183&lt;&gt;"",'G011A (Mayıs-Kasım)'!L183,0)</f>
        <v>0</v>
      </c>
      <c r="M183" s="239">
        <f>IF('G011A (Haziran-Aralık)'!C183&lt;&gt;"",'G011A (Haziran-Aralık)'!C183,0)</f>
        <v>0</v>
      </c>
      <c r="N183" s="238">
        <f>IF('G011A (Haziran-Aralık)'!L183&lt;&gt;"",'G011A (Haziran-Aralık)'!L183,0)</f>
        <v>0</v>
      </c>
      <c r="O183" s="246">
        <f t="shared" si="55"/>
        <v>0</v>
      </c>
      <c r="P183" s="247">
        <f t="shared" si="56"/>
        <v>0</v>
      </c>
      <c r="Q183" s="247">
        <f t="shared" si="57"/>
        <v>0</v>
      </c>
      <c r="R183" s="248">
        <f t="shared" si="58"/>
        <v>0</v>
      </c>
      <c r="T183" s="227">
        <f t="shared" si="59"/>
        <v>0</v>
      </c>
      <c r="U183" s="227">
        <f t="shared" si="60"/>
        <v>0</v>
      </c>
      <c r="V183" s="227">
        <f t="shared" si="61"/>
        <v>0</v>
      </c>
      <c r="W183" s="227">
        <f t="shared" si="62"/>
        <v>0</v>
      </c>
      <c r="X183" s="227">
        <f t="shared" si="63"/>
        <v>0</v>
      </c>
      <c r="Y183" s="227">
        <f t="shared" si="64"/>
        <v>0</v>
      </c>
      <c r="Z183" s="227">
        <f t="shared" si="65"/>
        <v>0</v>
      </c>
    </row>
    <row r="184" spans="1:27" ht="23.1" customHeight="1" x14ac:dyDescent="0.25">
      <c r="A184" s="164">
        <v>117</v>
      </c>
      <c r="B184" s="230" t="str">
        <f>IF('Proje ve Personel Bilgileri'!C133&gt;0,'Proje ve Personel Bilgileri'!C133,"")</f>
        <v/>
      </c>
      <c r="C184" s="246">
        <f>IF('G011A (Ocak-Temmuz)'!C184&lt;&gt;"",'G011A (Ocak-Temmuz)'!C184,0)</f>
        <v>0</v>
      </c>
      <c r="D184" s="247">
        <f>IF('G011A (Ocak-Temmuz)'!L184&lt;&gt;"",'G011A (Ocak-Temmuz)'!L184,0)</f>
        <v>0</v>
      </c>
      <c r="E184" s="239">
        <f>IF('G011A (Şubat-Ağustos)'!C184&lt;&gt;"",'G011A (Şubat-Ağustos)'!C184,0)</f>
        <v>0</v>
      </c>
      <c r="F184" s="238">
        <f>IF('G011A (Şubat-Ağustos)'!L184&lt;&gt;"",'G011A (Şubat-Ağustos)'!L184,0)</f>
        <v>0</v>
      </c>
      <c r="G184" s="239">
        <f>IF('G011A (Mart-Eylül)'!C184&lt;&gt;"",'G011A (Mart-Eylül)'!C184,0)</f>
        <v>0</v>
      </c>
      <c r="H184" s="238">
        <f>IF('G011A (Mart-Eylül)'!L184&lt;&gt;"",'G011A (Mart-Eylül)'!L184,0)</f>
        <v>0</v>
      </c>
      <c r="I184" s="239">
        <f>IF('G011A (Nisan-Ekim)'!C184&lt;&gt;"",'G011A (Nisan-Ekim)'!C184,0)</f>
        <v>0</v>
      </c>
      <c r="J184" s="238">
        <f>IF('G011A (Nisan-Ekim)'!L184&lt;&gt;"",'G011A (Nisan-Ekim)'!L184,0)</f>
        <v>0</v>
      </c>
      <c r="K184" s="239">
        <f>IF('G011A (Mayıs-Kasım)'!C184&lt;&gt;"",'G011A (Mayıs-Kasım)'!C184,0)</f>
        <v>0</v>
      </c>
      <c r="L184" s="238">
        <f>IF('G011A (Mayıs-Kasım)'!L184&lt;&gt;"",'G011A (Mayıs-Kasım)'!L184,0)</f>
        <v>0</v>
      </c>
      <c r="M184" s="239">
        <f>IF('G011A (Haziran-Aralık)'!C184&lt;&gt;"",'G011A (Haziran-Aralık)'!C184,0)</f>
        <v>0</v>
      </c>
      <c r="N184" s="238">
        <f>IF('G011A (Haziran-Aralık)'!L184&lt;&gt;"",'G011A (Haziran-Aralık)'!L184,0)</f>
        <v>0</v>
      </c>
      <c r="O184" s="246">
        <f t="shared" si="55"/>
        <v>0</v>
      </c>
      <c r="P184" s="247">
        <f t="shared" si="56"/>
        <v>0</v>
      </c>
      <c r="Q184" s="247">
        <f t="shared" si="57"/>
        <v>0</v>
      </c>
      <c r="R184" s="248">
        <f t="shared" si="58"/>
        <v>0</v>
      </c>
      <c r="T184" s="227">
        <f t="shared" si="59"/>
        <v>0</v>
      </c>
      <c r="U184" s="227">
        <f t="shared" si="60"/>
        <v>0</v>
      </c>
      <c r="V184" s="227">
        <f t="shared" si="61"/>
        <v>0</v>
      </c>
      <c r="W184" s="227">
        <f t="shared" si="62"/>
        <v>0</v>
      </c>
      <c r="X184" s="227">
        <f t="shared" si="63"/>
        <v>0</v>
      </c>
      <c r="Y184" s="227">
        <f t="shared" si="64"/>
        <v>0</v>
      </c>
      <c r="Z184" s="227">
        <f t="shared" si="65"/>
        <v>0</v>
      </c>
    </row>
    <row r="185" spans="1:27" ht="23.1" customHeight="1" x14ac:dyDescent="0.25">
      <c r="A185" s="164">
        <v>118</v>
      </c>
      <c r="B185" s="230" t="str">
        <f>IF('Proje ve Personel Bilgileri'!C134&gt;0,'Proje ve Personel Bilgileri'!C134,"")</f>
        <v/>
      </c>
      <c r="C185" s="246">
        <f>IF('G011A (Ocak-Temmuz)'!C185&lt;&gt;"",'G011A (Ocak-Temmuz)'!C185,0)</f>
        <v>0</v>
      </c>
      <c r="D185" s="247">
        <f>IF('G011A (Ocak-Temmuz)'!L185&lt;&gt;"",'G011A (Ocak-Temmuz)'!L185,0)</f>
        <v>0</v>
      </c>
      <c r="E185" s="239">
        <f>IF('G011A (Şubat-Ağustos)'!C185&lt;&gt;"",'G011A (Şubat-Ağustos)'!C185,0)</f>
        <v>0</v>
      </c>
      <c r="F185" s="238">
        <f>IF('G011A (Şubat-Ağustos)'!L185&lt;&gt;"",'G011A (Şubat-Ağustos)'!L185,0)</f>
        <v>0</v>
      </c>
      <c r="G185" s="239">
        <f>IF('G011A (Mart-Eylül)'!C185&lt;&gt;"",'G011A (Mart-Eylül)'!C185,0)</f>
        <v>0</v>
      </c>
      <c r="H185" s="238">
        <f>IF('G011A (Mart-Eylül)'!L185&lt;&gt;"",'G011A (Mart-Eylül)'!L185,0)</f>
        <v>0</v>
      </c>
      <c r="I185" s="239">
        <f>IF('G011A (Nisan-Ekim)'!C185&lt;&gt;"",'G011A (Nisan-Ekim)'!C185,0)</f>
        <v>0</v>
      </c>
      <c r="J185" s="238">
        <f>IF('G011A (Nisan-Ekim)'!L185&lt;&gt;"",'G011A (Nisan-Ekim)'!L185,0)</f>
        <v>0</v>
      </c>
      <c r="K185" s="239">
        <f>IF('G011A (Mayıs-Kasım)'!C185&lt;&gt;"",'G011A (Mayıs-Kasım)'!C185,0)</f>
        <v>0</v>
      </c>
      <c r="L185" s="238">
        <f>IF('G011A (Mayıs-Kasım)'!L185&lt;&gt;"",'G011A (Mayıs-Kasım)'!L185,0)</f>
        <v>0</v>
      </c>
      <c r="M185" s="239">
        <f>IF('G011A (Haziran-Aralık)'!C185&lt;&gt;"",'G011A (Haziran-Aralık)'!C185,0)</f>
        <v>0</v>
      </c>
      <c r="N185" s="238">
        <f>IF('G011A (Haziran-Aralık)'!L185&lt;&gt;"",'G011A (Haziran-Aralık)'!L185,0)</f>
        <v>0</v>
      </c>
      <c r="O185" s="246">
        <f t="shared" si="55"/>
        <v>0</v>
      </c>
      <c r="P185" s="247">
        <f t="shared" si="56"/>
        <v>0</v>
      </c>
      <c r="Q185" s="247">
        <f t="shared" si="57"/>
        <v>0</v>
      </c>
      <c r="R185" s="248">
        <f t="shared" si="58"/>
        <v>0</v>
      </c>
      <c r="T185" s="227">
        <f t="shared" si="59"/>
        <v>0</v>
      </c>
      <c r="U185" s="227">
        <f t="shared" si="60"/>
        <v>0</v>
      </c>
      <c r="V185" s="227">
        <f t="shared" si="61"/>
        <v>0</v>
      </c>
      <c r="W185" s="227">
        <f t="shared" si="62"/>
        <v>0</v>
      </c>
      <c r="X185" s="227">
        <f t="shared" si="63"/>
        <v>0</v>
      </c>
      <c r="Y185" s="227">
        <f t="shared" si="64"/>
        <v>0</v>
      </c>
      <c r="Z185" s="227">
        <f t="shared" si="65"/>
        <v>0</v>
      </c>
    </row>
    <row r="186" spans="1:27" ht="23.1" customHeight="1" x14ac:dyDescent="0.25">
      <c r="A186" s="164">
        <v>119</v>
      </c>
      <c r="B186" s="230" t="str">
        <f>IF('Proje ve Personel Bilgileri'!C135&gt;0,'Proje ve Personel Bilgileri'!C135,"")</f>
        <v/>
      </c>
      <c r="C186" s="246">
        <f>IF('G011A (Ocak-Temmuz)'!C186&lt;&gt;"",'G011A (Ocak-Temmuz)'!C186,0)</f>
        <v>0</v>
      </c>
      <c r="D186" s="247">
        <f>IF('G011A (Ocak-Temmuz)'!L186&lt;&gt;"",'G011A (Ocak-Temmuz)'!L186,0)</f>
        <v>0</v>
      </c>
      <c r="E186" s="239">
        <f>IF('G011A (Şubat-Ağustos)'!C186&lt;&gt;"",'G011A (Şubat-Ağustos)'!C186,0)</f>
        <v>0</v>
      </c>
      <c r="F186" s="238">
        <f>IF('G011A (Şubat-Ağustos)'!L186&lt;&gt;"",'G011A (Şubat-Ağustos)'!L186,0)</f>
        <v>0</v>
      </c>
      <c r="G186" s="239">
        <f>IF('G011A (Mart-Eylül)'!C186&lt;&gt;"",'G011A (Mart-Eylül)'!C186,0)</f>
        <v>0</v>
      </c>
      <c r="H186" s="238">
        <f>IF('G011A (Mart-Eylül)'!L186&lt;&gt;"",'G011A (Mart-Eylül)'!L186,0)</f>
        <v>0</v>
      </c>
      <c r="I186" s="239">
        <f>IF('G011A (Nisan-Ekim)'!C186&lt;&gt;"",'G011A (Nisan-Ekim)'!C186,0)</f>
        <v>0</v>
      </c>
      <c r="J186" s="238">
        <f>IF('G011A (Nisan-Ekim)'!L186&lt;&gt;"",'G011A (Nisan-Ekim)'!L186,0)</f>
        <v>0</v>
      </c>
      <c r="K186" s="239">
        <f>IF('G011A (Mayıs-Kasım)'!C186&lt;&gt;"",'G011A (Mayıs-Kasım)'!C186,0)</f>
        <v>0</v>
      </c>
      <c r="L186" s="238">
        <f>IF('G011A (Mayıs-Kasım)'!L186&lt;&gt;"",'G011A (Mayıs-Kasım)'!L186,0)</f>
        <v>0</v>
      </c>
      <c r="M186" s="239">
        <f>IF('G011A (Haziran-Aralık)'!C186&lt;&gt;"",'G011A (Haziran-Aralık)'!C186,0)</f>
        <v>0</v>
      </c>
      <c r="N186" s="238">
        <f>IF('G011A (Haziran-Aralık)'!L186&lt;&gt;"",'G011A (Haziran-Aralık)'!L186,0)</f>
        <v>0</v>
      </c>
      <c r="O186" s="246">
        <f t="shared" si="55"/>
        <v>0</v>
      </c>
      <c r="P186" s="247">
        <f t="shared" si="56"/>
        <v>0</v>
      </c>
      <c r="Q186" s="247">
        <f t="shared" si="57"/>
        <v>0</v>
      </c>
      <c r="R186" s="248">
        <f t="shared" si="58"/>
        <v>0</v>
      </c>
      <c r="T186" s="227">
        <f t="shared" si="59"/>
        <v>0</v>
      </c>
      <c r="U186" s="227">
        <f t="shared" si="60"/>
        <v>0</v>
      </c>
      <c r="V186" s="227">
        <f t="shared" si="61"/>
        <v>0</v>
      </c>
      <c r="W186" s="227">
        <f t="shared" si="62"/>
        <v>0</v>
      </c>
      <c r="X186" s="227">
        <f t="shared" si="63"/>
        <v>0</v>
      </c>
      <c r="Y186" s="227">
        <f t="shared" si="64"/>
        <v>0</v>
      </c>
      <c r="Z186" s="227">
        <f t="shared" si="65"/>
        <v>0</v>
      </c>
    </row>
    <row r="187" spans="1:27" ht="23.1" customHeight="1" thickBot="1" x14ac:dyDescent="0.3">
      <c r="A187" s="167">
        <v>120</v>
      </c>
      <c r="B187" s="232" t="str">
        <f>IF('Proje ve Personel Bilgileri'!C136&gt;0,'Proje ve Personel Bilgileri'!C136,"")</f>
        <v/>
      </c>
      <c r="C187" s="249">
        <f>IF('G011A (Ocak-Temmuz)'!C187&lt;&gt;"",'G011A (Ocak-Temmuz)'!C187,0)</f>
        <v>0</v>
      </c>
      <c r="D187" s="250">
        <f>IF('G011A (Ocak-Temmuz)'!L187&lt;&gt;"",'G011A (Ocak-Temmuz)'!L187,0)</f>
        <v>0</v>
      </c>
      <c r="E187" s="243">
        <f>IF('G011A (Şubat-Ağustos)'!C187&lt;&gt;"",'G011A (Şubat-Ağustos)'!C187,0)</f>
        <v>0</v>
      </c>
      <c r="F187" s="242">
        <f>IF('G011A (Şubat-Ağustos)'!L187&lt;&gt;"",'G011A (Şubat-Ağustos)'!L187,0)</f>
        <v>0</v>
      </c>
      <c r="G187" s="243">
        <f>IF('G011A (Mart-Eylül)'!C187&lt;&gt;"",'G011A (Mart-Eylül)'!C187,0)</f>
        <v>0</v>
      </c>
      <c r="H187" s="242">
        <f>IF('G011A (Mart-Eylül)'!L187&lt;&gt;"",'G011A (Mart-Eylül)'!L187,0)</f>
        <v>0</v>
      </c>
      <c r="I187" s="243">
        <f>IF('G011A (Nisan-Ekim)'!C187&lt;&gt;"",'G011A (Nisan-Ekim)'!C187,0)</f>
        <v>0</v>
      </c>
      <c r="J187" s="242">
        <f>IF('G011A (Nisan-Ekim)'!L187&lt;&gt;"",'G011A (Nisan-Ekim)'!L187,0)</f>
        <v>0</v>
      </c>
      <c r="K187" s="243">
        <f>IF('G011A (Mayıs-Kasım)'!C187&lt;&gt;"",'G011A (Mayıs-Kasım)'!C187,0)</f>
        <v>0</v>
      </c>
      <c r="L187" s="242">
        <f>IF('G011A (Mayıs-Kasım)'!L187&lt;&gt;"",'G011A (Mayıs-Kasım)'!L187,0)</f>
        <v>0</v>
      </c>
      <c r="M187" s="243">
        <f>IF('G011A (Haziran-Aralık)'!C187&lt;&gt;"",'G011A (Haziran-Aralık)'!C187,0)</f>
        <v>0</v>
      </c>
      <c r="N187" s="242">
        <f>IF('G011A (Haziran-Aralık)'!L187&lt;&gt;"",'G011A (Haziran-Aralık)'!L187,0)</f>
        <v>0</v>
      </c>
      <c r="O187" s="249">
        <f t="shared" si="55"/>
        <v>0</v>
      </c>
      <c r="P187" s="250">
        <f t="shared" si="56"/>
        <v>0</v>
      </c>
      <c r="Q187" s="250">
        <f t="shared" si="57"/>
        <v>0</v>
      </c>
      <c r="R187" s="251">
        <f t="shared" si="58"/>
        <v>0</v>
      </c>
      <c r="T187" s="227">
        <f t="shared" si="59"/>
        <v>0</v>
      </c>
      <c r="U187" s="227">
        <f t="shared" si="60"/>
        <v>0</v>
      </c>
      <c r="V187" s="227">
        <f t="shared" si="61"/>
        <v>0</v>
      </c>
      <c r="W187" s="227">
        <f t="shared" si="62"/>
        <v>0</v>
      </c>
      <c r="X187" s="227">
        <f t="shared" si="63"/>
        <v>0</v>
      </c>
      <c r="Y187" s="227">
        <f t="shared" si="64"/>
        <v>0</v>
      </c>
      <c r="Z187" s="227">
        <f t="shared" si="65"/>
        <v>0</v>
      </c>
      <c r="AA187" s="227">
        <f>IF(ISERROR(IF(SUM(C168:R187)&gt;0,1,0)),1,IF(SUM(C168:R187)&gt;0,1,0))</f>
        <v>0</v>
      </c>
    </row>
    <row r="188" spans="1:27" x14ac:dyDescent="0.25">
      <c r="B188" s="7"/>
      <c r="C188" s="7"/>
      <c r="D188" s="7"/>
      <c r="E188" s="7"/>
      <c r="F188" s="7"/>
      <c r="G188" s="7"/>
      <c r="H188" s="7"/>
      <c r="I188" s="7"/>
      <c r="J188" s="4"/>
      <c r="L188" s="153"/>
      <c r="M188" s="153"/>
      <c r="N188" s="153"/>
      <c r="O188" s="153"/>
      <c r="P188" s="153"/>
      <c r="Q188" s="153"/>
    </row>
    <row r="189" spans="1:27" x14ac:dyDescent="0.25">
      <c r="A189" s="7" t="s">
        <v>153</v>
      </c>
      <c r="B189" s="7"/>
      <c r="C189" s="7"/>
      <c r="D189" s="7"/>
      <c r="E189" s="7"/>
      <c r="F189" s="7"/>
      <c r="G189" s="7"/>
      <c r="H189" s="7"/>
      <c r="I189" s="7"/>
      <c r="J189" s="4"/>
      <c r="L189" s="153"/>
      <c r="M189" s="153"/>
      <c r="N189" s="153"/>
      <c r="O189" s="153"/>
      <c r="P189" s="153"/>
      <c r="Q189" s="153"/>
    </row>
    <row r="190" spans="1:27" x14ac:dyDescent="0.25">
      <c r="C190" s="153"/>
      <c r="J190" s="4"/>
      <c r="L190" s="153"/>
      <c r="M190" s="153"/>
      <c r="N190" s="153"/>
      <c r="O190" s="153"/>
    </row>
    <row r="191" spans="1:27" ht="19.5" x14ac:dyDescent="0.3">
      <c r="A191" s="342" t="s">
        <v>43</v>
      </c>
      <c r="B191" s="343">
        <f ca="1">imzatarihi</f>
        <v>46091</v>
      </c>
      <c r="C191" s="413" t="s">
        <v>44</v>
      </c>
      <c r="D191" s="413"/>
      <c r="E191" s="344" t="str">
        <f>IF(kurulusyetkilisi&gt;0,kurulusyetkilisi,"")</f>
        <v/>
      </c>
      <c r="G191" s="342"/>
      <c r="H191" s="131"/>
      <c r="I191" s="131"/>
      <c r="J191" s="4"/>
      <c r="L191" s="153"/>
      <c r="M191" s="153"/>
      <c r="N191" s="153"/>
      <c r="O191" s="153"/>
    </row>
    <row r="192" spans="1:27" ht="19.5" x14ac:dyDescent="0.3">
      <c r="A192" s="346"/>
      <c r="B192" s="346"/>
      <c r="C192" s="413" t="s">
        <v>45</v>
      </c>
      <c r="D192" s="413"/>
      <c r="E192" s="414"/>
      <c r="F192" s="414"/>
      <c r="G192" s="414"/>
      <c r="H192" s="107"/>
      <c r="I192" s="107"/>
      <c r="J192" s="4"/>
      <c r="L192" s="153"/>
      <c r="M192" s="153"/>
      <c r="N192" s="153"/>
      <c r="O192" s="153"/>
    </row>
    <row r="193" spans="1:26" ht="15.75" customHeight="1" x14ac:dyDescent="0.25">
      <c r="A193" s="453" t="s">
        <v>50</v>
      </c>
      <c r="B193" s="453"/>
      <c r="C193" s="453"/>
      <c r="D193" s="453"/>
      <c r="E193" s="453"/>
      <c r="F193" s="453"/>
      <c r="G193" s="453"/>
      <c r="H193" s="453"/>
      <c r="I193" s="453"/>
      <c r="J193" s="453"/>
      <c r="K193" s="453"/>
      <c r="L193" s="453"/>
      <c r="M193" s="453"/>
      <c r="N193" s="453"/>
      <c r="O193" s="453"/>
      <c r="P193" s="453"/>
      <c r="Q193" s="453"/>
      <c r="R193" s="453"/>
    </row>
    <row r="194" spans="1:26" x14ac:dyDescent="0.25">
      <c r="A194" s="439" t="str">
        <f>IF(YilDonem&lt;&gt;"",CONCATENATE(YilDonem," dönemine aittir."),"")</f>
        <v/>
      </c>
      <c r="B194" s="439"/>
      <c r="C194" s="439"/>
      <c r="D194" s="439"/>
      <c r="E194" s="439"/>
      <c r="F194" s="439"/>
      <c r="G194" s="439"/>
      <c r="H194" s="439"/>
      <c r="I194" s="439"/>
      <c r="J194" s="439"/>
      <c r="K194" s="439"/>
      <c r="L194" s="439"/>
      <c r="M194" s="439"/>
      <c r="N194" s="439"/>
      <c r="O194" s="439"/>
      <c r="P194" s="439"/>
      <c r="Q194" s="439"/>
      <c r="R194" s="439"/>
    </row>
    <row r="195" spans="1:26" ht="19.5" thickBot="1" x14ac:dyDescent="0.35">
      <c r="A195" s="440" t="s">
        <v>55</v>
      </c>
      <c r="B195" s="440"/>
      <c r="C195" s="440"/>
      <c r="D195" s="440"/>
      <c r="E195" s="440"/>
      <c r="F195" s="440"/>
      <c r="G195" s="440"/>
      <c r="H195" s="440"/>
      <c r="I195" s="440"/>
      <c r="J195" s="440"/>
      <c r="K195" s="440"/>
      <c r="L195" s="440"/>
      <c r="M195" s="440"/>
      <c r="N195" s="440"/>
      <c r="O195" s="440"/>
      <c r="P195" s="440"/>
      <c r="Q195" s="440"/>
      <c r="R195" s="440"/>
    </row>
    <row r="196" spans="1:26" ht="31.7" customHeight="1" thickBot="1" x14ac:dyDescent="0.3">
      <c r="A196" s="1" t="s">
        <v>1</v>
      </c>
      <c r="B196" s="441" t="str">
        <f>IF(ProjeNo&gt;0,ProjeNo,"")</f>
        <v/>
      </c>
      <c r="C196" s="442"/>
      <c r="D196" s="442"/>
      <c r="E196" s="442"/>
      <c r="F196" s="442"/>
      <c r="G196" s="442"/>
      <c r="H196" s="442"/>
      <c r="I196" s="442"/>
      <c r="J196" s="442"/>
      <c r="K196" s="442"/>
      <c r="L196" s="442"/>
      <c r="M196" s="442"/>
      <c r="N196" s="442"/>
      <c r="O196" s="442"/>
      <c r="P196" s="442"/>
      <c r="Q196" s="442"/>
      <c r="R196" s="443"/>
    </row>
    <row r="197" spans="1:26" ht="31.7" customHeight="1" thickBot="1" x14ac:dyDescent="0.3">
      <c r="A197" s="6" t="s">
        <v>11</v>
      </c>
      <c r="B197" s="444" t="str">
        <f>IF(ProjeAdi&gt;0,ProjeAdi,"")</f>
        <v/>
      </c>
      <c r="C197" s="445"/>
      <c r="D197" s="445"/>
      <c r="E197" s="445"/>
      <c r="F197" s="445"/>
      <c r="G197" s="445"/>
      <c r="H197" s="445"/>
      <c r="I197" s="445"/>
      <c r="J197" s="445"/>
      <c r="K197" s="445"/>
      <c r="L197" s="445"/>
      <c r="M197" s="445"/>
      <c r="N197" s="445"/>
      <c r="O197" s="445"/>
      <c r="P197" s="445"/>
      <c r="Q197" s="445"/>
      <c r="R197" s="446"/>
    </row>
    <row r="198" spans="1:26" ht="75.2" customHeight="1" thickBot="1" x14ac:dyDescent="0.3">
      <c r="A198" s="447" t="s">
        <v>7</v>
      </c>
      <c r="B198" s="449" t="s">
        <v>56</v>
      </c>
      <c r="C198" s="451" t="str">
        <f>IF(Dönem=1,"OCAK",IF(Dönem=2,"TEMMUZ",""))</f>
        <v/>
      </c>
      <c r="D198" s="452"/>
      <c r="E198" s="451" t="str">
        <f>IF(Dönem=1,"ŞUBAT",IF(Dönem=2,"AĞUSTOS",""))</f>
        <v/>
      </c>
      <c r="F198" s="452"/>
      <c r="G198" s="451" t="str">
        <f>IF(Dönem=1,"MART",IF(Dönem=2,"EYLÜL",""))</f>
        <v/>
      </c>
      <c r="H198" s="452"/>
      <c r="I198" s="451" t="str">
        <f>IF(Dönem=1,"NİSAN",IF(Dönem=2,"EKİM",""))</f>
        <v/>
      </c>
      <c r="J198" s="452"/>
      <c r="K198" s="451" t="str">
        <f>IF(Dönem=1,"MAYIS",IF(Dönem=2,"KASIM",""))</f>
        <v/>
      </c>
      <c r="L198" s="452"/>
      <c r="M198" s="451" t="str">
        <f>IF(Dönem=1,"HAZİRAN",IF(Dönem=2,"ARALIK",""))</f>
        <v/>
      </c>
      <c r="N198" s="452"/>
      <c r="O198" s="449" t="s">
        <v>51</v>
      </c>
      <c r="P198" s="449" t="s">
        <v>52</v>
      </c>
      <c r="Q198" s="449" t="s">
        <v>53</v>
      </c>
      <c r="R198" s="449" t="s">
        <v>144</v>
      </c>
      <c r="S198" s="5"/>
      <c r="T198" s="5"/>
    </row>
    <row r="199" spans="1:26" ht="49.7" customHeight="1" thickBot="1" x14ac:dyDescent="0.3">
      <c r="A199" s="448"/>
      <c r="B199" s="450"/>
      <c r="C199" s="3" t="s">
        <v>34</v>
      </c>
      <c r="D199" s="3" t="s">
        <v>54</v>
      </c>
      <c r="E199" s="3" t="s">
        <v>34</v>
      </c>
      <c r="F199" s="3" t="s">
        <v>54</v>
      </c>
      <c r="G199" s="3" t="s">
        <v>34</v>
      </c>
      <c r="H199" s="3" t="s">
        <v>54</v>
      </c>
      <c r="I199" s="3" t="s">
        <v>34</v>
      </c>
      <c r="J199" s="3" t="s">
        <v>54</v>
      </c>
      <c r="K199" s="3" t="s">
        <v>34</v>
      </c>
      <c r="L199" s="3" t="s">
        <v>54</v>
      </c>
      <c r="M199" s="3" t="s">
        <v>34</v>
      </c>
      <c r="N199" s="3" t="s">
        <v>54</v>
      </c>
      <c r="O199" s="450"/>
      <c r="P199" s="450"/>
      <c r="Q199" s="450"/>
      <c r="R199" s="450"/>
      <c r="Z199" s="2" t="s">
        <v>89</v>
      </c>
    </row>
    <row r="200" spans="1:26" ht="23.1" customHeight="1" x14ac:dyDescent="0.25">
      <c r="A200" s="161">
        <v>121</v>
      </c>
      <c r="B200" s="228" t="str">
        <f>IF('Proje ve Personel Bilgileri'!C137&gt;0,'Proje ve Personel Bilgileri'!C137,"")</f>
        <v/>
      </c>
      <c r="C200" s="236">
        <f>IF('G011A (Ocak-Temmuz)'!C200&lt;&gt;"",'G011A (Ocak-Temmuz)'!C200,0)</f>
        <v>0</v>
      </c>
      <c r="D200" s="235">
        <f>IF('G011A (Ocak-Temmuz)'!L200&lt;&gt;"",'G011A (Ocak-Temmuz)'!L200,0)</f>
        <v>0</v>
      </c>
      <c r="E200" s="236">
        <f>IF('G011A (Şubat-Ağustos)'!C200&lt;&gt;"",'G011A (Şubat-Ağustos)'!C200,0)</f>
        <v>0</v>
      </c>
      <c r="F200" s="235">
        <f>IF('G011A (Şubat-Ağustos)'!L200&lt;&gt;"",'G011A (Şubat-Ağustos)'!L200,0)</f>
        <v>0</v>
      </c>
      <c r="G200" s="236">
        <f>IF('G011A (Mart-Eylül)'!C200&lt;&gt;"",'G011A (Mart-Eylül)'!C200,0)</f>
        <v>0</v>
      </c>
      <c r="H200" s="235">
        <f>IF('G011A (Mart-Eylül)'!L200&lt;&gt;"",'G011A (Mart-Eylül)'!L200,0)</f>
        <v>0</v>
      </c>
      <c r="I200" s="236">
        <f>IF('G011A (Nisan-Ekim)'!C200&lt;&gt;"",'G011A (Nisan-Ekim)'!C200,0)</f>
        <v>0</v>
      </c>
      <c r="J200" s="235">
        <f>IF('G011A (Nisan-Ekim)'!L200&lt;&gt;"",'G011A (Nisan-Ekim)'!L200,0)</f>
        <v>0</v>
      </c>
      <c r="K200" s="236">
        <f>IF('G011A (Mayıs-Kasım)'!C200&lt;&gt;"",'G011A (Mayıs-Kasım)'!C200,0)</f>
        <v>0</v>
      </c>
      <c r="L200" s="235">
        <f>IF('G011A (Mayıs-Kasım)'!L200&lt;&gt;"",'G011A (Mayıs-Kasım)'!L200,0)</f>
        <v>0</v>
      </c>
      <c r="M200" s="236">
        <f>IF('G011A (Haziran-Aralık)'!C200&lt;&gt;"",'G011A (Haziran-Aralık)'!C200,0)</f>
        <v>0</v>
      </c>
      <c r="N200" s="235">
        <f>IF('G011A (Haziran-Aralık)'!L200&lt;&gt;"",'G011A (Haziran-Aralık)'!L200,0)</f>
        <v>0</v>
      </c>
      <c r="O200" s="236">
        <f>C200+E200+G200+I200+K200+M200</f>
        <v>0</v>
      </c>
      <c r="P200" s="235">
        <f>D200+F200+H200+J200+L200+N200</f>
        <v>0</v>
      </c>
      <c r="Q200" s="235">
        <f>IF(O200=0,0,O200/30)</f>
        <v>0</v>
      </c>
      <c r="R200" s="237">
        <f>IF(P200=0,0,P200/Q200)</f>
        <v>0</v>
      </c>
      <c r="T200" s="227">
        <f>IF(C200&gt;0,1,0)</f>
        <v>0</v>
      </c>
      <c r="U200" s="227">
        <f>IF(E200&gt;0,1,0)</f>
        <v>0</v>
      </c>
      <c r="V200" s="227">
        <f>IF(G200&gt;0,1,0)</f>
        <v>0</v>
      </c>
      <c r="W200" s="227">
        <f>IF(I200&gt;0,1,0)</f>
        <v>0</v>
      </c>
      <c r="X200" s="227">
        <f>IF(K200&gt;0,1,0)</f>
        <v>0</v>
      </c>
      <c r="Y200" s="227">
        <f>IF(M200&gt;0,1,0)</f>
        <v>0</v>
      </c>
      <c r="Z200" s="227">
        <f>SUM(T200:Y200)</f>
        <v>0</v>
      </c>
    </row>
    <row r="201" spans="1:26" ht="23.1" customHeight="1" x14ac:dyDescent="0.25">
      <c r="A201" s="164">
        <v>122</v>
      </c>
      <c r="B201" s="230" t="str">
        <f>IF('Proje ve Personel Bilgileri'!C138&gt;0,'Proje ve Personel Bilgileri'!C138,"")</f>
        <v/>
      </c>
      <c r="C201" s="246">
        <f>IF('G011A (Ocak-Temmuz)'!C201&lt;&gt;"",'G011A (Ocak-Temmuz)'!C201,0)</f>
        <v>0</v>
      </c>
      <c r="D201" s="247">
        <f>IF('G011A (Ocak-Temmuz)'!L201&lt;&gt;"",'G011A (Ocak-Temmuz)'!L201,0)</f>
        <v>0</v>
      </c>
      <c r="E201" s="239">
        <f>IF('G011A (Şubat-Ağustos)'!C201&lt;&gt;"",'G011A (Şubat-Ağustos)'!C201,0)</f>
        <v>0</v>
      </c>
      <c r="F201" s="238">
        <f>IF('G011A (Şubat-Ağustos)'!L201&lt;&gt;"",'G011A (Şubat-Ağustos)'!L201,0)</f>
        <v>0</v>
      </c>
      <c r="G201" s="239">
        <f>IF('G011A (Mart-Eylül)'!C201&lt;&gt;"",'G011A (Mart-Eylül)'!C201,0)</f>
        <v>0</v>
      </c>
      <c r="H201" s="238">
        <f>IF('G011A (Mart-Eylül)'!L201&lt;&gt;"",'G011A (Mart-Eylül)'!L201,0)</f>
        <v>0</v>
      </c>
      <c r="I201" s="239">
        <f>IF('G011A (Nisan-Ekim)'!C201&lt;&gt;"",'G011A (Nisan-Ekim)'!C201,0)</f>
        <v>0</v>
      </c>
      <c r="J201" s="238">
        <f>IF('G011A (Nisan-Ekim)'!L201&lt;&gt;"",'G011A (Nisan-Ekim)'!L201,0)</f>
        <v>0</v>
      </c>
      <c r="K201" s="239">
        <f>IF('G011A (Mayıs-Kasım)'!C201&lt;&gt;"",'G011A (Mayıs-Kasım)'!C201,0)</f>
        <v>0</v>
      </c>
      <c r="L201" s="238">
        <f>IF('G011A (Mayıs-Kasım)'!L201&lt;&gt;"",'G011A (Mayıs-Kasım)'!L201,0)</f>
        <v>0</v>
      </c>
      <c r="M201" s="239">
        <f>IF('G011A (Haziran-Aralık)'!C201&lt;&gt;"",'G011A (Haziran-Aralık)'!C201,0)</f>
        <v>0</v>
      </c>
      <c r="N201" s="238">
        <f>IF('G011A (Haziran-Aralık)'!L201&lt;&gt;"",'G011A (Haziran-Aralık)'!L201,0)</f>
        <v>0</v>
      </c>
      <c r="O201" s="246">
        <f t="shared" ref="O201:O219" si="66">C201+E201+G201+I201+K201+M201</f>
        <v>0</v>
      </c>
      <c r="P201" s="247">
        <f t="shared" ref="P201:P219" si="67">D201+F201+H201+J201+L201+N201</f>
        <v>0</v>
      </c>
      <c r="Q201" s="247">
        <f t="shared" ref="Q201:Q219" si="68">IF(O201=0,0,O201/30)</f>
        <v>0</v>
      </c>
      <c r="R201" s="248">
        <f t="shared" ref="R201:R219" si="69">IF(P201=0,0,P201/Q201)</f>
        <v>0</v>
      </c>
      <c r="T201" s="227">
        <f t="shared" ref="T201:T219" si="70">IF(C201&gt;0,1,0)</f>
        <v>0</v>
      </c>
      <c r="U201" s="227">
        <f t="shared" ref="U201:U219" si="71">IF(E201&gt;0,1,0)</f>
        <v>0</v>
      </c>
      <c r="V201" s="227">
        <f t="shared" ref="V201:V219" si="72">IF(G201&gt;0,1,0)</f>
        <v>0</v>
      </c>
      <c r="W201" s="227">
        <f t="shared" ref="W201:W219" si="73">IF(I201&gt;0,1,0)</f>
        <v>0</v>
      </c>
      <c r="X201" s="227">
        <f t="shared" ref="X201:X219" si="74">IF(K201&gt;0,1,0)</f>
        <v>0</v>
      </c>
      <c r="Y201" s="227">
        <f t="shared" ref="Y201:Y219" si="75">IF(M201&gt;0,1,0)</f>
        <v>0</v>
      </c>
      <c r="Z201" s="227">
        <f t="shared" ref="Z201:Z219" si="76">SUM(T201:Y201)</f>
        <v>0</v>
      </c>
    </row>
    <row r="202" spans="1:26" ht="23.1" customHeight="1" x14ac:dyDescent="0.25">
      <c r="A202" s="164">
        <v>123</v>
      </c>
      <c r="B202" s="230" t="str">
        <f>IF('Proje ve Personel Bilgileri'!C139&gt;0,'Proje ve Personel Bilgileri'!C139,"")</f>
        <v/>
      </c>
      <c r="C202" s="246">
        <f>IF('G011A (Ocak-Temmuz)'!C202&lt;&gt;"",'G011A (Ocak-Temmuz)'!C202,0)</f>
        <v>0</v>
      </c>
      <c r="D202" s="247">
        <f>IF('G011A (Ocak-Temmuz)'!L202&lt;&gt;"",'G011A (Ocak-Temmuz)'!L202,0)</f>
        <v>0</v>
      </c>
      <c r="E202" s="239">
        <f>IF('G011A (Şubat-Ağustos)'!C202&lt;&gt;"",'G011A (Şubat-Ağustos)'!C202,0)</f>
        <v>0</v>
      </c>
      <c r="F202" s="238">
        <f>IF('G011A (Şubat-Ağustos)'!L202&lt;&gt;"",'G011A (Şubat-Ağustos)'!L202,0)</f>
        <v>0</v>
      </c>
      <c r="G202" s="239">
        <f>IF('G011A (Mart-Eylül)'!C202&lt;&gt;"",'G011A (Mart-Eylül)'!C202,0)</f>
        <v>0</v>
      </c>
      <c r="H202" s="238">
        <f>IF('G011A (Mart-Eylül)'!L202&lt;&gt;"",'G011A (Mart-Eylül)'!L202,0)</f>
        <v>0</v>
      </c>
      <c r="I202" s="239">
        <f>IF('G011A (Nisan-Ekim)'!C202&lt;&gt;"",'G011A (Nisan-Ekim)'!C202,0)</f>
        <v>0</v>
      </c>
      <c r="J202" s="238">
        <f>IF('G011A (Nisan-Ekim)'!L202&lt;&gt;"",'G011A (Nisan-Ekim)'!L202,0)</f>
        <v>0</v>
      </c>
      <c r="K202" s="239">
        <f>IF('G011A (Mayıs-Kasım)'!C202&lt;&gt;"",'G011A (Mayıs-Kasım)'!C202,0)</f>
        <v>0</v>
      </c>
      <c r="L202" s="238">
        <f>IF('G011A (Mayıs-Kasım)'!L202&lt;&gt;"",'G011A (Mayıs-Kasım)'!L202,0)</f>
        <v>0</v>
      </c>
      <c r="M202" s="239">
        <f>IF('G011A (Haziran-Aralık)'!C202&lt;&gt;"",'G011A (Haziran-Aralık)'!C202,0)</f>
        <v>0</v>
      </c>
      <c r="N202" s="238">
        <f>IF('G011A (Haziran-Aralık)'!L202&lt;&gt;"",'G011A (Haziran-Aralık)'!L202,0)</f>
        <v>0</v>
      </c>
      <c r="O202" s="246">
        <f t="shared" si="66"/>
        <v>0</v>
      </c>
      <c r="P202" s="247">
        <f t="shared" si="67"/>
        <v>0</v>
      </c>
      <c r="Q202" s="247">
        <f t="shared" si="68"/>
        <v>0</v>
      </c>
      <c r="R202" s="248">
        <f t="shared" si="69"/>
        <v>0</v>
      </c>
      <c r="T202" s="227">
        <f t="shared" si="70"/>
        <v>0</v>
      </c>
      <c r="U202" s="227">
        <f t="shared" si="71"/>
        <v>0</v>
      </c>
      <c r="V202" s="227">
        <f t="shared" si="72"/>
        <v>0</v>
      </c>
      <c r="W202" s="227">
        <f t="shared" si="73"/>
        <v>0</v>
      </c>
      <c r="X202" s="227">
        <f t="shared" si="74"/>
        <v>0</v>
      </c>
      <c r="Y202" s="227">
        <f t="shared" si="75"/>
        <v>0</v>
      </c>
      <c r="Z202" s="227">
        <f t="shared" si="76"/>
        <v>0</v>
      </c>
    </row>
    <row r="203" spans="1:26" ht="23.1" customHeight="1" x14ac:dyDescent="0.25">
      <c r="A203" s="164">
        <v>124</v>
      </c>
      <c r="B203" s="230" t="str">
        <f>IF('Proje ve Personel Bilgileri'!C140&gt;0,'Proje ve Personel Bilgileri'!C140,"")</f>
        <v/>
      </c>
      <c r="C203" s="246">
        <f>IF('G011A (Ocak-Temmuz)'!C203&lt;&gt;"",'G011A (Ocak-Temmuz)'!C203,0)</f>
        <v>0</v>
      </c>
      <c r="D203" s="247">
        <f>IF('G011A (Ocak-Temmuz)'!L203&lt;&gt;"",'G011A (Ocak-Temmuz)'!L203,0)</f>
        <v>0</v>
      </c>
      <c r="E203" s="239">
        <f>IF('G011A (Şubat-Ağustos)'!C203&lt;&gt;"",'G011A (Şubat-Ağustos)'!C203,0)</f>
        <v>0</v>
      </c>
      <c r="F203" s="238">
        <f>IF('G011A (Şubat-Ağustos)'!L203&lt;&gt;"",'G011A (Şubat-Ağustos)'!L203,0)</f>
        <v>0</v>
      </c>
      <c r="G203" s="239">
        <f>IF('G011A (Mart-Eylül)'!C203&lt;&gt;"",'G011A (Mart-Eylül)'!C203,0)</f>
        <v>0</v>
      </c>
      <c r="H203" s="238">
        <f>IF('G011A (Mart-Eylül)'!L203&lt;&gt;"",'G011A (Mart-Eylül)'!L203,0)</f>
        <v>0</v>
      </c>
      <c r="I203" s="239">
        <f>IF('G011A (Nisan-Ekim)'!C203&lt;&gt;"",'G011A (Nisan-Ekim)'!C203,0)</f>
        <v>0</v>
      </c>
      <c r="J203" s="238">
        <f>IF('G011A (Nisan-Ekim)'!L203&lt;&gt;"",'G011A (Nisan-Ekim)'!L203,0)</f>
        <v>0</v>
      </c>
      <c r="K203" s="239">
        <f>IF('G011A (Mayıs-Kasım)'!C203&lt;&gt;"",'G011A (Mayıs-Kasım)'!C203,0)</f>
        <v>0</v>
      </c>
      <c r="L203" s="238">
        <f>IF('G011A (Mayıs-Kasım)'!L203&lt;&gt;"",'G011A (Mayıs-Kasım)'!L203,0)</f>
        <v>0</v>
      </c>
      <c r="M203" s="239">
        <f>IF('G011A (Haziran-Aralık)'!C203&lt;&gt;"",'G011A (Haziran-Aralık)'!C203,0)</f>
        <v>0</v>
      </c>
      <c r="N203" s="238">
        <f>IF('G011A (Haziran-Aralık)'!L203&lt;&gt;"",'G011A (Haziran-Aralık)'!L203,0)</f>
        <v>0</v>
      </c>
      <c r="O203" s="246">
        <f t="shared" si="66"/>
        <v>0</v>
      </c>
      <c r="P203" s="247">
        <f t="shared" si="67"/>
        <v>0</v>
      </c>
      <c r="Q203" s="247">
        <f t="shared" si="68"/>
        <v>0</v>
      </c>
      <c r="R203" s="248">
        <f t="shared" si="69"/>
        <v>0</v>
      </c>
      <c r="T203" s="227">
        <f t="shared" si="70"/>
        <v>0</v>
      </c>
      <c r="U203" s="227">
        <f t="shared" si="71"/>
        <v>0</v>
      </c>
      <c r="V203" s="227">
        <f t="shared" si="72"/>
        <v>0</v>
      </c>
      <c r="W203" s="227">
        <f t="shared" si="73"/>
        <v>0</v>
      </c>
      <c r="X203" s="227">
        <f t="shared" si="74"/>
        <v>0</v>
      </c>
      <c r="Y203" s="227">
        <f t="shared" si="75"/>
        <v>0</v>
      </c>
      <c r="Z203" s="227">
        <f t="shared" si="76"/>
        <v>0</v>
      </c>
    </row>
    <row r="204" spans="1:26" ht="23.1" customHeight="1" x14ac:dyDescent="0.25">
      <c r="A204" s="164">
        <v>125</v>
      </c>
      <c r="B204" s="230" t="str">
        <f>IF('Proje ve Personel Bilgileri'!C141&gt;0,'Proje ve Personel Bilgileri'!C141,"")</f>
        <v/>
      </c>
      <c r="C204" s="246">
        <f>IF('G011A (Ocak-Temmuz)'!C204&lt;&gt;"",'G011A (Ocak-Temmuz)'!C204,0)</f>
        <v>0</v>
      </c>
      <c r="D204" s="247">
        <f>IF('G011A (Ocak-Temmuz)'!L204&lt;&gt;"",'G011A (Ocak-Temmuz)'!L204,0)</f>
        <v>0</v>
      </c>
      <c r="E204" s="239">
        <f>IF('G011A (Şubat-Ağustos)'!C204&lt;&gt;"",'G011A (Şubat-Ağustos)'!C204,0)</f>
        <v>0</v>
      </c>
      <c r="F204" s="238">
        <f>IF('G011A (Şubat-Ağustos)'!L204&lt;&gt;"",'G011A (Şubat-Ağustos)'!L204,0)</f>
        <v>0</v>
      </c>
      <c r="G204" s="239">
        <f>IF('G011A (Mart-Eylül)'!C204&lt;&gt;"",'G011A (Mart-Eylül)'!C204,0)</f>
        <v>0</v>
      </c>
      <c r="H204" s="238">
        <f>IF('G011A (Mart-Eylül)'!L204&lt;&gt;"",'G011A (Mart-Eylül)'!L204,0)</f>
        <v>0</v>
      </c>
      <c r="I204" s="239">
        <f>IF('G011A (Nisan-Ekim)'!C204&lt;&gt;"",'G011A (Nisan-Ekim)'!C204,0)</f>
        <v>0</v>
      </c>
      <c r="J204" s="238">
        <f>IF('G011A (Nisan-Ekim)'!L204&lt;&gt;"",'G011A (Nisan-Ekim)'!L204,0)</f>
        <v>0</v>
      </c>
      <c r="K204" s="239">
        <f>IF('G011A (Mayıs-Kasım)'!C204&lt;&gt;"",'G011A (Mayıs-Kasım)'!C204,0)</f>
        <v>0</v>
      </c>
      <c r="L204" s="238">
        <f>IF('G011A (Mayıs-Kasım)'!L204&lt;&gt;"",'G011A (Mayıs-Kasım)'!L204,0)</f>
        <v>0</v>
      </c>
      <c r="M204" s="239">
        <f>IF('G011A (Haziran-Aralık)'!C204&lt;&gt;"",'G011A (Haziran-Aralık)'!C204,0)</f>
        <v>0</v>
      </c>
      <c r="N204" s="238">
        <f>IF('G011A (Haziran-Aralık)'!L204&lt;&gt;"",'G011A (Haziran-Aralık)'!L204,0)</f>
        <v>0</v>
      </c>
      <c r="O204" s="246">
        <f t="shared" si="66"/>
        <v>0</v>
      </c>
      <c r="P204" s="247">
        <f t="shared" si="67"/>
        <v>0</v>
      </c>
      <c r="Q204" s="247">
        <f t="shared" si="68"/>
        <v>0</v>
      </c>
      <c r="R204" s="248">
        <f t="shared" si="69"/>
        <v>0</v>
      </c>
      <c r="T204" s="227">
        <f t="shared" si="70"/>
        <v>0</v>
      </c>
      <c r="U204" s="227">
        <f t="shared" si="71"/>
        <v>0</v>
      </c>
      <c r="V204" s="227">
        <f t="shared" si="72"/>
        <v>0</v>
      </c>
      <c r="W204" s="227">
        <f t="shared" si="73"/>
        <v>0</v>
      </c>
      <c r="X204" s="227">
        <f t="shared" si="74"/>
        <v>0</v>
      </c>
      <c r="Y204" s="227">
        <f t="shared" si="75"/>
        <v>0</v>
      </c>
      <c r="Z204" s="227">
        <f t="shared" si="76"/>
        <v>0</v>
      </c>
    </row>
    <row r="205" spans="1:26" ht="23.1" customHeight="1" x14ac:dyDescent="0.25">
      <c r="A205" s="164">
        <v>126</v>
      </c>
      <c r="B205" s="230" t="str">
        <f>IF('Proje ve Personel Bilgileri'!C142&gt;0,'Proje ve Personel Bilgileri'!C142,"")</f>
        <v/>
      </c>
      <c r="C205" s="246">
        <f>IF('G011A (Ocak-Temmuz)'!C205&lt;&gt;"",'G011A (Ocak-Temmuz)'!C205,0)</f>
        <v>0</v>
      </c>
      <c r="D205" s="247">
        <f>IF('G011A (Ocak-Temmuz)'!L205&lt;&gt;"",'G011A (Ocak-Temmuz)'!L205,0)</f>
        <v>0</v>
      </c>
      <c r="E205" s="239">
        <f>IF('G011A (Şubat-Ağustos)'!C205&lt;&gt;"",'G011A (Şubat-Ağustos)'!C205,0)</f>
        <v>0</v>
      </c>
      <c r="F205" s="238">
        <f>IF('G011A (Şubat-Ağustos)'!L205&lt;&gt;"",'G011A (Şubat-Ağustos)'!L205,0)</f>
        <v>0</v>
      </c>
      <c r="G205" s="239">
        <f>IF('G011A (Mart-Eylül)'!C205&lt;&gt;"",'G011A (Mart-Eylül)'!C205,0)</f>
        <v>0</v>
      </c>
      <c r="H205" s="238">
        <f>IF('G011A (Mart-Eylül)'!L205&lt;&gt;"",'G011A (Mart-Eylül)'!L205,0)</f>
        <v>0</v>
      </c>
      <c r="I205" s="239">
        <f>IF('G011A (Nisan-Ekim)'!C205&lt;&gt;"",'G011A (Nisan-Ekim)'!C205,0)</f>
        <v>0</v>
      </c>
      <c r="J205" s="238">
        <f>IF('G011A (Nisan-Ekim)'!L205&lt;&gt;"",'G011A (Nisan-Ekim)'!L205,0)</f>
        <v>0</v>
      </c>
      <c r="K205" s="239">
        <f>IF('G011A (Mayıs-Kasım)'!C205&lt;&gt;"",'G011A (Mayıs-Kasım)'!C205,0)</f>
        <v>0</v>
      </c>
      <c r="L205" s="238">
        <f>IF('G011A (Mayıs-Kasım)'!L205&lt;&gt;"",'G011A (Mayıs-Kasım)'!L205,0)</f>
        <v>0</v>
      </c>
      <c r="M205" s="239">
        <f>IF('G011A (Haziran-Aralık)'!C205&lt;&gt;"",'G011A (Haziran-Aralık)'!C205,0)</f>
        <v>0</v>
      </c>
      <c r="N205" s="238">
        <f>IF('G011A (Haziran-Aralık)'!L205&lt;&gt;"",'G011A (Haziran-Aralık)'!L205,0)</f>
        <v>0</v>
      </c>
      <c r="O205" s="246">
        <f t="shared" si="66"/>
        <v>0</v>
      </c>
      <c r="P205" s="247">
        <f t="shared" si="67"/>
        <v>0</v>
      </c>
      <c r="Q205" s="247">
        <f t="shared" si="68"/>
        <v>0</v>
      </c>
      <c r="R205" s="248">
        <f t="shared" si="69"/>
        <v>0</v>
      </c>
      <c r="T205" s="227">
        <f t="shared" si="70"/>
        <v>0</v>
      </c>
      <c r="U205" s="227">
        <f t="shared" si="71"/>
        <v>0</v>
      </c>
      <c r="V205" s="227">
        <f t="shared" si="72"/>
        <v>0</v>
      </c>
      <c r="W205" s="227">
        <f t="shared" si="73"/>
        <v>0</v>
      </c>
      <c r="X205" s="227">
        <f t="shared" si="74"/>
        <v>0</v>
      </c>
      <c r="Y205" s="227">
        <f t="shared" si="75"/>
        <v>0</v>
      </c>
      <c r="Z205" s="227">
        <f t="shared" si="76"/>
        <v>0</v>
      </c>
    </row>
    <row r="206" spans="1:26" ht="23.1" customHeight="1" x14ac:dyDescent="0.25">
      <c r="A206" s="164">
        <v>127</v>
      </c>
      <c r="B206" s="230" t="str">
        <f>IF('Proje ve Personel Bilgileri'!C143&gt;0,'Proje ve Personel Bilgileri'!C143,"")</f>
        <v/>
      </c>
      <c r="C206" s="246">
        <f>IF('G011A (Ocak-Temmuz)'!C206&lt;&gt;"",'G011A (Ocak-Temmuz)'!C206,0)</f>
        <v>0</v>
      </c>
      <c r="D206" s="247">
        <f>IF('G011A (Ocak-Temmuz)'!L206&lt;&gt;"",'G011A (Ocak-Temmuz)'!L206,0)</f>
        <v>0</v>
      </c>
      <c r="E206" s="239">
        <f>IF('G011A (Şubat-Ağustos)'!C206&lt;&gt;"",'G011A (Şubat-Ağustos)'!C206,0)</f>
        <v>0</v>
      </c>
      <c r="F206" s="238">
        <f>IF('G011A (Şubat-Ağustos)'!L206&lt;&gt;"",'G011A (Şubat-Ağustos)'!L206,0)</f>
        <v>0</v>
      </c>
      <c r="G206" s="239">
        <f>IF('G011A (Mart-Eylül)'!C206&lt;&gt;"",'G011A (Mart-Eylül)'!C206,0)</f>
        <v>0</v>
      </c>
      <c r="H206" s="238">
        <f>IF('G011A (Mart-Eylül)'!L206&lt;&gt;"",'G011A (Mart-Eylül)'!L206,0)</f>
        <v>0</v>
      </c>
      <c r="I206" s="239">
        <f>IF('G011A (Nisan-Ekim)'!C206&lt;&gt;"",'G011A (Nisan-Ekim)'!C206,0)</f>
        <v>0</v>
      </c>
      <c r="J206" s="238">
        <f>IF('G011A (Nisan-Ekim)'!L206&lt;&gt;"",'G011A (Nisan-Ekim)'!L206,0)</f>
        <v>0</v>
      </c>
      <c r="K206" s="239">
        <f>IF('G011A (Mayıs-Kasım)'!C206&lt;&gt;"",'G011A (Mayıs-Kasım)'!C206,0)</f>
        <v>0</v>
      </c>
      <c r="L206" s="238">
        <f>IF('G011A (Mayıs-Kasım)'!L206&lt;&gt;"",'G011A (Mayıs-Kasım)'!L206,0)</f>
        <v>0</v>
      </c>
      <c r="M206" s="239">
        <f>IF('G011A (Haziran-Aralık)'!C206&lt;&gt;"",'G011A (Haziran-Aralık)'!C206,0)</f>
        <v>0</v>
      </c>
      <c r="N206" s="238">
        <f>IF('G011A (Haziran-Aralık)'!L206&lt;&gt;"",'G011A (Haziran-Aralık)'!L206,0)</f>
        <v>0</v>
      </c>
      <c r="O206" s="246">
        <f t="shared" si="66"/>
        <v>0</v>
      </c>
      <c r="P206" s="247">
        <f t="shared" si="67"/>
        <v>0</v>
      </c>
      <c r="Q206" s="247">
        <f t="shared" si="68"/>
        <v>0</v>
      </c>
      <c r="R206" s="248">
        <f t="shared" si="69"/>
        <v>0</v>
      </c>
      <c r="T206" s="227">
        <f t="shared" si="70"/>
        <v>0</v>
      </c>
      <c r="U206" s="227">
        <f t="shared" si="71"/>
        <v>0</v>
      </c>
      <c r="V206" s="227">
        <f t="shared" si="72"/>
        <v>0</v>
      </c>
      <c r="W206" s="227">
        <f t="shared" si="73"/>
        <v>0</v>
      </c>
      <c r="X206" s="227">
        <f t="shared" si="74"/>
        <v>0</v>
      </c>
      <c r="Y206" s="227">
        <f t="shared" si="75"/>
        <v>0</v>
      </c>
      <c r="Z206" s="227">
        <f t="shared" si="76"/>
        <v>0</v>
      </c>
    </row>
    <row r="207" spans="1:26" ht="23.1" customHeight="1" x14ac:dyDescent="0.25">
      <c r="A207" s="164">
        <v>128</v>
      </c>
      <c r="B207" s="230" t="str">
        <f>IF('Proje ve Personel Bilgileri'!C144&gt;0,'Proje ve Personel Bilgileri'!C144,"")</f>
        <v/>
      </c>
      <c r="C207" s="246">
        <f>IF('G011A (Ocak-Temmuz)'!C207&lt;&gt;"",'G011A (Ocak-Temmuz)'!C207,0)</f>
        <v>0</v>
      </c>
      <c r="D207" s="247">
        <f>IF('G011A (Ocak-Temmuz)'!L207&lt;&gt;"",'G011A (Ocak-Temmuz)'!L207,0)</f>
        <v>0</v>
      </c>
      <c r="E207" s="239">
        <f>IF('G011A (Şubat-Ağustos)'!C207&lt;&gt;"",'G011A (Şubat-Ağustos)'!C207,0)</f>
        <v>0</v>
      </c>
      <c r="F207" s="238">
        <f>IF('G011A (Şubat-Ağustos)'!L207&lt;&gt;"",'G011A (Şubat-Ağustos)'!L207,0)</f>
        <v>0</v>
      </c>
      <c r="G207" s="239">
        <f>IF('G011A (Mart-Eylül)'!C207&lt;&gt;"",'G011A (Mart-Eylül)'!C207,0)</f>
        <v>0</v>
      </c>
      <c r="H207" s="238">
        <f>IF('G011A (Mart-Eylül)'!L207&lt;&gt;"",'G011A (Mart-Eylül)'!L207,0)</f>
        <v>0</v>
      </c>
      <c r="I207" s="239">
        <f>IF('G011A (Nisan-Ekim)'!C207&lt;&gt;"",'G011A (Nisan-Ekim)'!C207,0)</f>
        <v>0</v>
      </c>
      <c r="J207" s="238">
        <f>IF('G011A (Nisan-Ekim)'!L207&lt;&gt;"",'G011A (Nisan-Ekim)'!L207,0)</f>
        <v>0</v>
      </c>
      <c r="K207" s="239">
        <f>IF('G011A (Mayıs-Kasım)'!C207&lt;&gt;"",'G011A (Mayıs-Kasım)'!C207,0)</f>
        <v>0</v>
      </c>
      <c r="L207" s="238">
        <f>IF('G011A (Mayıs-Kasım)'!L207&lt;&gt;"",'G011A (Mayıs-Kasım)'!L207,0)</f>
        <v>0</v>
      </c>
      <c r="M207" s="239">
        <f>IF('G011A (Haziran-Aralık)'!C207&lt;&gt;"",'G011A (Haziran-Aralık)'!C207,0)</f>
        <v>0</v>
      </c>
      <c r="N207" s="238">
        <f>IF('G011A (Haziran-Aralık)'!L207&lt;&gt;"",'G011A (Haziran-Aralık)'!L207,0)</f>
        <v>0</v>
      </c>
      <c r="O207" s="246">
        <f t="shared" si="66"/>
        <v>0</v>
      </c>
      <c r="P207" s="247">
        <f t="shared" si="67"/>
        <v>0</v>
      </c>
      <c r="Q207" s="247">
        <f t="shared" si="68"/>
        <v>0</v>
      </c>
      <c r="R207" s="248">
        <f t="shared" si="69"/>
        <v>0</v>
      </c>
      <c r="T207" s="227">
        <f t="shared" si="70"/>
        <v>0</v>
      </c>
      <c r="U207" s="227">
        <f t="shared" si="71"/>
        <v>0</v>
      </c>
      <c r="V207" s="227">
        <f t="shared" si="72"/>
        <v>0</v>
      </c>
      <c r="W207" s="227">
        <f t="shared" si="73"/>
        <v>0</v>
      </c>
      <c r="X207" s="227">
        <f t="shared" si="74"/>
        <v>0</v>
      </c>
      <c r="Y207" s="227">
        <f t="shared" si="75"/>
        <v>0</v>
      </c>
      <c r="Z207" s="227">
        <f t="shared" si="76"/>
        <v>0</v>
      </c>
    </row>
    <row r="208" spans="1:26" ht="23.1" customHeight="1" x14ac:dyDescent="0.25">
      <c r="A208" s="164">
        <v>129</v>
      </c>
      <c r="B208" s="230" t="str">
        <f>IF('Proje ve Personel Bilgileri'!C145&gt;0,'Proje ve Personel Bilgileri'!C145,"")</f>
        <v/>
      </c>
      <c r="C208" s="246">
        <f>IF('G011A (Ocak-Temmuz)'!C208&lt;&gt;"",'G011A (Ocak-Temmuz)'!C208,0)</f>
        <v>0</v>
      </c>
      <c r="D208" s="247">
        <f>IF('G011A (Ocak-Temmuz)'!L208&lt;&gt;"",'G011A (Ocak-Temmuz)'!L208,0)</f>
        <v>0</v>
      </c>
      <c r="E208" s="239">
        <f>IF('G011A (Şubat-Ağustos)'!C208&lt;&gt;"",'G011A (Şubat-Ağustos)'!C208,0)</f>
        <v>0</v>
      </c>
      <c r="F208" s="238">
        <f>IF('G011A (Şubat-Ağustos)'!L208&lt;&gt;"",'G011A (Şubat-Ağustos)'!L208,0)</f>
        <v>0</v>
      </c>
      <c r="G208" s="239">
        <f>IF('G011A (Mart-Eylül)'!C208&lt;&gt;"",'G011A (Mart-Eylül)'!C208,0)</f>
        <v>0</v>
      </c>
      <c r="H208" s="238">
        <f>IF('G011A (Mart-Eylül)'!L208&lt;&gt;"",'G011A (Mart-Eylül)'!L208,0)</f>
        <v>0</v>
      </c>
      <c r="I208" s="239">
        <f>IF('G011A (Nisan-Ekim)'!C208&lt;&gt;"",'G011A (Nisan-Ekim)'!C208,0)</f>
        <v>0</v>
      </c>
      <c r="J208" s="238">
        <f>IF('G011A (Nisan-Ekim)'!L208&lt;&gt;"",'G011A (Nisan-Ekim)'!L208,0)</f>
        <v>0</v>
      </c>
      <c r="K208" s="239">
        <f>IF('G011A (Mayıs-Kasım)'!C208&lt;&gt;"",'G011A (Mayıs-Kasım)'!C208,0)</f>
        <v>0</v>
      </c>
      <c r="L208" s="238">
        <f>IF('G011A (Mayıs-Kasım)'!L208&lt;&gt;"",'G011A (Mayıs-Kasım)'!L208,0)</f>
        <v>0</v>
      </c>
      <c r="M208" s="239">
        <f>IF('G011A (Haziran-Aralık)'!C208&lt;&gt;"",'G011A (Haziran-Aralık)'!C208,0)</f>
        <v>0</v>
      </c>
      <c r="N208" s="238">
        <f>IF('G011A (Haziran-Aralık)'!L208&lt;&gt;"",'G011A (Haziran-Aralık)'!L208,0)</f>
        <v>0</v>
      </c>
      <c r="O208" s="246">
        <f t="shared" si="66"/>
        <v>0</v>
      </c>
      <c r="P208" s="247">
        <f t="shared" si="67"/>
        <v>0</v>
      </c>
      <c r="Q208" s="247">
        <f t="shared" si="68"/>
        <v>0</v>
      </c>
      <c r="R208" s="248">
        <f t="shared" si="69"/>
        <v>0</v>
      </c>
      <c r="T208" s="227">
        <f t="shared" si="70"/>
        <v>0</v>
      </c>
      <c r="U208" s="227">
        <f t="shared" si="71"/>
        <v>0</v>
      </c>
      <c r="V208" s="227">
        <f t="shared" si="72"/>
        <v>0</v>
      </c>
      <c r="W208" s="227">
        <f t="shared" si="73"/>
        <v>0</v>
      </c>
      <c r="X208" s="227">
        <f t="shared" si="74"/>
        <v>0</v>
      </c>
      <c r="Y208" s="227">
        <f t="shared" si="75"/>
        <v>0</v>
      </c>
      <c r="Z208" s="227">
        <f t="shared" si="76"/>
        <v>0</v>
      </c>
    </row>
    <row r="209" spans="1:27" ht="23.1" customHeight="1" x14ac:dyDescent="0.25">
      <c r="A209" s="164">
        <v>130</v>
      </c>
      <c r="B209" s="230" t="str">
        <f>IF('Proje ve Personel Bilgileri'!C146&gt;0,'Proje ve Personel Bilgileri'!C146,"")</f>
        <v/>
      </c>
      <c r="C209" s="246">
        <f>IF('G011A (Ocak-Temmuz)'!C209&lt;&gt;"",'G011A (Ocak-Temmuz)'!C209,0)</f>
        <v>0</v>
      </c>
      <c r="D209" s="247">
        <f>IF('G011A (Ocak-Temmuz)'!L209&lt;&gt;"",'G011A (Ocak-Temmuz)'!L209,0)</f>
        <v>0</v>
      </c>
      <c r="E209" s="239">
        <f>IF('G011A (Şubat-Ağustos)'!C209&lt;&gt;"",'G011A (Şubat-Ağustos)'!C209,0)</f>
        <v>0</v>
      </c>
      <c r="F209" s="238">
        <f>IF('G011A (Şubat-Ağustos)'!L209&lt;&gt;"",'G011A (Şubat-Ağustos)'!L209,0)</f>
        <v>0</v>
      </c>
      <c r="G209" s="239">
        <f>IF('G011A (Mart-Eylül)'!C209&lt;&gt;"",'G011A (Mart-Eylül)'!C209,0)</f>
        <v>0</v>
      </c>
      <c r="H209" s="238">
        <f>IF('G011A (Mart-Eylül)'!L209&lt;&gt;"",'G011A (Mart-Eylül)'!L209,0)</f>
        <v>0</v>
      </c>
      <c r="I209" s="239">
        <f>IF('G011A (Nisan-Ekim)'!C209&lt;&gt;"",'G011A (Nisan-Ekim)'!C209,0)</f>
        <v>0</v>
      </c>
      <c r="J209" s="238">
        <f>IF('G011A (Nisan-Ekim)'!L209&lt;&gt;"",'G011A (Nisan-Ekim)'!L209,0)</f>
        <v>0</v>
      </c>
      <c r="K209" s="239">
        <f>IF('G011A (Mayıs-Kasım)'!C209&lt;&gt;"",'G011A (Mayıs-Kasım)'!C209,0)</f>
        <v>0</v>
      </c>
      <c r="L209" s="238">
        <f>IF('G011A (Mayıs-Kasım)'!L209&lt;&gt;"",'G011A (Mayıs-Kasım)'!L209,0)</f>
        <v>0</v>
      </c>
      <c r="M209" s="239">
        <f>IF('G011A (Haziran-Aralık)'!C209&lt;&gt;"",'G011A (Haziran-Aralık)'!C209,0)</f>
        <v>0</v>
      </c>
      <c r="N209" s="238">
        <f>IF('G011A (Haziran-Aralık)'!L209&lt;&gt;"",'G011A (Haziran-Aralık)'!L209,0)</f>
        <v>0</v>
      </c>
      <c r="O209" s="246">
        <f t="shared" si="66"/>
        <v>0</v>
      </c>
      <c r="P209" s="247">
        <f t="shared" si="67"/>
        <v>0</v>
      </c>
      <c r="Q209" s="247">
        <f t="shared" si="68"/>
        <v>0</v>
      </c>
      <c r="R209" s="248">
        <f t="shared" si="69"/>
        <v>0</v>
      </c>
      <c r="T209" s="227">
        <f t="shared" si="70"/>
        <v>0</v>
      </c>
      <c r="U209" s="227">
        <f t="shared" si="71"/>
        <v>0</v>
      </c>
      <c r="V209" s="227">
        <f t="shared" si="72"/>
        <v>0</v>
      </c>
      <c r="W209" s="227">
        <f t="shared" si="73"/>
        <v>0</v>
      </c>
      <c r="X209" s="227">
        <f t="shared" si="74"/>
        <v>0</v>
      </c>
      <c r="Y209" s="227">
        <f t="shared" si="75"/>
        <v>0</v>
      </c>
      <c r="Z209" s="227">
        <f t="shared" si="76"/>
        <v>0</v>
      </c>
    </row>
    <row r="210" spans="1:27" ht="23.1" customHeight="1" x14ac:dyDescent="0.25">
      <c r="A210" s="164">
        <v>131</v>
      </c>
      <c r="B210" s="230" t="str">
        <f>IF('Proje ve Personel Bilgileri'!C147&gt;0,'Proje ve Personel Bilgileri'!C147,"")</f>
        <v/>
      </c>
      <c r="C210" s="246">
        <f>IF('G011A (Ocak-Temmuz)'!C210&lt;&gt;"",'G011A (Ocak-Temmuz)'!C210,0)</f>
        <v>0</v>
      </c>
      <c r="D210" s="247">
        <f>IF('G011A (Ocak-Temmuz)'!L210&lt;&gt;"",'G011A (Ocak-Temmuz)'!L210,0)</f>
        <v>0</v>
      </c>
      <c r="E210" s="239">
        <f>IF('G011A (Şubat-Ağustos)'!C210&lt;&gt;"",'G011A (Şubat-Ağustos)'!C210,0)</f>
        <v>0</v>
      </c>
      <c r="F210" s="238">
        <f>IF('G011A (Şubat-Ağustos)'!L210&lt;&gt;"",'G011A (Şubat-Ağustos)'!L210,0)</f>
        <v>0</v>
      </c>
      <c r="G210" s="239">
        <f>IF('G011A (Mart-Eylül)'!C210&lt;&gt;"",'G011A (Mart-Eylül)'!C210,0)</f>
        <v>0</v>
      </c>
      <c r="H210" s="238">
        <f>IF('G011A (Mart-Eylül)'!L210&lt;&gt;"",'G011A (Mart-Eylül)'!L210,0)</f>
        <v>0</v>
      </c>
      <c r="I210" s="239">
        <f>IF('G011A (Nisan-Ekim)'!C210&lt;&gt;"",'G011A (Nisan-Ekim)'!C210,0)</f>
        <v>0</v>
      </c>
      <c r="J210" s="238">
        <f>IF('G011A (Nisan-Ekim)'!L210&lt;&gt;"",'G011A (Nisan-Ekim)'!L210,0)</f>
        <v>0</v>
      </c>
      <c r="K210" s="239">
        <f>IF('G011A (Mayıs-Kasım)'!C210&lt;&gt;"",'G011A (Mayıs-Kasım)'!C210,0)</f>
        <v>0</v>
      </c>
      <c r="L210" s="238">
        <f>IF('G011A (Mayıs-Kasım)'!L210&lt;&gt;"",'G011A (Mayıs-Kasım)'!L210,0)</f>
        <v>0</v>
      </c>
      <c r="M210" s="239">
        <f>IF('G011A (Haziran-Aralık)'!C210&lt;&gt;"",'G011A (Haziran-Aralık)'!C210,0)</f>
        <v>0</v>
      </c>
      <c r="N210" s="238">
        <f>IF('G011A (Haziran-Aralık)'!L210&lt;&gt;"",'G011A (Haziran-Aralık)'!L210,0)</f>
        <v>0</v>
      </c>
      <c r="O210" s="246">
        <f t="shared" si="66"/>
        <v>0</v>
      </c>
      <c r="P210" s="247">
        <f t="shared" si="67"/>
        <v>0</v>
      </c>
      <c r="Q210" s="247">
        <f t="shared" si="68"/>
        <v>0</v>
      </c>
      <c r="R210" s="248">
        <f t="shared" si="69"/>
        <v>0</v>
      </c>
      <c r="T210" s="227">
        <f t="shared" si="70"/>
        <v>0</v>
      </c>
      <c r="U210" s="227">
        <f t="shared" si="71"/>
        <v>0</v>
      </c>
      <c r="V210" s="227">
        <f t="shared" si="72"/>
        <v>0</v>
      </c>
      <c r="W210" s="227">
        <f t="shared" si="73"/>
        <v>0</v>
      </c>
      <c r="X210" s="227">
        <f t="shared" si="74"/>
        <v>0</v>
      </c>
      <c r="Y210" s="227">
        <f t="shared" si="75"/>
        <v>0</v>
      </c>
      <c r="Z210" s="227">
        <f t="shared" si="76"/>
        <v>0</v>
      </c>
    </row>
    <row r="211" spans="1:27" ht="23.1" customHeight="1" x14ac:dyDescent="0.25">
      <c r="A211" s="164">
        <v>132</v>
      </c>
      <c r="B211" s="230" t="str">
        <f>IF('Proje ve Personel Bilgileri'!C148&gt;0,'Proje ve Personel Bilgileri'!C148,"")</f>
        <v/>
      </c>
      <c r="C211" s="246">
        <f>IF('G011A (Ocak-Temmuz)'!C211&lt;&gt;"",'G011A (Ocak-Temmuz)'!C211,0)</f>
        <v>0</v>
      </c>
      <c r="D211" s="247">
        <f>IF('G011A (Ocak-Temmuz)'!L211&lt;&gt;"",'G011A (Ocak-Temmuz)'!L211,0)</f>
        <v>0</v>
      </c>
      <c r="E211" s="239">
        <f>IF('G011A (Şubat-Ağustos)'!C211&lt;&gt;"",'G011A (Şubat-Ağustos)'!C211,0)</f>
        <v>0</v>
      </c>
      <c r="F211" s="238">
        <f>IF('G011A (Şubat-Ağustos)'!L211&lt;&gt;"",'G011A (Şubat-Ağustos)'!L211,0)</f>
        <v>0</v>
      </c>
      <c r="G211" s="239">
        <f>IF('G011A (Mart-Eylül)'!C211&lt;&gt;"",'G011A (Mart-Eylül)'!C211,0)</f>
        <v>0</v>
      </c>
      <c r="H211" s="238">
        <f>IF('G011A (Mart-Eylül)'!L211&lt;&gt;"",'G011A (Mart-Eylül)'!L211,0)</f>
        <v>0</v>
      </c>
      <c r="I211" s="239">
        <f>IF('G011A (Nisan-Ekim)'!C211&lt;&gt;"",'G011A (Nisan-Ekim)'!C211,0)</f>
        <v>0</v>
      </c>
      <c r="J211" s="238">
        <f>IF('G011A (Nisan-Ekim)'!L211&lt;&gt;"",'G011A (Nisan-Ekim)'!L211,0)</f>
        <v>0</v>
      </c>
      <c r="K211" s="239">
        <f>IF('G011A (Mayıs-Kasım)'!C211&lt;&gt;"",'G011A (Mayıs-Kasım)'!C211,0)</f>
        <v>0</v>
      </c>
      <c r="L211" s="238">
        <f>IF('G011A (Mayıs-Kasım)'!L211&lt;&gt;"",'G011A (Mayıs-Kasım)'!L211,0)</f>
        <v>0</v>
      </c>
      <c r="M211" s="239">
        <f>IF('G011A (Haziran-Aralık)'!C211&lt;&gt;"",'G011A (Haziran-Aralık)'!C211,0)</f>
        <v>0</v>
      </c>
      <c r="N211" s="238">
        <f>IF('G011A (Haziran-Aralık)'!L211&lt;&gt;"",'G011A (Haziran-Aralık)'!L211,0)</f>
        <v>0</v>
      </c>
      <c r="O211" s="246">
        <f t="shared" si="66"/>
        <v>0</v>
      </c>
      <c r="P211" s="247">
        <f t="shared" si="67"/>
        <v>0</v>
      </c>
      <c r="Q211" s="247">
        <f t="shared" si="68"/>
        <v>0</v>
      </c>
      <c r="R211" s="248">
        <f t="shared" si="69"/>
        <v>0</v>
      </c>
      <c r="T211" s="227">
        <f t="shared" si="70"/>
        <v>0</v>
      </c>
      <c r="U211" s="227">
        <f t="shared" si="71"/>
        <v>0</v>
      </c>
      <c r="V211" s="227">
        <f t="shared" si="72"/>
        <v>0</v>
      </c>
      <c r="W211" s="227">
        <f t="shared" si="73"/>
        <v>0</v>
      </c>
      <c r="X211" s="227">
        <f t="shared" si="74"/>
        <v>0</v>
      </c>
      <c r="Y211" s="227">
        <f t="shared" si="75"/>
        <v>0</v>
      </c>
      <c r="Z211" s="227">
        <f t="shared" si="76"/>
        <v>0</v>
      </c>
    </row>
    <row r="212" spans="1:27" ht="23.1" customHeight="1" x14ac:dyDescent="0.25">
      <c r="A212" s="164">
        <v>133</v>
      </c>
      <c r="B212" s="230" t="str">
        <f>IF('Proje ve Personel Bilgileri'!C149&gt;0,'Proje ve Personel Bilgileri'!C149,"")</f>
        <v/>
      </c>
      <c r="C212" s="246">
        <f>IF('G011A (Ocak-Temmuz)'!C212&lt;&gt;"",'G011A (Ocak-Temmuz)'!C212,0)</f>
        <v>0</v>
      </c>
      <c r="D212" s="247">
        <f>IF('G011A (Ocak-Temmuz)'!L212&lt;&gt;"",'G011A (Ocak-Temmuz)'!L212,0)</f>
        <v>0</v>
      </c>
      <c r="E212" s="239">
        <f>IF('G011A (Şubat-Ağustos)'!C212&lt;&gt;"",'G011A (Şubat-Ağustos)'!C212,0)</f>
        <v>0</v>
      </c>
      <c r="F212" s="238">
        <f>IF('G011A (Şubat-Ağustos)'!L212&lt;&gt;"",'G011A (Şubat-Ağustos)'!L212,0)</f>
        <v>0</v>
      </c>
      <c r="G212" s="239">
        <f>IF('G011A (Mart-Eylül)'!C212&lt;&gt;"",'G011A (Mart-Eylül)'!C212,0)</f>
        <v>0</v>
      </c>
      <c r="H212" s="238">
        <f>IF('G011A (Mart-Eylül)'!L212&lt;&gt;"",'G011A (Mart-Eylül)'!L212,0)</f>
        <v>0</v>
      </c>
      <c r="I212" s="239">
        <f>IF('G011A (Nisan-Ekim)'!C212&lt;&gt;"",'G011A (Nisan-Ekim)'!C212,0)</f>
        <v>0</v>
      </c>
      <c r="J212" s="238">
        <f>IF('G011A (Nisan-Ekim)'!L212&lt;&gt;"",'G011A (Nisan-Ekim)'!L212,0)</f>
        <v>0</v>
      </c>
      <c r="K212" s="239">
        <f>IF('G011A (Mayıs-Kasım)'!C212&lt;&gt;"",'G011A (Mayıs-Kasım)'!C212,0)</f>
        <v>0</v>
      </c>
      <c r="L212" s="238">
        <f>IF('G011A (Mayıs-Kasım)'!L212&lt;&gt;"",'G011A (Mayıs-Kasım)'!L212,0)</f>
        <v>0</v>
      </c>
      <c r="M212" s="239">
        <f>IF('G011A (Haziran-Aralık)'!C212&lt;&gt;"",'G011A (Haziran-Aralık)'!C212,0)</f>
        <v>0</v>
      </c>
      <c r="N212" s="238">
        <f>IF('G011A (Haziran-Aralık)'!L212&lt;&gt;"",'G011A (Haziran-Aralık)'!L212,0)</f>
        <v>0</v>
      </c>
      <c r="O212" s="246">
        <f t="shared" si="66"/>
        <v>0</v>
      </c>
      <c r="P212" s="247">
        <f t="shared" si="67"/>
        <v>0</v>
      </c>
      <c r="Q212" s="247">
        <f t="shared" si="68"/>
        <v>0</v>
      </c>
      <c r="R212" s="248">
        <f t="shared" si="69"/>
        <v>0</v>
      </c>
      <c r="T212" s="227">
        <f t="shared" si="70"/>
        <v>0</v>
      </c>
      <c r="U212" s="227">
        <f t="shared" si="71"/>
        <v>0</v>
      </c>
      <c r="V212" s="227">
        <f t="shared" si="72"/>
        <v>0</v>
      </c>
      <c r="W212" s="227">
        <f t="shared" si="73"/>
        <v>0</v>
      </c>
      <c r="X212" s="227">
        <f t="shared" si="74"/>
        <v>0</v>
      </c>
      <c r="Y212" s="227">
        <f t="shared" si="75"/>
        <v>0</v>
      </c>
      <c r="Z212" s="227">
        <f t="shared" si="76"/>
        <v>0</v>
      </c>
    </row>
    <row r="213" spans="1:27" ht="23.1" customHeight="1" x14ac:dyDescent="0.25">
      <c r="A213" s="164">
        <v>134</v>
      </c>
      <c r="B213" s="230" t="str">
        <f>IF('Proje ve Personel Bilgileri'!C150&gt;0,'Proje ve Personel Bilgileri'!C150,"")</f>
        <v/>
      </c>
      <c r="C213" s="246">
        <f>IF('G011A (Ocak-Temmuz)'!C213&lt;&gt;"",'G011A (Ocak-Temmuz)'!C213,0)</f>
        <v>0</v>
      </c>
      <c r="D213" s="247">
        <f>IF('G011A (Ocak-Temmuz)'!L213&lt;&gt;"",'G011A (Ocak-Temmuz)'!L213,0)</f>
        <v>0</v>
      </c>
      <c r="E213" s="239">
        <f>IF('G011A (Şubat-Ağustos)'!C213&lt;&gt;"",'G011A (Şubat-Ağustos)'!C213,0)</f>
        <v>0</v>
      </c>
      <c r="F213" s="238">
        <f>IF('G011A (Şubat-Ağustos)'!L213&lt;&gt;"",'G011A (Şubat-Ağustos)'!L213,0)</f>
        <v>0</v>
      </c>
      <c r="G213" s="239">
        <f>IF('G011A (Mart-Eylül)'!C213&lt;&gt;"",'G011A (Mart-Eylül)'!C213,0)</f>
        <v>0</v>
      </c>
      <c r="H213" s="238">
        <f>IF('G011A (Mart-Eylül)'!L213&lt;&gt;"",'G011A (Mart-Eylül)'!L213,0)</f>
        <v>0</v>
      </c>
      <c r="I213" s="239">
        <f>IF('G011A (Nisan-Ekim)'!C213&lt;&gt;"",'G011A (Nisan-Ekim)'!C213,0)</f>
        <v>0</v>
      </c>
      <c r="J213" s="238">
        <f>IF('G011A (Nisan-Ekim)'!L213&lt;&gt;"",'G011A (Nisan-Ekim)'!L213,0)</f>
        <v>0</v>
      </c>
      <c r="K213" s="239">
        <f>IF('G011A (Mayıs-Kasım)'!C213&lt;&gt;"",'G011A (Mayıs-Kasım)'!C213,0)</f>
        <v>0</v>
      </c>
      <c r="L213" s="238">
        <f>IF('G011A (Mayıs-Kasım)'!L213&lt;&gt;"",'G011A (Mayıs-Kasım)'!L213,0)</f>
        <v>0</v>
      </c>
      <c r="M213" s="239">
        <f>IF('G011A (Haziran-Aralık)'!C213&lt;&gt;"",'G011A (Haziran-Aralık)'!C213,0)</f>
        <v>0</v>
      </c>
      <c r="N213" s="238">
        <f>IF('G011A (Haziran-Aralık)'!L213&lt;&gt;"",'G011A (Haziran-Aralık)'!L213,0)</f>
        <v>0</v>
      </c>
      <c r="O213" s="246">
        <f t="shared" si="66"/>
        <v>0</v>
      </c>
      <c r="P213" s="247">
        <f t="shared" si="67"/>
        <v>0</v>
      </c>
      <c r="Q213" s="247">
        <f t="shared" si="68"/>
        <v>0</v>
      </c>
      <c r="R213" s="248">
        <f t="shared" si="69"/>
        <v>0</v>
      </c>
      <c r="T213" s="227">
        <f t="shared" si="70"/>
        <v>0</v>
      </c>
      <c r="U213" s="227">
        <f t="shared" si="71"/>
        <v>0</v>
      </c>
      <c r="V213" s="227">
        <f t="shared" si="72"/>
        <v>0</v>
      </c>
      <c r="W213" s="227">
        <f t="shared" si="73"/>
        <v>0</v>
      </c>
      <c r="X213" s="227">
        <f t="shared" si="74"/>
        <v>0</v>
      </c>
      <c r="Y213" s="227">
        <f t="shared" si="75"/>
        <v>0</v>
      </c>
      <c r="Z213" s="227">
        <f t="shared" si="76"/>
        <v>0</v>
      </c>
    </row>
    <row r="214" spans="1:27" ht="23.1" customHeight="1" x14ac:dyDescent="0.25">
      <c r="A214" s="164">
        <v>135</v>
      </c>
      <c r="B214" s="230" t="str">
        <f>IF('Proje ve Personel Bilgileri'!C151&gt;0,'Proje ve Personel Bilgileri'!C151,"")</f>
        <v/>
      </c>
      <c r="C214" s="246">
        <f>IF('G011A (Ocak-Temmuz)'!C214&lt;&gt;"",'G011A (Ocak-Temmuz)'!C214,0)</f>
        <v>0</v>
      </c>
      <c r="D214" s="247">
        <f>IF('G011A (Ocak-Temmuz)'!L214&lt;&gt;"",'G011A (Ocak-Temmuz)'!L214,0)</f>
        <v>0</v>
      </c>
      <c r="E214" s="239">
        <f>IF('G011A (Şubat-Ağustos)'!C214&lt;&gt;"",'G011A (Şubat-Ağustos)'!C214,0)</f>
        <v>0</v>
      </c>
      <c r="F214" s="238">
        <f>IF('G011A (Şubat-Ağustos)'!L214&lt;&gt;"",'G011A (Şubat-Ağustos)'!L214,0)</f>
        <v>0</v>
      </c>
      <c r="G214" s="239">
        <f>IF('G011A (Mart-Eylül)'!C214&lt;&gt;"",'G011A (Mart-Eylül)'!C214,0)</f>
        <v>0</v>
      </c>
      <c r="H214" s="238">
        <f>IF('G011A (Mart-Eylül)'!L214&lt;&gt;"",'G011A (Mart-Eylül)'!L214,0)</f>
        <v>0</v>
      </c>
      <c r="I214" s="239">
        <f>IF('G011A (Nisan-Ekim)'!C214&lt;&gt;"",'G011A (Nisan-Ekim)'!C214,0)</f>
        <v>0</v>
      </c>
      <c r="J214" s="238">
        <f>IF('G011A (Nisan-Ekim)'!L214&lt;&gt;"",'G011A (Nisan-Ekim)'!L214,0)</f>
        <v>0</v>
      </c>
      <c r="K214" s="239">
        <f>IF('G011A (Mayıs-Kasım)'!C214&lt;&gt;"",'G011A (Mayıs-Kasım)'!C214,0)</f>
        <v>0</v>
      </c>
      <c r="L214" s="238">
        <f>IF('G011A (Mayıs-Kasım)'!L214&lt;&gt;"",'G011A (Mayıs-Kasım)'!L214,0)</f>
        <v>0</v>
      </c>
      <c r="M214" s="239">
        <f>IF('G011A (Haziran-Aralık)'!C214&lt;&gt;"",'G011A (Haziran-Aralık)'!C214,0)</f>
        <v>0</v>
      </c>
      <c r="N214" s="238">
        <f>IF('G011A (Haziran-Aralık)'!L214&lt;&gt;"",'G011A (Haziran-Aralık)'!L214,0)</f>
        <v>0</v>
      </c>
      <c r="O214" s="246">
        <f t="shared" si="66"/>
        <v>0</v>
      </c>
      <c r="P214" s="247">
        <f t="shared" si="67"/>
        <v>0</v>
      </c>
      <c r="Q214" s="247">
        <f t="shared" si="68"/>
        <v>0</v>
      </c>
      <c r="R214" s="248">
        <f t="shared" si="69"/>
        <v>0</v>
      </c>
      <c r="T214" s="227">
        <f t="shared" si="70"/>
        <v>0</v>
      </c>
      <c r="U214" s="227">
        <f t="shared" si="71"/>
        <v>0</v>
      </c>
      <c r="V214" s="227">
        <f t="shared" si="72"/>
        <v>0</v>
      </c>
      <c r="W214" s="227">
        <f t="shared" si="73"/>
        <v>0</v>
      </c>
      <c r="X214" s="227">
        <f t="shared" si="74"/>
        <v>0</v>
      </c>
      <c r="Y214" s="227">
        <f t="shared" si="75"/>
        <v>0</v>
      </c>
      <c r="Z214" s="227">
        <f t="shared" si="76"/>
        <v>0</v>
      </c>
    </row>
    <row r="215" spans="1:27" ht="23.1" customHeight="1" x14ac:dyDescent="0.25">
      <c r="A215" s="164">
        <v>136</v>
      </c>
      <c r="B215" s="230" t="str">
        <f>IF('Proje ve Personel Bilgileri'!C152&gt;0,'Proje ve Personel Bilgileri'!C152,"")</f>
        <v/>
      </c>
      <c r="C215" s="246">
        <f>IF('G011A (Ocak-Temmuz)'!C215&lt;&gt;"",'G011A (Ocak-Temmuz)'!C215,0)</f>
        <v>0</v>
      </c>
      <c r="D215" s="247">
        <f>IF('G011A (Ocak-Temmuz)'!L215&lt;&gt;"",'G011A (Ocak-Temmuz)'!L215,0)</f>
        <v>0</v>
      </c>
      <c r="E215" s="239">
        <f>IF('G011A (Şubat-Ağustos)'!C215&lt;&gt;"",'G011A (Şubat-Ağustos)'!C215,0)</f>
        <v>0</v>
      </c>
      <c r="F215" s="238">
        <f>IF('G011A (Şubat-Ağustos)'!L215&lt;&gt;"",'G011A (Şubat-Ağustos)'!L215,0)</f>
        <v>0</v>
      </c>
      <c r="G215" s="239">
        <f>IF('G011A (Mart-Eylül)'!C215&lt;&gt;"",'G011A (Mart-Eylül)'!C215,0)</f>
        <v>0</v>
      </c>
      <c r="H215" s="238">
        <f>IF('G011A (Mart-Eylül)'!L215&lt;&gt;"",'G011A (Mart-Eylül)'!L215,0)</f>
        <v>0</v>
      </c>
      <c r="I215" s="239">
        <f>IF('G011A (Nisan-Ekim)'!C215&lt;&gt;"",'G011A (Nisan-Ekim)'!C215,0)</f>
        <v>0</v>
      </c>
      <c r="J215" s="238">
        <f>IF('G011A (Nisan-Ekim)'!L215&lt;&gt;"",'G011A (Nisan-Ekim)'!L215,0)</f>
        <v>0</v>
      </c>
      <c r="K215" s="239">
        <f>IF('G011A (Mayıs-Kasım)'!C215&lt;&gt;"",'G011A (Mayıs-Kasım)'!C215,0)</f>
        <v>0</v>
      </c>
      <c r="L215" s="238">
        <f>IF('G011A (Mayıs-Kasım)'!L215&lt;&gt;"",'G011A (Mayıs-Kasım)'!L215,0)</f>
        <v>0</v>
      </c>
      <c r="M215" s="239">
        <f>IF('G011A (Haziran-Aralık)'!C215&lt;&gt;"",'G011A (Haziran-Aralık)'!C215,0)</f>
        <v>0</v>
      </c>
      <c r="N215" s="238">
        <f>IF('G011A (Haziran-Aralık)'!L215&lt;&gt;"",'G011A (Haziran-Aralık)'!L215,0)</f>
        <v>0</v>
      </c>
      <c r="O215" s="246">
        <f t="shared" si="66"/>
        <v>0</v>
      </c>
      <c r="P215" s="247">
        <f t="shared" si="67"/>
        <v>0</v>
      </c>
      <c r="Q215" s="247">
        <f t="shared" si="68"/>
        <v>0</v>
      </c>
      <c r="R215" s="248">
        <f t="shared" si="69"/>
        <v>0</v>
      </c>
      <c r="T215" s="227">
        <f t="shared" si="70"/>
        <v>0</v>
      </c>
      <c r="U215" s="227">
        <f t="shared" si="71"/>
        <v>0</v>
      </c>
      <c r="V215" s="227">
        <f t="shared" si="72"/>
        <v>0</v>
      </c>
      <c r="W215" s="227">
        <f t="shared" si="73"/>
        <v>0</v>
      </c>
      <c r="X215" s="227">
        <f t="shared" si="74"/>
        <v>0</v>
      </c>
      <c r="Y215" s="227">
        <f t="shared" si="75"/>
        <v>0</v>
      </c>
      <c r="Z215" s="227">
        <f t="shared" si="76"/>
        <v>0</v>
      </c>
    </row>
    <row r="216" spans="1:27" ht="23.1" customHeight="1" x14ac:dyDescent="0.25">
      <c r="A216" s="164">
        <v>137</v>
      </c>
      <c r="B216" s="230" t="str">
        <f>IF('Proje ve Personel Bilgileri'!C153&gt;0,'Proje ve Personel Bilgileri'!C153,"")</f>
        <v/>
      </c>
      <c r="C216" s="246">
        <f>IF('G011A (Ocak-Temmuz)'!C216&lt;&gt;"",'G011A (Ocak-Temmuz)'!C216,0)</f>
        <v>0</v>
      </c>
      <c r="D216" s="247">
        <f>IF('G011A (Ocak-Temmuz)'!L216&lt;&gt;"",'G011A (Ocak-Temmuz)'!L216,0)</f>
        <v>0</v>
      </c>
      <c r="E216" s="239">
        <f>IF('G011A (Şubat-Ağustos)'!C216&lt;&gt;"",'G011A (Şubat-Ağustos)'!C216,0)</f>
        <v>0</v>
      </c>
      <c r="F216" s="238">
        <f>IF('G011A (Şubat-Ağustos)'!L216&lt;&gt;"",'G011A (Şubat-Ağustos)'!L216,0)</f>
        <v>0</v>
      </c>
      <c r="G216" s="239">
        <f>IF('G011A (Mart-Eylül)'!C216&lt;&gt;"",'G011A (Mart-Eylül)'!C216,0)</f>
        <v>0</v>
      </c>
      <c r="H216" s="238">
        <f>IF('G011A (Mart-Eylül)'!L216&lt;&gt;"",'G011A (Mart-Eylül)'!L216,0)</f>
        <v>0</v>
      </c>
      <c r="I216" s="239">
        <f>IF('G011A (Nisan-Ekim)'!C216&lt;&gt;"",'G011A (Nisan-Ekim)'!C216,0)</f>
        <v>0</v>
      </c>
      <c r="J216" s="238">
        <f>IF('G011A (Nisan-Ekim)'!L216&lt;&gt;"",'G011A (Nisan-Ekim)'!L216,0)</f>
        <v>0</v>
      </c>
      <c r="K216" s="239">
        <f>IF('G011A (Mayıs-Kasım)'!C216&lt;&gt;"",'G011A (Mayıs-Kasım)'!C216,0)</f>
        <v>0</v>
      </c>
      <c r="L216" s="238">
        <f>IF('G011A (Mayıs-Kasım)'!L216&lt;&gt;"",'G011A (Mayıs-Kasım)'!L216,0)</f>
        <v>0</v>
      </c>
      <c r="M216" s="239">
        <f>IF('G011A (Haziran-Aralık)'!C216&lt;&gt;"",'G011A (Haziran-Aralık)'!C216,0)</f>
        <v>0</v>
      </c>
      <c r="N216" s="238">
        <f>IF('G011A (Haziran-Aralık)'!L216&lt;&gt;"",'G011A (Haziran-Aralık)'!L216,0)</f>
        <v>0</v>
      </c>
      <c r="O216" s="246">
        <f t="shared" si="66"/>
        <v>0</v>
      </c>
      <c r="P216" s="247">
        <f t="shared" si="67"/>
        <v>0</v>
      </c>
      <c r="Q216" s="247">
        <f t="shared" si="68"/>
        <v>0</v>
      </c>
      <c r="R216" s="248">
        <f t="shared" si="69"/>
        <v>0</v>
      </c>
      <c r="T216" s="227">
        <f t="shared" si="70"/>
        <v>0</v>
      </c>
      <c r="U216" s="227">
        <f t="shared" si="71"/>
        <v>0</v>
      </c>
      <c r="V216" s="227">
        <f t="shared" si="72"/>
        <v>0</v>
      </c>
      <c r="W216" s="227">
        <f t="shared" si="73"/>
        <v>0</v>
      </c>
      <c r="X216" s="227">
        <f t="shared" si="74"/>
        <v>0</v>
      </c>
      <c r="Y216" s="227">
        <f t="shared" si="75"/>
        <v>0</v>
      </c>
      <c r="Z216" s="227">
        <f t="shared" si="76"/>
        <v>0</v>
      </c>
    </row>
    <row r="217" spans="1:27" ht="23.1" customHeight="1" x14ac:dyDescent="0.25">
      <c r="A217" s="164">
        <v>138</v>
      </c>
      <c r="B217" s="230" t="str">
        <f>IF('Proje ve Personel Bilgileri'!C154&gt;0,'Proje ve Personel Bilgileri'!C154,"")</f>
        <v/>
      </c>
      <c r="C217" s="246">
        <f>IF('G011A (Ocak-Temmuz)'!C217&lt;&gt;"",'G011A (Ocak-Temmuz)'!C217,0)</f>
        <v>0</v>
      </c>
      <c r="D217" s="247">
        <f>IF('G011A (Ocak-Temmuz)'!L217&lt;&gt;"",'G011A (Ocak-Temmuz)'!L217,0)</f>
        <v>0</v>
      </c>
      <c r="E217" s="239">
        <f>IF('G011A (Şubat-Ağustos)'!C217&lt;&gt;"",'G011A (Şubat-Ağustos)'!C217,0)</f>
        <v>0</v>
      </c>
      <c r="F217" s="238">
        <f>IF('G011A (Şubat-Ağustos)'!L217&lt;&gt;"",'G011A (Şubat-Ağustos)'!L217,0)</f>
        <v>0</v>
      </c>
      <c r="G217" s="239">
        <f>IF('G011A (Mart-Eylül)'!C217&lt;&gt;"",'G011A (Mart-Eylül)'!C217,0)</f>
        <v>0</v>
      </c>
      <c r="H217" s="238">
        <f>IF('G011A (Mart-Eylül)'!L217&lt;&gt;"",'G011A (Mart-Eylül)'!L217,0)</f>
        <v>0</v>
      </c>
      <c r="I217" s="239">
        <f>IF('G011A (Nisan-Ekim)'!C217&lt;&gt;"",'G011A (Nisan-Ekim)'!C217,0)</f>
        <v>0</v>
      </c>
      <c r="J217" s="238">
        <f>IF('G011A (Nisan-Ekim)'!L217&lt;&gt;"",'G011A (Nisan-Ekim)'!L217,0)</f>
        <v>0</v>
      </c>
      <c r="K217" s="239">
        <f>IF('G011A (Mayıs-Kasım)'!C217&lt;&gt;"",'G011A (Mayıs-Kasım)'!C217,0)</f>
        <v>0</v>
      </c>
      <c r="L217" s="238">
        <f>IF('G011A (Mayıs-Kasım)'!L217&lt;&gt;"",'G011A (Mayıs-Kasım)'!L217,0)</f>
        <v>0</v>
      </c>
      <c r="M217" s="239">
        <f>IF('G011A (Haziran-Aralık)'!C217&lt;&gt;"",'G011A (Haziran-Aralık)'!C217,0)</f>
        <v>0</v>
      </c>
      <c r="N217" s="238">
        <f>IF('G011A (Haziran-Aralık)'!L217&lt;&gt;"",'G011A (Haziran-Aralık)'!L217,0)</f>
        <v>0</v>
      </c>
      <c r="O217" s="246">
        <f t="shared" si="66"/>
        <v>0</v>
      </c>
      <c r="P217" s="247">
        <f t="shared" si="67"/>
        <v>0</v>
      </c>
      <c r="Q217" s="247">
        <f t="shared" si="68"/>
        <v>0</v>
      </c>
      <c r="R217" s="248">
        <f t="shared" si="69"/>
        <v>0</v>
      </c>
      <c r="T217" s="227">
        <f t="shared" si="70"/>
        <v>0</v>
      </c>
      <c r="U217" s="227">
        <f t="shared" si="71"/>
        <v>0</v>
      </c>
      <c r="V217" s="227">
        <f t="shared" si="72"/>
        <v>0</v>
      </c>
      <c r="W217" s="227">
        <f t="shared" si="73"/>
        <v>0</v>
      </c>
      <c r="X217" s="227">
        <f t="shared" si="74"/>
        <v>0</v>
      </c>
      <c r="Y217" s="227">
        <f t="shared" si="75"/>
        <v>0</v>
      </c>
      <c r="Z217" s="227">
        <f t="shared" si="76"/>
        <v>0</v>
      </c>
    </row>
    <row r="218" spans="1:27" ht="23.1" customHeight="1" x14ac:dyDescent="0.25">
      <c r="A218" s="164">
        <v>139</v>
      </c>
      <c r="B218" s="230" t="str">
        <f>IF('Proje ve Personel Bilgileri'!C155&gt;0,'Proje ve Personel Bilgileri'!C155,"")</f>
        <v/>
      </c>
      <c r="C218" s="246">
        <f>IF('G011A (Ocak-Temmuz)'!C218&lt;&gt;"",'G011A (Ocak-Temmuz)'!C218,0)</f>
        <v>0</v>
      </c>
      <c r="D218" s="247">
        <f>IF('G011A (Ocak-Temmuz)'!L218&lt;&gt;"",'G011A (Ocak-Temmuz)'!L218,0)</f>
        <v>0</v>
      </c>
      <c r="E218" s="239">
        <f>IF('G011A (Şubat-Ağustos)'!C218&lt;&gt;"",'G011A (Şubat-Ağustos)'!C218,0)</f>
        <v>0</v>
      </c>
      <c r="F218" s="238">
        <f>IF('G011A (Şubat-Ağustos)'!L218&lt;&gt;"",'G011A (Şubat-Ağustos)'!L218,0)</f>
        <v>0</v>
      </c>
      <c r="G218" s="239">
        <f>IF('G011A (Mart-Eylül)'!C218&lt;&gt;"",'G011A (Mart-Eylül)'!C218,0)</f>
        <v>0</v>
      </c>
      <c r="H218" s="238">
        <f>IF('G011A (Mart-Eylül)'!L218&lt;&gt;"",'G011A (Mart-Eylül)'!L218,0)</f>
        <v>0</v>
      </c>
      <c r="I218" s="239">
        <f>IF('G011A (Nisan-Ekim)'!C218&lt;&gt;"",'G011A (Nisan-Ekim)'!C218,0)</f>
        <v>0</v>
      </c>
      <c r="J218" s="238">
        <f>IF('G011A (Nisan-Ekim)'!L218&lt;&gt;"",'G011A (Nisan-Ekim)'!L218,0)</f>
        <v>0</v>
      </c>
      <c r="K218" s="239">
        <f>IF('G011A (Mayıs-Kasım)'!C218&lt;&gt;"",'G011A (Mayıs-Kasım)'!C218,0)</f>
        <v>0</v>
      </c>
      <c r="L218" s="238">
        <f>IF('G011A (Mayıs-Kasım)'!L218&lt;&gt;"",'G011A (Mayıs-Kasım)'!L218,0)</f>
        <v>0</v>
      </c>
      <c r="M218" s="239">
        <f>IF('G011A (Haziran-Aralık)'!C218&lt;&gt;"",'G011A (Haziran-Aralık)'!C218,0)</f>
        <v>0</v>
      </c>
      <c r="N218" s="238">
        <f>IF('G011A (Haziran-Aralık)'!L218&lt;&gt;"",'G011A (Haziran-Aralık)'!L218,0)</f>
        <v>0</v>
      </c>
      <c r="O218" s="246">
        <f t="shared" si="66"/>
        <v>0</v>
      </c>
      <c r="P218" s="247">
        <f t="shared" si="67"/>
        <v>0</v>
      </c>
      <c r="Q218" s="247">
        <f t="shared" si="68"/>
        <v>0</v>
      </c>
      <c r="R218" s="248">
        <f t="shared" si="69"/>
        <v>0</v>
      </c>
      <c r="T218" s="227">
        <f t="shared" si="70"/>
        <v>0</v>
      </c>
      <c r="U218" s="227">
        <f t="shared" si="71"/>
        <v>0</v>
      </c>
      <c r="V218" s="227">
        <f t="shared" si="72"/>
        <v>0</v>
      </c>
      <c r="W218" s="227">
        <f t="shared" si="73"/>
        <v>0</v>
      </c>
      <c r="X218" s="227">
        <f t="shared" si="74"/>
        <v>0</v>
      </c>
      <c r="Y218" s="227">
        <f t="shared" si="75"/>
        <v>0</v>
      </c>
      <c r="Z218" s="227">
        <f t="shared" si="76"/>
        <v>0</v>
      </c>
    </row>
    <row r="219" spans="1:27" ht="23.1" customHeight="1" thickBot="1" x14ac:dyDescent="0.3">
      <c r="A219" s="167">
        <v>140</v>
      </c>
      <c r="B219" s="232" t="str">
        <f>IF('Proje ve Personel Bilgileri'!C156&gt;0,'Proje ve Personel Bilgileri'!C156,"")</f>
        <v/>
      </c>
      <c r="C219" s="249">
        <f>IF('G011A (Ocak-Temmuz)'!C219&lt;&gt;"",'G011A (Ocak-Temmuz)'!C219,0)</f>
        <v>0</v>
      </c>
      <c r="D219" s="250">
        <f>IF('G011A (Ocak-Temmuz)'!L219&lt;&gt;"",'G011A (Ocak-Temmuz)'!L219,0)</f>
        <v>0</v>
      </c>
      <c r="E219" s="243">
        <f>IF('G011A (Şubat-Ağustos)'!C219&lt;&gt;"",'G011A (Şubat-Ağustos)'!C219,0)</f>
        <v>0</v>
      </c>
      <c r="F219" s="242">
        <f>IF('G011A (Şubat-Ağustos)'!L219&lt;&gt;"",'G011A (Şubat-Ağustos)'!L219,0)</f>
        <v>0</v>
      </c>
      <c r="G219" s="243">
        <f>IF('G011A (Mart-Eylül)'!C219&lt;&gt;"",'G011A (Mart-Eylül)'!C219,0)</f>
        <v>0</v>
      </c>
      <c r="H219" s="242">
        <f>IF('G011A (Mart-Eylül)'!L219&lt;&gt;"",'G011A (Mart-Eylül)'!L219,0)</f>
        <v>0</v>
      </c>
      <c r="I219" s="243">
        <f>IF('G011A (Nisan-Ekim)'!C219&lt;&gt;"",'G011A (Nisan-Ekim)'!C219,0)</f>
        <v>0</v>
      </c>
      <c r="J219" s="242">
        <f>IF('G011A (Nisan-Ekim)'!L219&lt;&gt;"",'G011A (Nisan-Ekim)'!L219,0)</f>
        <v>0</v>
      </c>
      <c r="K219" s="243">
        <f>IF('G011A (Mayıs-Kasım)'!C219&lt;&gt;"",'G011A (Mayıs-Kasım)'!C219,0)</f>
        <v>0</v>
      </c>
      <c r="L219" s="242">
        <f>IF('G011A (Mayıs-Kasım)'!L219&lt;&gt;"",'G011A (Mayıs-Kasım)'!L219,0)</f>
        <v>0</v>
      </c>
      <c r="M219" s="243">
        <f>IF('G011A (Haziran-Aralık)'!C219&lt;&gt;"",'G011A (Haziran-Aralık)'!C219,0)</f>
        <v>0</v>
      </c>
      <c r="N219" s="242">
        <f>IF('G011A (Haziran-Aralık)'!L219&lt;&gt;"",'G011A (Haziran-Aralık)'!L219,0)</f>
        <v>0</v>
      </c>
      <c r="O219" s="249">
        <f t="shared" si="66"/>
        <v>0</v>
      </c>
      <c r="P219" s="250">
        <f t="shared" si="67"/>
        <v>0</v>
      </c>
      <c r="Q219" s="250">
        <f t="shared" si="68"/>
        <v>0</v>
      </c>
      <c r="R219" s="251">
        <f t="shared" si="69"/>
        <v>0</v>
      </c>
      <c r="T219" s="227">
        <f t="shared" si="70"/>
        <v>0</v>
      </c>
      <c r="U219" s="227">
        <f t="shared" si="71"/>
        <v>0</v>
      </c>
      <c r="V219" s="227">
        <f t="shared" si="72"/>
        <v>0</v>
      </c>
      <c r="W219" s="227">
        <f t="shared" si="73"/>
        <v>0</v>
      </c>
      <c r="X219" s="227">
        <f t="shared" si="74"/>
        <v>0</v>
      </c>
      <c r="Y219" s="227">
        <f t="shared" si="75"/>
        <v>0</v>
      </c>
      <c r="Z219" s="227">
        <f t="shared" si="76"/>
        <v>0</v>
      </c>
      <c r="AA219" s="227">
        <f>IF(ISERROR(IF(SUM(C200:R219)&gt;0,1,0)),1,IF(SUM(C200:R219)&gt;0,1,0))</f>
        <v>0</v>
      </c>
    </row>
    <row r="220" spans="1:27" x14ac:dyDescent="0.25">
      <c r="B220" s="7"/>
      <c r="C220" s="7"/>
      <c r="D220" s="7"/>
      <c r="E220" s="7"/>
      <c r="F220" s="7"/>
      <c r="G220" s="7"/>
      <c r="H220" s="7"/>
      <c r="I220" s="7"/>
      <c r="J220" s="4"/>
      <c r="L220" s="153"/>
      <c r="M220" s="153"/>
      <c r="N220" s="153"/>
      <c r="O220" s="153"/>
      <c r="P220" s="153"/>
      <c r="Q220" s="153"/>
    </row>
    <row r="221" spans="1:27" x14ac:dyDescent="0.25">
      <c r="A221" s="7" t="s">
        <v>153</v>
      </c>
      <c r="B221" s="7"/>
      <c r="C221" s="7"/>
      <c r="D221" s="7"/>
      <c r="E221" s="7"/>
      <c r="F221" s="7"/>
      <c r="G221" s="7"/>
      <c r="H221" s="7"/>
      <c r="I221" s="7"/>
      <c r="J221" s="4"/>
      <c r="L221" s="153"/>
      <c r="M221" s="153"/>
      <c r="N221" s="153"/>
      <c r="O221" s="153"/>
      <c r="P221" s="153"/>
      <c r="Q221" s="153"/>
    </row>
    <row r="222" spans="1:27" x14ac:dyDescent="0.25">
      <c r="C222" s="153"/>
      <c r="J222" s="4"/>
      <c r="L222" s="153"/>
      <c r="M222" s="153"/>
      <c r="N222" s="153"/>
      <c r="O222" s="153"/>
    </row>
    <row r="223" spans="1:27" ht="19.5" x14ac:dyDescent="0.3">
      <c r="A223" s="342" t="s">
        <v>43</v>
      </c>
      <c r="B223" s="343">
        <f ca="1">imzatarihi</f>
        <v>46091</v>
      </c>
      <c r="C223" s="413" t="s">
        <v>44</v>
      </c>
      <c r="D223" s="413"/>
      <c r="E223" s="344" t="str">
        <f>IF(kurulusyetkilisi&gt;0,kurulusyetkilisi,"")</f>
        <v/>
      </c>
      <c r="G223" s="342"/>
      <c r="H223" s="131"/>
      <c r="I223" s="131"/>
      <c r="J223" s="4"/>
      <c r="L223" s="153"/>
      <c r="M223" s="153"/>
      <c r="N223" s="153"/>
      <c r="O223" s="153"/>
    </row>
    <row r="224" spans="1:27" ht="19.5" x14ac:dyDescent="0.3">
      <c r="A224" s="346"/>
      <c r="B224" s="346"/>
      <c r="C224" s="413" t="s">
        <v>45</v>
      </c>
      <c r="D224" s="413"/>
      <c r="E224" s="414"/>
      <c r="F224" s="414"/>
      <c r="G224" s="414"/>
      <c r="H224" s="107"/>
      <c r="I224" s="107"/>
      <c r="J224" s="4"/>
      <c r="L224" s="153"/>
      <c r="M224" s="153"/>
      <c r="N224" s="153"/>
      <c r="O224" s="153"/>
    </row>
    <row r="225" spans="1:26" ht="15.75" customHeight="1" x14ac:dyDescent="0.25">
      <c r="A225" s="453" t="s">
        <v>50</v>
      </c>
      <c r="B225" s="453"/>
      <c r="C225" s="453"/>
      <c r="D225" s="453"/>
      <c r="E225" s="453"/>
      <c r="F225" s="453"/>
      <c r="G225" s="453"/>
      <c r="H225" s="453"/>
      <c r="I225" s="453"/>
      <c r="J225" s="453"/>
      <c r="K225" s="453"/>
      <c r="L225" s="453"/>
      <c r="M225" s="453"/>
      <c r="N225" s="453"/>
      <c r="O225" s="453"/>
      <c r="P225" s="453"/>
      <c r="Q225" s="453"/>
      <c r="R225" s="453"/>
    </row>
    <row r="226" spans="1:26" x14ac:dyDescent="0.25">
      <c r="A226" s="439" t="str">
        <f>IF(YilDonem&lt;&gt;"",CONCATENATE(YilDonem," dönemine aittir."),"")</f>
        <v/>
      </c>
      <c r="B226" s="439"/>
      <c r="C226" s="439"/>
      <c r="D226" s="439"/>
      <c r="E226" s="439"/>
      <c r="F226" s="439"/>
      <c r="G226" s="439"/>
      <c r="H226" s="439"/>
      <c r="I226" s="439"/>
      <c r="J226" s="439"/>
      <c r="K226" s="439"/>
      <c r="L226" s="439"/>
      <c r="M226" s="439"/>
      <c r="N226" s="439"/>
      <c r="O226" s="439"/>
      <c r="P226" s="439"/>
      <c r="Q226" s="439"/>
      <c r="R226" s="439"/>
    </row>
    <row r="227" spans="1:26" ht="19.5" thickBot="1" x14ac:dyDescent="0.35">
      <c r="A227" s="440" t="s">
        <v>55</v>
      </c>
      <c r="B227" s="440"/>
      <c r="C227" s="440"/>
      <c r="D227" s="440"/>
      <c r="E227" s="440"/>
      <c r="F227" s="440"/>
      <c r="G227" s="440"/>
      <c r="H227" s="440"/>
      <c r="I227" s="440"/>
      <c r="J227" s="440"/>
      <c r="K227" s="440"/>
      <c r="L227" s="440"/>
      <c r="M227" s="440"/>
      <c r="N227" s="440"/>
      <c r="O227" s="440"/>
      <c r="P227" s="440"/>
      <c r="Q227" s="440"/>
      <c r="R227" s="440"/>
    </row>
    <row r="228" spans="1:26" ht="31.7" customHeight="1" thickBot="1" x14ac:dyDescent="0.3">
      <c r="A228" s="1" t="s">
        <v>1</v>
      </c>
      <c r="B228" s="441" t="str">
        <f>IF(ProjeNo&gt;0,ProjeNo,"")</f>
        <v/>
      </c>
      <c r="C228" s="442"/>
      <c r="D228" s="442"/>
      <c r="E228" s="442"/>
      <c r="F228" s="442"/>
      <c r="G228" s="442"/>
      <c r="H228" s="442"/>
      <c r="I228" s="442"/>
      <c r="J228" s="442"/>
      <c r="K228" s="442"/>
      <c r="L228" s="442"/>
      <c r="M228" s="442"/>
      <c r="N228" s="442"/>
      <c r="O228" s="442"/>
      <c r="P228" s="442"/>
      <c r="Q228" s="442"/>
      <c r="R228" s="443"/>
    </row>
    <row r="229" spans="1:26" ht="31.7" customHeight="1" thickBot="1" x14ac:dyDescent="0.3">
      <c r="A229" s="6" t="s">
        <v>11</v>
      </c>
      <c r="B229" s="444" t="str">
        <f>IF(ProjeAdi&gt;0,ProjeAdi,"")</f>
        <v/>
      </c>
      <c r="C229" s="445"/>
      <c r="D229" s="445"/>
      <c r="E229" s="445"/>
      <c r="F229" s="445"/>
      <c r="G229" s="445"/>
      <c r="H229" s="445"/>
      <c r="I229" s="445"/>
      <c r="J229" s="445"/>
      <c r="K229" s="445"/>
      <c r="L229" s="445"/>
      <c r="M229" s="445"/>
      <c r="N229" s="445"/>
      <c r="O229" s="445"/>
      <c r="P229" s="445"/>
      <c r="Q229" s="445"/>
      <c r="R229" s="446"/>
    </row>
    <row r="230" spans="1:26" ht="75.2" customHeight="1" thickBot="1" x14ac:dyDescent="0.3">
      <c r="A230" s="447" t="s">
        <v>7</v>
      </c>
      <c r="B230" s="449" t="s">
        <v>56</v>
      </c>
      <c r="C230" s="451" t="str">
        <f>IF(Dönem=1,"OCAK",IF(Dönem=2,"TEMMUZ",""))</f>
        <v/>
      </c>
      <c r="D230" s="452"/>
      <c r="E230" s="451" t="str">
        <f>IF(Dönem=1,"ŞUBAT",IF(Dönem=2,"AĞUSTOS",""))</f>
        <v/>
      </c>
      <c r="F230" s="452"/>
      <c r="G230" s="451" t="str">
        <f>IF(Dönem=1,"MART",IF(Dönem=2,"EYLÜL",""))</f>
        <v/>
      </c>
      <c r="H230" s="452"/>
      <c r="I230" s="451" t="str">
        <f>IF(Dönem=1,"NİSAN",IF(Dönem=2,"EKİM",""))</f>
        <v/>
      </c>
      <c r="J230" s="452"/>
      <c r="K230" s="451" t="str">
        <f>IF(Dönem=1,"MAYIS",IF(Dönem=2,"KASIM",""))</f>
        <v/>
      </c>
      <c r="L230" s="452"/>
      <c r="M230" s="451" t="str">
        <f>IF(Dönem=1,"HAZİRAN",IF(Dönem=2,"ARALIK",""))</f>
        <v/>
      </c>
      <c r="N230" s="452"/>
      <c r="O230" s="449" t="s">
        <v>51</v>
      </c>
      <c r="P230" s="449" t="s">
        <v>52</v>
      </c>
      <c r="Q230" s="449" t="s">
        <v>53</v>
      </c>
      <c r="R230" s="449" t="s">
        <v>144</v>
      </c>
      <c r="S230" s="5"/>
      <c r="T230" s="5"/>
    </row>
    <row r="231" spans="1:26" ht="49.7" customHeight="1" thickBot="1" x14ac:dyDescent="0.3">
      <c r="A231" s="448"/>
      <c r="B231" s="450"/>
      <c r="C231" s="3" t="s">
        <v>34</v>
      </c>
      <c r="D231" s="3" t="s">
        <v>54</v>
      </c>
      <c r="E231" s="3" t="s">
        <v>34</v>
      </c>
      <c r="F231" s="3" t="s">
        <v>54</v>
      </c>
      <c r="G231" s="3" t="s">
        <v>34</v>
      </c>
      <c r="H231" s="3" t="s">
        <v>54</v>
      </c>
      <c r="I231" s="3" t="s">
        <v>34</v>
      </c>
      <c r="J231" s="3" t="s">
        <v>54</v>
      </c>
      <c r="K231" s="3" t="s">
        <v>34</v>
      </c>
      <c r="L231" s="3" t="s">
        <v>54</v>
      </c>
      <c r="M231" s="3" t="s">
        <v>34</v>
      </c>
      <c r="N231" s="3" t="s">
        <v>54</v>
      </c>
      <c r="O231" s="450"/>
      <c r="P231" s="450"/>
      <c r="Q231" s="450"/>
      <c r="R231" s="450"/>
      <c r="Z231" s="2" t="s">
        <v>89</v>
      </c>
    </row>
    <row r="232" spans="1:26" ht="23.1" customHeight="1" x14ac:dyDescent="0.25">
      <c r="A232" s="161">
        <v>141</v>
      </c>
      <c r="B232" s="228" t="str">
        <f>IF('Proje ve Personel Bilgileri'!C157&gt;0,'Proje ve Personel Bilgileri'!C157,"")</f>
        <v/>
      </c>
      <c r="C232" s="236">
        <f>IF('G011A (Ocak-Temmuz)'!C232&lt;&gt;"",'G011A (Ocak-Temmuz)'!C232,0)</f>
        <v>0</v>
      </c>
      <c r="D232" s="235">
        <f>IF('G011A (Ocak-Temmuz)'!L232&lt;&gt;"",'G011A (Ocak-Temmuz)'!L232,0)</f>
        <v>0</v>
      </c>
      <c r="E232" s="236">
        <f>IF('G011A (Şubat-Ağustos)'!C232&lt;&gt;"",'G011A (Şubat-Ağustos)'!C232,0)</f>
        <v>0</v>
      </c>
      <c r="F232" s="235">
        <f>IF('G011A (Şubat-Ağustos)'!L232&lt;&gt;"",'G011A (Şubat-Ağustos)'!L232,0)</f>
        <v>0</v>
      </c>
      <c r="G232" s="236">
        <f>IF('G011A (Mart-Eylül)'!C232&lt;&gt;"",'G011A (Mart-Eylül)'!C232,0)</f>
        <v>0</v>
      </c>
      <c r="H232" s="235">
        <f>IF('G011A (Mart-Eylül)'!L232&lt;&gt;"",'G011A (Mart-Eylül)'!L232,0)</f>
        <v>0</v>
      </c>
      <c r="I232" s="236">
        <f>IF('G011A (Nisan-Ekim)'!C232&lt;&gt;"",'G011A (Nisan-Ekim)'!C232,0)</f>
        <v>0</v>
      </c>
      <c r="J232" s="235">
        <f>IF('G011A (Nisan-Ekim)'!L232&lt;&gt;"",'G011A (Nisan-Ekim)'!L232,0)</f>
        <v>0</v>
      </c>
      <c r="K232" s="236">
        <f>IF('G011A (Mayıs-Kasım)'!C232&lt;&gt;"",'G011A (Mayıs-Kasım)'!C232,0)</f>
        <v>0</v>
      </c>
      <c r="L232" s="235">
        <f>IF('G011A (Mayıs-Kasım)'!L232&lt;&gt;"",'G011A (Mayıs-Kasım)'!L232,0)</f>
        <v>0</v>
      </c>
      <c r="M232" s="236">
        <f>IF('G011A (Haziran-Aralık)'!C232&lt;&gt;"",'G011A (Haziran-Aralık)'!C232,0)</f>
        <v>0</v>
      </c>
      <c r="N232" s="235">
        <f>IF('G011A (Haziran-Aralık)'!L232&lt;&gt;"",'G011A (Haziran-Aralık)'!L232,0)</f>
        <v>0</v>
      </c>
      <c r="O232" s="236">
        <f>C232+E232+G232+I232+K232+M232</f>
        <v>0</v>
      </c>
      <c r="P232" s="235">
        <f>D232+F232+H232+J232+L232+N232</f>
        <v>0</v>
      </c>
      <c r="Q232" s="235">
        <f>IF(O232=0,0,O232/30)</f>
        <v>0</v>
      </c>
      <c r="R232" s="237">
        <f>IF(P232=0,0,P232/Q232)</f>
        <v>0</v>
      </c>
      <c r="T232" s="227">
        <f>IF(C232&gt;0,1,0)</f>
        <v>0</v>
      </c>
      <c r="U232" s="227">
        <f>IF(E232&gt;0,1,0)</f>
        <v>0</v>
      </c>
      <c r="V232" s="227">
        <f>IF(G232&gt;0,1,0)</f>
        <v>0</v>
      </c>
      <c r="W232" s="227">
        <f>IF(I232&gt;0,1,0)</f>
        <v>0</v>
      </c>
      <c r="X232" s="227">
        <f>IF(K232&gt;0,1,0)</f>
        <v>0</v>
      </c>
      <c r="Y232" s="227">
        <f>IF(M232&gt;0,1,0)</f>
        <v>0</v>
      </c>
      <c r="Z232" s="227">
        <f>SUM(T232:Y232)</f>
        <v>0</v>
      </c>
    </row>
    <row r="233" spans="1:26" ht="23.1" customHeight="1" x14ac:dyDescent="0.25">
      <c r="A233" s="164">
        <v>142</v>
      </c>
      <c r="B233" s="230" t="str">
        <f>IF('Proje ve Personel Bilgileri'!C158&gt;0,'Proje ve Personel Bilgileri'!C158,"")</f>
        <v/>
      </c>
      <c r="C233" s="246">
        <f>IF('G011A (Ocak-Temmuz)'!C233&lt;&gt;"",'G011A (Ocak-Temmuz)'!C233,0)</f>
        <v>0</v>
      </c>
      <c r="D233" s="247">
        <f>IF('G011A (Ocak-Temmuz)'!L233&lt;&gt;"",'G011A (Ocak-Temmuz)'!L233,0)</f>
        <v>0</v>
      </c>
      <c r="E233" s="239">
        <f>IF('G011A (Şubat-Ağustos)'!C233&lt;&gt;"",'G011A (Şubat-Ağustos)'!C233,0)</f>
        <v>0</v>
      </c>
      <c r="F233" s="238">
        <f>IF('G011A (Şubat-Ağustos)'!L233&lt;&gt;"",'G011A (Şubat-Ağustos)'!L233,0)</f>
        <v>0</v>
      </c>
      <c r="G233" s="239">
        <f>IF('G011A (Mart-Eylül)'!C233&lt;&gt;"",'G011A (Mart-Eylül)'!C233,0)</f>
        <v>0</v>
      </c>
      <c r="H233" s="238">
        <f>IF('G011A (Mart-Eylül)'!L233&lt;&gt;"",'G011A (Mart-Eylül)'!L233,0)</f>
        <v>0</v>
      </c>
      <c r="I233" s="239">
        <f>IF('G011A (Nisan-Ekim)'!C233&lt;&gt;"",'G011A (Nisan-Ekim)'!C233,0)</f>
        <v>0</v>
      </c>
      <c r="J233" s="238">
        <f>IF('G011A (Nisan-Ekim)'!L233&lt;&gt;"",'G011A (Nisan-Ekim)'!L233,0)</f>
        <v>0</v>
      </c>
      <c r="K233" s="239">
        <f>IF('G011A (Mayıs-Kasım)'!C233&lt;&gt;"",'G011A (Mayıs-Kasım)'!C233,0)</f>
        <v>0</v>
      </c>
      <c r="L233" s="238">
        <f>IF('G011A (Mayıs-Kasım)'!L233&lt;&gt;"",'G011A (Mayıs-Kasım)'!L233,0)</f>
        <v>0</v>
      </c>
      <c r="M233" s="239">
        <f>IF('G011A (Haziran-Aralık)'!C233&lt;&gt;"",'G011A (Haziran-Aralık)'!C233,0)</f>
        <v>0</v>
      </c>
      <c r="N233" s="238">
        <f>IF('G011A (Haziran-Aralık)'!L233&lt;&gt;"",'G011A (Haziran-Aralık)'!L233,0)</f>
        <v>0</v>
      </c>
      <c r="O233" s="246">
        <f t="shared" ref="O233:O251" si="77">C233+E233+G233+I233+K233+M233</f>
        <v>0</v>
      </c>
      <c r="P233" s="247">
        <f t="shared" ref="P233:P251" si="78">D233+F233+H233+J233+L233+N233</f>
        <v>0</v>
      </c>
      <c r="Q233" s="247">
        <f t="shared" ref="Q233:Q251" si="79">IF(O233=0,0,O233/30)</f>
        <v>0</v>
      </c>
      <c r="R233" s="248">
        <f t="shared" ref="R233:R251" si="80">IF(P233=0,0,P233/Q233)</f>
        <v>0</v>
      </c>
      <c r="T233" s="227">
        <f t="shared" ref="T233:T251" si="81">IF(C233&gt;0,1,0)</f>
        <v>0</v>
      </c>
      <c r="U233" s="227">
        <f t="shared" ref="U233:U251" si="82">IF(E233&gt;0,1,0)</f>
        <v>0</v>
      </c>
      <c r="V233" s="227">
        <f t="shared" ref="V233:V251" si="83">IF(G233&gt;0,1,0)</f>
        <v>0</v>
      </c>
      <c r="W233" s="227">
        <f t="shared" ref="W233:W251" si="84">IF(I233&gt;0,1,0)</f>
        <v>0</v>
      </c>
      <c r="X233" s="227">
        <f t="shared" ref="X233:X251" si="85">IF(K233&gt;0,1,0)</f>
        <v>0</v>
      </c>
      <c r="Y233" s="227">
        <f t="shared" ref="Y233:Y251" si="86">IF(M233&gt;0,1,0)</f>
        <v>0</v>
      </c>
      <c r="Z233" s="227">
        <f t="shared" ref="Z233:Z251" si="87">SUM(T233:Y233)</f>
        <v>0</v>
      </c>
    </row>
    <row r="234" spans="1:26" ht="23.1" customHeight="1" x14ac:dyDescent="0.25">
      <c r="A234" s="164">
        <v>143</v>
      </c>
      <c r="B234" s="230" t="str">
        <f>IF('Proje ve Personel Bilgileri'!C159&gt;0,'Proje ve Personel Bilgileri'!C159,"")</f>
        <v/>
      </c>
      <c r="C234" s="246">
        <f>IF('G011A (Ocak-Temmuz)'!C234&lt;&gt;"",'G011A (Ocak-Temmuz)'!C234,0)</f>
        <v>0</v>
      </c>
      <c r="D234" s="247">
        <f>IF('G011A (Ocak-Temmuz)'!L234&lt;&gt;"",'G011A (Ocak-Temmuz)'!L234,0)</f>
        <v>0</v>
      </c>
      <c r="E234" s="239">
        <f>IF('G011A (Şubat-Ağustos)'!C234&lt;&gt;"",'G011A (Şubat-Ağustos)'!C234,0)</f>
        <v>0</v>
      </c>
      <c r="F234" s="238">
        <f>IF('G011A (Şubat-Ağustos)'!L234&lt;&gt;"",'G011A (Şubat-Ağustos)'!L234,0)</f>
        <v>0</v>
      </c>
      <c r="G234" s="239">
        <f>IF('G011A (Mart-Eylül)'!C234&lt;&gt;"",'G011A (Mart-Eylül)'!C234,0)</f>
        <v>0</v>
      </c>
      <c r="H234" s="238">
        <f>IF('G011A (Mart-Eylül)'!L234&lt;&gt;"",'G011A (Mart-Eylül)'!L234,0)</f>
        <v>0</v>
      </c>
      <c r="I234" s="239">
        <f>IF('G011A (Nisan-Ekim)'!C234&lt;&gt;"",'G011A (Nisan-Ekim)'!C234,0)</f>
        <v>0</v>
      </c>
      <c r="J234" s="238">
        <f>IF('G011A (Nisan-Ekim)'!L234&lt;&gt;"",'G011A (Nisan-Ekim)'!L234,0)</f>
        <v>0</v>
      </c>
      <c r="K234" s="239">
        <f>IF('G011A (Mayıs-Kasım)'!C234&lt;&gt;"",'G011A (Mayıs-Kasım)'!C234,0)</f>
        <v>0</v>
      </c>
      <c r="L234" s="238">
        <f>IF('G011A (Mayıs-Kasım)'!L234&lt;&gt;"",'G011A (Mayıs-Kasım)'!L234,0)</f>
        <v>0</v>
      </c>
      <c r="M234" s="239">
        <f>IF('G011A (Haziran-Aralık)'!C234&lt;&gt;"",'G011A (Haziran-Aralık)'!C234,0)</f>
        <v>0</v>
      </c>
      <c r="N234" s="238">
        <f>IF('G011A (Haziran-Aralık)'!L234&lt;&gt;"",'G011A (Haziran-Aralık)'!L234,0)</f>
        <v>0</v>
      </c>
      <c r="O234" s="246">
        <f t="shared" si="77"/>
        <v>0</v>
      </c>
      <c r="P234" s="247">
        <f t="shared" si="78"/>
        <v>0</v>
      </c>
      <c r="Q234" s="247">
        <f t="shared" si="79"/>
        <v>0</v>
      </c>
      <c r="R234" s="248">
        <f t="shared" si="80"/>
        <v>0</v>
      </c>
      <c r="T234" s="227">
        <f t="shared" si="81"/>
        <v>0</v>
      </c>
      <c r="U234" s="227">
        <f t="shared" si="82"/>
        <v>0</v>
      </c>
      <c r="V234" s="227">
        <f t="shared" si="83"/>
        <v>0</v>
      </c>
      <c r="W234" s="227">
        <f t="shared" si="84"/>
        <v>0</v>
      </c>
      <c r="X234" s="227">
        <f t="shared" si="85"/>
        <v>0</v>
      </c>
      <c r="Y234" s="227">
        <f t="shared" si="86"/>
        <v>0</v>
      </c>
      <c r="Z234" s="227">
        <f t="shared" si="87"/>
        <v>0</v>
      </c>
    </row>
    <row r="235" spans="1:26" ht="23.1" customHeight="1" x14ac:dyDescent="0.25">
      <c r="A235" s="164">
        <v>144</v>
      </c>
      <c r="B235" s="230" t="str">
        <f>IF('Proje ve Personel Bilgileri'!C160&gt;0,'Proje ve Personel Bilgileri'!C160,"")</f>
        <v/>
      </c>
      <c r="C235" s="246">
        <f>IF('G011A (Ocak-Temmuz)'!C235&lt;&gt;"",'G011A (Ocak-Temmuz)'!C235,0)</f>
        <v>0</v>
      </c>
      <c r="D235" s="247">
        <f>IF('G011A (Ocak-Temmuz)'!L235&lt;&gt;"",'G011A (Ocak-Temmuz)'!L235,0)</f>
        <v>0</v>
      </c>
      <c r="E235" s="239">
        <f>IF('G011A (Şubat-Ağustos)'!C235&lt;&gt;"",'G011A (Şubat-Ağustos)'!C235,0)</f>
        <v>0</v>
      </c>
      <c r="F235" s="238">
        <f>IF('G011A (Şubat-Ağustos)'!L235&lt;&gt;"",'G011A (Şubat-Ağustos)'!L235,0)</f>
        <v>0</v>
      </c>
      <c r="G235" s="239">
        <f>IF('G011A (Mart-Eylül)'!C235&lt;&gt;"",'G011A (Mart-Eylül)'!C235,0)</f>
        <v>0</v>
      </c>
      <c r="H235" s="238">
        <f>IF('G011A (Mart-Eylül)'!L235&lt;&gt;"",'G011A (Mart-Eylül)'!L235,0)</f>
        <v>0</v>
      </c>
      <c r="I235" s="239">
        <f>IF('G011A (Nisan-Ekim)'!C235&lt;&gt;"",'G011A (Nisan-Ekim)'!C235,0)</f>
        <v>0</v>
      </c>
      <c r="J235" s="238">
        <f>IF('G011A (Nisan-Ekim)'!L235&lt;&gt;"",'G011A (Nisan-Ekim)'!L235,0)</f>
        <v>0</v>
      </c>
      <c r="K235" s="239">
        <f>IF('G011A (Mayıs-Kasım)'!C235&lt;&gt;"",'G011A (Mayıs-Kasım)'!C235,0)</f>
        <v>0</v>
      </c>
      <c r="L235" s="238">
        <f>IF('G011A (Mayıs-Kasım)'!L235&lt;&gt;"",'G011A (Mayıs-Kasım)'!L235,0)</f>
        <v>0</v>
      </c>
      <c r="M235" s="239">
        <f>IF('G011A (Haziran-Aralık)'!C235&lt;&gt;"",'G011A (Haziran-Aralık)'!C235,0)</f>
        <v>0</v>
      </c>
      <c r="N235" s="238">
        <f>IF('G011A (Haziran-Aralık)'!L235&lt;&gt;"",'G011A (Haziran-Aralık)'!L235,0)</f>
        <v>0</v>
      </c>
      <c r="O235" s="246">
        <f t="shared" si="77"/>
        <v>0</v>
      </c>
      <c r="P235" s="247">
        <f t="shared" si="78"/>
        <v>0</v>
      </c>
      <c r="Q235" s="247">
        <f t="shared" si="79"/>
        <v>0</v>
      </c>
      <c r="R235" s="248">
        <f t="shared" si="80"/>
        <v>0</v>
      </c>
      <c r="T235" s="227">
        <f t="shared" si="81"/>
        <v>0</v>
      </c>
      <c r="U235" s="227">
        <f t="shared" si="82"/>
        <v>0</v>
      </c>
      <c r="V235" s="227">
        <f t="shared" si="83"/>
        <v>0</v>
      </c>
      <c r="W235" s="227">
        <f t="shared" si="84"/>
        <v>0</v>
      </c>
      <c r="X235" s="227">
        <f t="shared" si="85"/>
        <v>0</v>
      </c>
      <c r="Y235" s="227">
        <f t="shared" si="86"/>
        <v>0</v>
      </c>
      <c r="Z235" s="227">
        <f t="shared" si="87"/>
        <v>0</v>
      </c>
    </row>
    <row r="236" spans="1:26" ht="23.1" customHeight="1" x14ac:dyDescent="0.25">
      <c r="A236" s="164">
        <v>145</v>
      </c>
      <c r="B236" s="230" t="str">
        <f>IF('Proje ve Personel Bilgileri'!C161&gt;0,'Proje ve Personel Bilgileri'!C161,"")</f>
        <v/>
      </c>
      <c r="C236" s="246">
        <f>IF('G011A (Ocak-Temmuz)'!C236&lt;&gt;"",'G011A (Ocak-Temmuz)'!C236,0)</f>
        <v>0</v>
      </c>
      <c r="D236" s="247">
        <f>IF('G011A (Ocak-Temmuz)'!L236&lt;&gt;"",'G011A (Ocak-Temmuz)'!L236,0)</f>
        <v>0</v>
      </c>
      <c r="E236" s="239">
        <f>IF('G011A (Şubat-Ağustos)'!C236&lt;&gt;"",'G011A (Şubat-Ağustos)'!C236,0)</f>
        <v>0</v>
      </c>
      <c r="F236" s="238">
        <f>IF('G011A (Şubat-Ağustos)'!L236&lt;&gt;"",'G011A (Şubat-Ağustos)'!L236,0)</f>
        <v>0</v>
      </c>
      <c r="G236" s="239">
        <f>IF('G011A (Mart-Eylül)'!C236&lt;&gt;"",'G011A (Mart-Eylül)'!C236,0)</f>
        <v>0</v>
      </c>
      <c r="H236" s="238">
        <f>IF('G011A (Mart-Eylül)'!L236&lt;&gt;"",'G011A (Mart-Eylül)'!L236,0)</f>
        <v>0</v>
      </c>
      <c r="I236" s="239">
        <f>IF('G011A (Nisan-Ekim)'!C236&lt;&gt;"",'G011A (Nisan-Ekim)'!C236,0)</f>
        <v>0</v>
      </c>
      <c r="J236" s="238">
        <f>IF('G011A (Nisan-Ekim)'!L236&lt;&gt;"",'G011A (Nisan-Ekim)'!L236,0)</f>
        <v>0</v>
      </c>
      <c r="K236" s="239">
        <f>IF('G011A (Mayıs-Kasım)'!C236&lt;&gt;"",'G011A (Mayıs-Kasım)'!C236,0)</f>
        <v>0</v>
      </c>
      <c r="L236" s="238">
        <f>IF('G011A (Mayıs-Kasım)'!L236&lt;&gt;"",'G011A (Mayıs-Kasım)'!L236,0)</f>
        <v>0</v>
      </c>
      <c r="M236" s="239">
        <f>IF('G011A (Haziran-Aralık)'!C236&lt;&gt;"",'G011A (Haziran-Aralık)'!C236,0)</f>
        <v>0</v>
      </c>
      <c r="N236" s="238">
        <f>IF('G011A (Haziran-Aralık)'!L236&lt;&gt;"",'G011A (Haziran-Aralık)'!L236,0)</f>
        <v>0</v>
      </c>
      <c r="O236" s="246">
        <f t="shared" si="77"/>
        <v>0</v>
      </c>
      <c r="P236" s="247">
        <f t="shared" si="78"/>
        <v>0</v>
      </c>
      <c r="Q236" s="247">
        <f t="shared" si="79"/>
        <v>0</v>
      </c>
      <c r="R236" s="248">
        <f t="shared" si="80"/>
        <v>0</v>
      </c>
      <c r="T236" s="227">
        <f t="shared" si="81"/>
        <v>0</v>
      </c>
      <c r="U236" s="227">
        <f t="shared" si="82"/>
        <v>0</v>
      </c>
      <c r="V236" s="227">
        <f t="shared" si="83"/>
        <v>0</v>
      </c>
      <c r="W236" s="227">
        <f t="shared" si="84"/>
        <v>0</v>
      </c>
      <c r="X236" s="227">
        <f t="shared" si="85"/>
        <v>0</v>
      </c>
      <c r="Y236" s="227">
        <f t="shared" si="86"/>
        <v>0</v>
      </c>
      <c r="Z236" s="227">
        <f t="shared" si="87"/>
        <v>0</v>
      </c>
    </row>
    <row r="237" spans="1:26" ht="23.1" customHeight="1" x14ac:dyDescent="0.25">
      <c r="A237" s="164">
        <v>146</v>
      </c>
      <c r="B237" s="230" t="str">
        <f>IF('Proje ve Personel Bilgileri'!C162&gt;0,'Proje ve Personel Bilgileri'!C162,"")</f>
        <v/>
      </c>
      <c r="C237" s="246">
        <f>IF('G011A (Ocak-Temmuz)'!C237&lt;&gt;"",'G011A (Ocak-Temmuz)'!C237,0)</f>
        <v>0</v>
      </c>
      <c r="D237" s="247">
        <f>IF('G011A (Ocak-Temmuz)'!L237&lt;&gt;"",'G011A (Ocak-Temmuz)'!L237,0)</f>
        <v>0</v>
      </c>
      <c r="E237" s="239">
        <f>IF('G011A (Şubat-Ağustos)'!C237&lt;&gt;"",'G011A (Şubat-Ağustos)'!C237,0)</f>
        <v>0</v>
      </c>
      <c r="F237" s="238">
        <f>IF('G011A (Şubat-Ağustos)'!L237&lt;&gt;"",'G011A (Şubat-Ağustos)'!L237,0)</f>
        <v>0</v>
      </c>
      <c r="G237" s="239">
        <f>IF('G011A (Mart-Eylül)'!C237&lt;&gt;"",'G011A (Mart-Eylül)'!C237,0)</f>
        <v>0</v>
      </c>
      <c r="H237" s="238">
        <f>IF('G011A (Mart-Eylül)'!L237&lt;&gt;"",'G011A (Mart-Eylül)'!L237,0)</f>
        <v>0</v>
      </c>
      <c r="I237" s="239">
        <f>IF('G011A (Nisan-Ekim)'!C237&lt;&gt;"",'G011A (Nisan-Ekim)'!C237,0)</f>
        <v>0</v>
      </c>
      <c r="J237" s="238">
        <f>IF('G011A (Nisan-Ekim)'!L237&lt;&gt;"",'G011A (Nisan-Ekim)'!L237,0)</f>
        <v>0</v>
      </c>
      <c r="K237" s="239">
        <f>IF('G011A (Mayıs-Kasım)'!C237&lt;&gt;"",'G011A (Mayıs-Kasım)'!C237,0)</f>
        <v>0</v>
      </c>
      <c r="L237" s="238">
        <f>IF('G011A (Mayıs-Kasım)'!L237&lt;&gt;"",'G011A (Mayıs-Kasım)'!L237,0)</f>
        <v>0</v>
      </c>
      <c r="M237" s="239">
        <f>IF('G011A (Haziran-Aralık)'!C237&lt;&gt;"",'G011A (Haziran-Aralık)'!C237,0)</f>
        <v>0</v>
      </c>
      <c r="N237" s="238">
        <f>IF('G011A (Haziran-Aralık)'!L237&lt;&gt;"",'G011A (Haziran-Aralık)'!L237,0)</f>
        <v>0</v>
      </c>
      <c r="O237" s="246">
        <f t="shared" si="77"/>
        <v>0</v>
      </c>
      <c r="P237" s="247">
        <f t="shared" si="78"/>
        <v>0</v>
      </c>
      <c r="Q237" s="247">
        <f t="shared" si="79"/>
        <v>0</v>
      </c>
      <c r="R237" s="248">
        <f t="shared" si="80"/>
        <v>0</v>
      </c>
      <c r="T237" s="227">
        <f t="shared" si="81"/>
        <v>0</v>
      </c>
      <c r="U237" s="227">
        <f t="shared" si="82"/>
        <v>0</v>
      </c>
      <c r="V237" s="227">
        <f t="shared" si="83"/>
        <v>0</v>
      </c>
      <c r="W237" s="227">
        <f t="shared" si="84"/>
        <v>0</v>
      </c>
      <c r="X237" s="227">
        <f t="shared" si="85"/>
        <v>0</v>
      </c>
      <c r="Y237" s="227">
        <f t="shared" si="86"/>
        <v>0</v>
      </c>
      <c r="Z237" s="227">
        <f t="shared" si="87"/>
        <v>0</v>
      </c>
    </row>
    <row r="238" spans="1:26" ht="23.1" customHeight="1" x14ac:dyDescent="0.25">
      <c r="A238" s="164">
        <v>147</v>
      </c>
      <c r="B238" s="230" t="str">
        <f>IF('Proje ve Personel Bilgileri'!C163&gt;0,'Proje ve Personel Bilgileri'!C163,"")</f>
        <v/>
      </c>
      <c r="C238" s="246">
        <f>IF('G011A (Ocak-Temmuz)'!C238&lt;&gt;"",'G011A (Ocak-Temmuz)'!C238,0)</f>
        <v>0</v>
      </c>
      <c r="D238" s="247">
        <f>IF('G011A (Ocak-Temmuz)'!L238&lt;&gt;"",'G011A (Ocak-Temmuz)'!L238,0)</f>
        <v>0</v>
      </c>
      <c r="E238" s="239">
        <f>IF('G011A (Şubat-Ağustos)'!C238&lt;&gt;"",'G011A (Şubat-Ağustos)'!C238,0)</f>
        <v>0</v>
      </c>
      <c r="F238" s="238">
        <f>IF('G011A (Şubat-Ağustos)'!L238&lt;&gt;"",'G011A (Şubat-Ağustos)'!L238,0)</f>
        <v>0</v>
      </c>
      <c r="G238" s="239">
        <f>IF('G011A (Mart-Eylül)'!C238&lt;&gt;"",'G011A (Mart-Eylül)'!C238,0)</f>
        <v>0</v>
      </c>
      <c r="H238" s="238">
        <f>IF('G011A (Mart-Eylül)'!L238&lt;&gt;"",'G011A (Mart-Eylül)'!L238,0)</f>
        <v>0</v>
      </c>
      <c r="I238" s="239">
        <f>IF('G011A (Nisan-Ekim)'!C238&lt;&gt;"",'G011A (Nisan-Ekim)'!C238,0)</f>
        <v>0</v>
      </c>
      <c r="J238" s="238">
        <f>IF('G011A (Nisan-Ekim)'!L238&lt;&gt;"",'G011A (Nisan-Ekim)'!L238,0)</f>
        <v>0</v>
      </c>
      <c r="K238" s="239">
        <f>IF('G011A (Mayıs-Kasım)'!C238&lt;&gt;"",'G011A (Mayıs-Kasım)'!C238,0)</f>
        <v>0</v>
      </c>
      <c r="L238" s="238">
        <f>IF('G011A (Mayıs-Kasım)'!L238&lt;&gt;"",'G011A (Mayıs-Kasım)'!L238,0)</f>
        <v>0</v>
      </c>
      <c r="M238" s="239">
        <f>IF('G011A (Haziran-Aralık)'!C238&lt;&gt;"",'G011A (Haziran-Aralık)'!C238,0)</f>
        <v>0</v>
      </c>
      <c r="N238" s="238">
        <f>IF('G011A (Haziran-Aralık)'!L238&lt;&gt;"",'G011A (Haziran-Aralık)'!L238,0)</f>
        <v>0</v>
      </c>
      <c r="O238" s="246">
        <f t="shared" si="77"/>
        <v>0</v>
      </c>
      <c r="P238" s="247">
        <f t="shared" si="78"/>
        <v>0</v>
      </c>
      <c r="Q238" s="247">
        <f t="shared" si="79"/>
        <v>0</v>
      </c>
      <c r="R238" s="248">
        <f t="shared" si="80"/>
        <v>0</v>
      </c>
      <c r="T238" s="227">
        <f t="shared" si="81"/>
        <v>0</v>
      </c>
      <c r="U238" s="227">
        <f t="shared" si="82"/>
        <v>0</v>
      </c>
      <c r="V238" s="227">
        <f t="shared" si="83"/>
        <v>0</v>
      </c>
      <c r="W238" s="227">
        <f t="shared" si="84"/>
        <v>0</v>
      </c>
      <c r="X238" s="227">
        <f t="shared" si="85"/>
        <v>0</v>
      </c>
      <c r="Y238" s="227">
        <f t="shared" si="86"/>
        <v>0</v>
      </c>
      <c r="Z238" s="227">
        <f t="shared" si="87"/>
        <v>0</v>
      </c>
    </row>
    <row r="239" spans="1:26" ht="23.1" customHeight="1" x14ac:dyDescent="0.25">
      <c r="A239" s="164">
        <v>148</v>
      </c>
      <c r="B239" s="230" t="str">
        <f>IF('Proje ve Personel Bilgileri'!C164&gt;0,'Proje ve Personel Bilgileri'!C164,"")</f>
        <v/>
      </c>
      <c r="C239" s="246">
        <f>IF('G011A (Ocak-Temmuz)'!C239&lt;&gt;"",'G011A (Ocak-Temmuz)'!C239,0)</f>
        <v>0</v>
      </c>
      <c r="D239" s="247">
        <f>IF('G011A (Ocak-Temmuz)'!L239&lt;&gt;"",'G011A (Ocak-Temmuz)'!L239,0)</f>
        <v>0</v>
      </c>
      <c r="E239" s="239">
        <f>IF('G011A (Şubat-Ağustos)'!C239&lt;&gt;"",'G011A (Şubat-Ağustos)'!C239,0)</f>
        <v>0</v>
      </c>
      <c r="F239" s="238">
        <f>IF('G011A (Şubat-Ağustos)'!L239&lt;&gt;"",'G011A (Şubat-Ağustos)'!L239,0)</f>
        <v>0</v>
      </c>
      <c r="G239" s="239">
        <f>IF('G011A (Mart-Eylül)'!C239&lt;&gt;"",'G011A (Mart-Eylül)'!C239,0)</f>
        <v>0</v>
      </c>
      <c r="H239" s="238">
        <f>IF('G011A (Mart-Eylül)'!L239&lt;&gt;"",'G011A (Mart-Eylül)'!L239,0)</f>
        <v>0</v>
      </c>
      <c r="I239" s="239">
        <f>IF('G011A (Nisan-Ekim)'!C239&lt;&gt;"",'G011A (Nisan-Ekim)'!C239,0)</f>
        <v>0</v>
      </c>
      <c r="J239" s="238">
        <f>IF('G011A (Nisan-Ekim)'!L239&lt;&gt;"",'G011A (Nisan-Ekim)'!L239,0)</f>
        <v>0</v>
      </c>
      <c r="K239" s="239">
        <f>IF('G011A (Mayıs-Kasım)'!C239&lt;&gt;"",'G011A (Mayıs-Kasım)'!C239,0)</f>
        <v>0</v>
      </c>
      <c r="L239" s="238">
        <f>IF('G011A (Mayıs-Kasım)'!L239&lt;&gt;"",'G011A (Mayıs-Kasım)'!L239,0)</f>
        <v>0</v>
      </c>
      <c r="M239" s="239">
        <f>IF('G011A (Haziran-Aralık)'!C239&lt;&gt;"",'G011A (Haziran-Aralık)'!C239,0)</f>
        <v>0</v>
      </c>
      <c r="N239" s="238">
        <f>IF('G011A (Haziran-Aralık)'!L239&lt;&gt;"",'G011A (Haziran-Aralık)'!L239,0)</f>
        <v>0</v>
      </c>
      <c r="O239" s="246">
        <f t="shared" si="77"/>
        <v>0</v>
      </c>
      <c r="P239" s="247">
        <f t="shared" si="78"/>
        <v>0</v>
      </c>
      <c r="Q239" s="247">
        <f t="shared" si="79"/>
        <v>0</v>
      </c>
      <c r="R239" s="248">
        <f t="shared" si="80"/>
        <v>0</v>
      </c>
      <c r="T239" s="227">
        <f t="shared" si="81"/>
        <v>0</v>
      </c>
      <c r="U239" s="227">
        <f t="shared" si="82"/>
        <v>0</v>
      </c>
      <c r="V239" s="227">
        <f t="shared" si="83"/>
        <v>0</v>
      </c>
      <c r="W239" s="227">
        <f t="shared" si="84"/>
        <v>0</v>
      </c>
      <c r="X239" s="227">
        <f t="shared" si="85"/>
        <v>0</v>
      </c>
      <c r="Y239" s="227">
        <f t="shared" si="86"/>
        <v>0</v>
      </c>
      <c r="Z239" s="227">
        <f t="shared" si="87"/>
        <v>0</v>
      </c>
    </row>
    <row r="240" spans="1:26" ht="23.1" customHeight="1" x14ac:dyDescent="0.25">
      <c r="A240" s="164">
        <v>149</v>
      </c>
      <c r="B240" s="230" t="str">
        <f>IF('Proje ve Personel Bilgileri'!C165&gt;0,'Proje ve Personel Bilgileri'!C165,"")</f>
        <v/>
      </c>
      <c r="C240" s="246">
        <f>IF('G011A (Ocak-Temmuz)'!C240&lt;&gt;"",'G011A (Ocak-Temmuz)'!C240,0)</f>
        <v>0</v>
      </c>
      <c r="D240" s="247">
        <f>IF('G011A (Ocak-Temmuz)'!L240&lt;&gt;"",'G011A (Ocak-Temmuz)'!L240,0)</f>
        <v>0</v>
      </c>
      <c r="E240" s="239">
        <f>IF('G011A (Şubat-Ağustos)'!C240&lt;&gt;"",'G011A (Şubat-Ağustos)'!C240,0)</f>
        <v>0</v>
      </c>
      <c r="F240" s="238">
        <f>IF('G011A (Şubat-Ağustos)'!L240&lt;&gt;"",'G011A (Şubat-Ağustos)'!L240,0)</f>
        <v>0</v>
      </c>
      <c r="G240" s="239">
        <f>IF('G011A (Mart-Eylül)'!C240&lt;&gt;"",'G011A (Mart-Eylül)'!C240,0)</f>
        <v>0</v>
      </c>
      <c r="H240" s="238">
        <f>IF('G011A (Mart-Eylül)'!L240&lt;&gt;"",'G011A (Mart-Eylül)'!L240,0)</f>
        <v>0</v>
      </c>
      <c r="I240" s="239">
        <f>IF('G011A (Nisan-Ekim)'!C240&lt;&gt;"",'G011A (Nisan-Ekim)'!C240,0)</f>
        <v>0</v>
      </c>
      <c r="J240" s="238">
        <f>IF('G011A (Nisan-Ekim)'!L240&lt;&gt;"",'G011A (Nisan-Ekim)'!L240,0)</f>
        <v>0</v>
      </c>
      <c r="K240" s="239">
        <f>IF('G011A (Mayıs-Kasım)'!C240&lt;&gt;"",'G011A (Mayıs-Kasım)'!C240,0)</f>
        <v>0</v>
      </c>
      <c r="L240" s="238">
        <f>IF('G011A (Mayıs-Kasım)'!L240&lt;&gt;"",'G011A (Mayıs-Kasım)'!L240,0)</f>
        <v>0</v>
      </c>
      <c r="M240" s="239">
        <f>IF('G011A (Haziran-Aralık)'!C240&lt;&gt;"",'G011A (Haziran-Aralık)'!C240,0)</f>
        <v>0</v>
      </c>
      <c r="N240" s="238">
        <f>IF('G011A (Haziran-Aralık)'!L240&lt;&gt;"",'G011A (Haziran-Aralık)'!L240,0)</f>
        <v>0</v>
      </c>
      <c r="O240" s="246">
        <f t="shared" si="77"/>
        <v>0</v>
      </c>
      <c r="P240" s="247">
        <f t="shared" si="78"/>
        <v>0</v>
      </c>
      <c r="Q240" s="247">
        <f t="shared" si="79"/>
        <v>0</v>
      </c>
      <c r="R240" s="248">
        <f t="shared" si="80"/>
        <v>0</v>
      </c>
      <c r="T240" s="227">
        <f t="shared" si="81"/>
        <v>0</v>
      </c>
      <c r="U240" s="227">
        <f t="shared" si="82"/>
        <v>0</v>
      </c>
      <c r="V240" s="227">
        <f t="shared" si="83"/>
        <v>0</v>
      </c>
      <c r="W240" s="227">
        <f t="shared" si="84"/>
        <v>0</v>
      </c>
      <c r="X240" s="227">
        <f t="shared" si="85"/>
        <v>0</v>
      </c>
      <c r="Y240" s="227">
        <f t="shared" si="86"/>
        <v>0</v>
      </c>
      <c r="Z240" s="227">
        <f t="shared" si="87"/>
        <v>0</v>
      </c>
    </row>
    <row r="241" spans="1:27" ht="23.1" customHeight="1" x14ac:dyDescent="0.25">
      <c r="A241" s="164">
        <v>150</v>
      </c>
      <c r="B241" s="230" t="str">
        <f>IF('Proje ve Personel Bilgileri'!C166&gt;0,'Proje ve Personel Bilgileri'!C166,"")</f>
        <v/>
      </c>
      <c r="C241" s="246">
        <f>IF('G011A (Ocak-Temmuz)'!C241&lt;&gt;"",'G011A (Ocak-Temmuz)'!C241,0)</f>
        <v>0</v>
      </c>
      <c r="D241" s="247">
        <f>IF('G011A (Ocak-Temmuz)'!L241&lt;&gt;"",'G011A (Ocak-Temmuz)'!L241,0)</f>
        <v>0</v>
      </c>
      <c r="E241" s="239">
        <f>IF('G011A (Şubat-Ağustos)'!C241&lt;&gt;"",'G011A (Şubat-Ağustos)'!C241,0)</f>
        <v>0</v>
      </c>
      <c r="F241" s="238">
        <f>IF('G011A (Şubat-Ağustos)'!L241&lt;&gt;"",'G011A (Şubat-Ağustos)'!L241,0)</f>
        <v>0</v>
      </c>
      <c r="G241" s="239">
        <f>IF('G011A (Mart-Eylül)'!C241&lt;&gt;"",'G011A (Mart-Eylül)'!C241,0)</f>
        <v>0</v>
      </c>
      <c r="H241" s="238">
        <f>IF('G011A (Mart-Eylül)'!L241&lt;&gt;"",'G011A (Mart-Eylül)'!L241,0)</f>
        <v>0</v>
      </c>
      <c r="I241" s="239">
        <f>IF('G011A (Nisan-Ekim)'!C241&lt;&gt;"",'G011A (Nisan-Ekim)'!C241,0)</f>
        <v>0</v>
      </c>
      <c r="J241" s="238">
        <f>IF('G011A (Nisan-Ekim)'!L241&lt;&gt;"",'G011A (Nisan-Ekim)'!L241,0)</f>
        <v>0</v>
      </c>
      <c r="K241" s="239">
        <f>IF('G011A (Mayıs-Kasım)'!C241&lt;&gt;"",'G011A (Mayıs-Kasım)'!C241,0)</f>
        <v>0</v>
      </c>
      <c r="L241" s="238">
        <f>IF('G011A (Mayıs-Kasım)'!L241&lt;&gt;"",'G011A (Mayıs-Kasım)'!L241,0)</f>
        <v>0</v>
      </c>
      <c r="M241" s="239">
        <f>IF('G011A (Haziran-Aralık)'!C241&lt;&gt;"",'G011A (Haziran-Aralık)'!C241,0)</f>
        <v>0</v>
      </c>
      <c r="N241" s="238">
        <f>IF('G011A (Haziran-Aralık)'!L241&lt;&gt;"",'G011A (Haziran-Aralık)'!L241,0)</f>
        <v>0</v>
      </c>
      <c r="O241" s="246">
        <f t="shared" si="77"/>
        <v>0</v>
      </c>
      <c r="P241" s="247">
        <f t="shared" si="78"/>
        <v>0</v>
      </c>
      <c r="Q241" s="247">
        <f t="shared" si="79"/>
        <v>0</v>
      </c>
      <c r="R241" s="248">
        <f t="shared" si="80"/>
        <v>0</v>
      </c>
      <c r="T241" s="227">
        <f t="shared" si="81"/>
        <v>0</v>
      </c>
      <c r="U241" s="227">
        <f t="shared" si="82"/>
        <v>0</v>
      </c>
      <c r="V241" s="227">
        <f t="shared" si="83"/>
        <v>0</v>
      </c>
      <c r="W241" s="227">
        <f t="shared" si="84"/>
        <v>0</v>
      </c>
      <c r="X241" s="227">
        <f t="shared" si="85"/>
        <v>0</v>
      </c>
      <c r="Y241" s="227">
        <f t="shared" si="86"/>
        <v>0</v>
      </c>
      <c r="Z241" s="227">
        <f t="shared" si="87"/>
        <v>0</v>
      </c>
    </row>
    <row r="242" spans="1:27" ht="23.1" customHeight="1" x14ac:dyDescent="0.25">
      <c r="A242" s="164">
        <v>151</v>
      </c>
      <c r="B242" s="230" t="str">
        <f>IF('Proje ve Personel Bilgileri'!C167&gt;0,'Proje ve Personel Bilgileri'!C167,"")</f>
        <v/>
      </c>
      <c r="C242" s="246">
        <f>IF('G011A (Ocak-Temmuz)'!C242&lt;&gt;"",'G011A (Ocak-Temmuz)'!C242,0)</f>
        <v>0</v>
      </c>
      <c r="D242" s="247">
        <f>IF('G011A (Ocak-Temmuz)'!L242&lt;&gt;"",'G011A (Ocak-Temmuz)'!L242,0)</f>
        <v>0</v>
      </c>
      <c r="E242" s="239">
        <f>IF('G011A (Şubat-Ağustos)'!C242&lt;&gt;"",'G011A (Şubat-Ağustos)'!C242,0)</f>
        <v>0</v>
      </c>
      <c r="F242" s="238">
        <f>IF('G011A (Şubat-Ağustos)'!L242&lt;&gt;"",'G011A (Şubat-Ağustos)'!L242,0)</f>
        <v>0</v>
      </c>
      <c r="G242" s="239">
        <f>IF('G011A (Mart-Eylül)'!C242&lt;&gt;"",'G011A (Mart-Eylül)'!C242,0)</f>
        <v>0</v>
      </c>
      <c r="H242" s="238">
        <f>IF('G011A (Mart-Eylül)'!L242&lt;&gt;"",'G011A (Mart-Eylül)'!L242,0)</f>
        <v>0</v>
      </c>
      <c r="I242" s="239">
        <f>IF('G011A (Nisan-Ekim)'!C242&lt;&gt;"",'G011A (Nisan-Ekim)'!C242,0)</f>
        <v>0</v>
      </c>
      <c r="J242" s="238">
        <f>IF('G011A (Nisan-Ekim)'!L242&lt;&gt;"",'G011A (Nisan-Ekim)'!L242,0)</f>
        <v>0</v>
      </c>
      <c r="K242" s="239">
        <f>IF('G011A (Mayıs-Kasım)'!C242&lt;&gt;"",'G011A (Mayıs-Kasım)'!C242,0)</f>
        <v>0</v>
      </c>
      <c r="L242" s="238">
        <f>IF('G011A (Mayıs-Kasım)'!L242&lt;&gt;"",'G011A (Mayıs-Kasım)'!L242,0)</f>
        <v>0</v>
      </c>
      <c r="M242" s="239">
        <f>IF('G011A (Haziran-Aralık)'!C242&lt;&gt;"",'G011A (Haziran-Aralık)'!C242,0)</f>
        <v>0</v>
      </c>
      <c r="N242" s="238">
        <f>IF('G011A (Haziran-Aralık)'!L242&lt;&gt;"",'G011A (Haziran-Aralık)'!L242,0)</f>
        <v>0</v>
      </c>
      <c r="O242" s="246">
        <f t="shared" si="77"/>
        <v>0</v>
      </c>
      <c r="P242" s="247">
        <f t="shared" si="78"/>
        <v>0</v>
      </c>
      <c r="Q242" s="247">
        <f t="shared" si="79"/>
        <v>0</v>
      </c>
      <c r="R242" s="248">
        <f t="shared" si="80"/>
        <v>0</v>
      </c>
      <c r="T242" s="227">
        <f t="shared" si="81"/>
        <v>0</v>
      </c>
      <c r="U242" s="227">
        <f t="shared" si="82"/>
        <v>0</v>
      </c>
      <c r="V242" s="227">
        <f t="shared" si="83"/>
        <v>0</v>
      </c>
      <c r="W242" s="227">
        <f t="shared" si="84"/>
        <v>0</v>
      </c>
      <c r="X242" s="227">
        <f t="shared" si="85"/>
        <v>0</v>
      </c>
      <c r="Y242" s="227">
        <f t="shared" si="86"/>
        <v>0</v>
      </c>
      <c r="Z242" s="227">
        <f t="shared" si="87"/>
        <v>0</v>
      </c>
    </row>
    <row r="243" spans="1:27" ht="23.1" customHeight="1" x14ac:dyDescent="0.25">
      <c r="A243" s="164">
        <v>152</v>
      </c>
      <c r="B243" s="230" t="str">
        <f>IF('Proje ve Personel Bilgileri'!C168&gt;0,'Proje ve Personel Bilgileri'!C168,"")</f>
        <v/>
      </c>
      <c r="C243" s="246">
        <f>IF('G011A (Ocak-Temmuz)'!C243&lt;&gt;"",'G011A (Ocak-Temmuz)'!C243,0)</f>
        <v>0</v>
      </c>
      <c r="D243" s="247">
        <f>IF('G011A (Ocak-Temmuz)'!L243&lt;&gt;"",'G011A (Ocak-Temmuz)'!L243,0)</f>
        <v>0</v>
      </c>
      <c r="E243" s="239">
        <f>IF('G011A (Şubat-Ağustos)'!C243&lt;&gt;"",'G011A (Şubat-Ağustos)'!C243,0)</f>
        <v>0</v>
      </c>
      <c r="F243" s="238">
        <f>IF('G011A (Şubat-Ağustos)'!L243&lt;&gt;"",'G011A (Şubat-Ağustos)'!L243,0)</f>
        <v>0</v>
      </c>
      <c r="G243" s="239">
        <f>IF('G011A (Mart-Eylül)'!C243&lt;&gt;"",'G011A (Mart-Eylül)'!C243,0)</f>
        <v>0</v>
      </c>
      <c r="H243" s="238">
        <f>IF('G011A (Mart-Eylül)'!L243&lt;&gt;"",'G011A (Mart-Eylül)'!L243,0)</f>
        <v>0</v>
      </c>
      <c r="I243" s="239">
        <f>IF('G011A (Nisan-Ekim)'!C243&lt;&gt;"",'G011A (Nisan-Ekim)'!C243,0)</f>
        <v>0</v>
      </c>
      <c r="J243" s="238">
        <f>IF('G011A (Nisan-Ekim)'!L243&lt;&gt;"",'G011A (Nisan-Ekim)'!L243,0)</f>
        <v>0</v>
      </c>
      <c r="K243" s="239">
        <f>IF('G011A (Mayıs-Kasım)'!C243&lt;&gt;"",'G011A (Mayıs-Kasım)'!C243,0)</f>
        <v>0</v>
      </c>
      <c r="L243" s="238">
        <f>IF('G011A (Mayıs-Kasım)'!L243&lt;&gt;"",'G011A (Mayıs-Kasım)'!L243,0)</f>
        <v>0</v>
      </c>
      <c r="M243" s="239">
        <f>IF('G011A (Haziran-Aralık)'!C243&lt;&gt;"",'G011A (Haziran-Aralık)'!C243,0)</f>
        <v>0</v>
      </c>
      <c r="N243" s="238">
        <f>IF('G011A (Haziran-Aralık)'!L243&lt;&gt;"",'G011A (Haziran-Aralık)'!L243,0)</f>
        <v>0</v>
      </c>
      <c r="O243" s="246">
        <f t="shared" si="77"/>
        <v>0</v>
      </c>
      <c r="P243" s="247">
        <f t="shared" si="78"/>
        <v>0</v>
      </c>
      <c r="Q243" s="247">
        <f t="shared" si="79"/>
        <v>0</v>
      </c>
      <c r="R243" s="248">
        <f t="shared" si="80"/>
        <v>0</v>
      </c>
      <c r="T243" s="227">
        <f t="shared" si="81"/>
        <v>0</v>
      </c>
      <c r="U243" s="227">
        <f t="shared" si="82"/>
        <v>0</v>
      </c>
      <c r="V243" s="227">
        <f t="shared" si="83"/>
        <v>0</v>
      </c>
      <c r="W243" s="227">
        <f t="shared" si="84"/>
        <v>0</v>
      </c>
      <c r="X243" s="227">
        <f t="shared" si="85"/>
        <v>0</v>
      </c>
      <c r="Y243" s="227">
        <f t="shared" si="86"/>
        <v>0</v>
      </c>
      <c r="Z243" s="227">
        <f t="shared" si="87"/>
        <v>0</v>
      </c>
    </row>
    <row r="244" spans="1:27" ht="23.1" customHeight="1" x14ac:dyDescent="0.25">
      <c r="A244" s="164">
        <v>153</v>
      </c>
      <c r="B244" s="230" t="str">
        <f>IF('Proje ve Personel Bilgileri'!C169&gt;0,'Proje ve Personel Bilgileri'!C169,"")</f>
        <v/>
      </c>
      <c r="C244" s="246">
        <f>IF('G011A (Ocak-Temmuz)'!C244&lt;&gt;"",'G011A (Ocak-Temmuz)'!C244,0)</f>
        <v>0</v>
      </c>
      <c r="D244" s="247">
        <f>IF('G011A (Ocak-Temmuz)'!L244&lt;&gt;"",'G011A (Ocak-Temmuz)'!L244,0)</f>
        <v>0</v>
      </c>
      <c r="E244" s="239">
        <f>IF('G011A (Şubat-Ağustos)'!C244&lt;&gt;"",'G011A (Şubat-Ağustos)'!C244,0)</f>
        <v>0</v>
      </c>
      <c r="F244" s="238">
        <f>IF('G011A (Şubat-Ağustos)'!L244&lt;&gt;"",'G011A (Şubat-Ağustos)'!L244,0)</f>
        <v>0</v>
      </c>
      <c r="G244" s="239">
        <f>IF('G011A (Mart-Eylül)'!C244&lt;&gt;"",'G011A (Mart-Eylül)'!C244,0)</f>
        <v>0</v>
      </c>
      <c r="H244" s="238">
        <f>IF('G011A (Mart-Eylül)'!L244&lt;&gt;"",'G011A (Mart-Eylül)'!L244,0)</f>
        <v>0</v>
      </c>
      <c r="I244" s="239">
        <f>IF('G011A (Nisan-Ekim)'!C244&lt;&gt;"",'G011A (Nisan-Ekim)'!C244,0)</f>
        <v>0</v>
      </c>
      <c r="J244" s="238">
        <f>IF('G011A (Nisan-Ekim)'!L244&lt;&gt;"",'G011A (Nisan-Ekim)'!L244,0)</f>
        <v>0</v>
      </c>
      <c r="K244" s="239">
        <f>IF('G011A (Mayıs-Kasım)'!C244&lt;&gt;"",'G011A (Mayıs-Kasım)'!C244,0)</f>
        <v>0</v>
      </c>
      <c r="L244" s="238">
        <f>IF('G011A (Mayıs-Kasım)'!L244&lt;&gt;"",'G011A (Mayıs-Kasım)'!L244,0)</f>
        <v>0</v>
      </c>
      <c r="M244" s="239">
        <f>IF('G011A (Haziran-Aralık)'!C244&lt;&gt;"",'G011A (Haziran-Aralık)'!C244,0)</f>
        <v>0</v>
      </c>
      <c r="N244" s="238">
        <f>IF('G011A (Haziran-Aralık)'!L244&lt;&gt;"",'G011A (Haziran-Aralık)'!L244,0)</f>
        <v>0</v>
      </c>
      <c r="O244" s="246">
        <f t="shared" si="77"/>
        <v>0</v>
      </c>
      <c r="P244" s="247">
        <f t="shared" si="78"/>
        <v>0</v>
      </c>
      <c r="Q244" s="247">
        <f t="shared" si="79"/>
        <v>0</v>
      </c>
      <c r="R244" s="248">
        <f t="shared" si="80"/>
        <v>0</v>
      </c>
      <c r="T244" s="227">
        <f t="shared" si="81"/>
        <v>0</v>
      </c>
      <c r="U244" s="227">
        <f t="shared" si="82"/>
        <v>0</v>
      </c>
      <c r="V244" s="227">
        <f t="shared" si="83"/>
        <v>0</v>
      </c>
      <c r="W244" s="227">
        <f t="shared" si="84"/>
        <v>0</v>
      </c>
      <c r="X244" s="227">
        <f t="shared" si="85"/>
        <v>0</v>
      </c>
      <c r="Y244" s="227">
        <f t="shared" si="86"/>
        <v>0</v>
      </c>
      <c r="Z244" s="227">
        <f t="shared" si="87"/>
        <v>0</v>
      </c>
    </row>
    <row r="245" spans="1:27" ht="23.1" customHeight="1" x14ac:dyDescent="0.25">
      <c r="A245" s="164">
        <v>154</v>
      </c>
      <c r="B245" s="230" t="str">
        <f>IF('Proje ve Personel Bilgileri'!C170&gt;0,'Proje ve Personel Bilgileri'!C170,"")</f>
        <v/>
      </c>
      <c r="C245" s="246">
        <f>IF('G011A (Ocak-Temmuz)'!C245&lt;&gt;"",'G011A (Ocak-Temmuz)'!C245,0)</f>
        <v>0</v>
      </c>
      <c r="D245" s="247">
        <f>IF('G011A (Ocak-Temmuz)'!L245&lt;&gt;"",'G011A (Ocak-Temmuz)'!L245,0)</f>
        <v>0</v>
      </c>
      <c r="E245" s="239">
        <f>IF('G011A (Şubat-Ağustos)'!C245&lt;&gt;"",'G011A (Şubat-Ağustos)'!C245,0)</f>
        <v>0</v>
      </c>
      <c r="F245" s="238">
        <f>IF('G011A (Şubat-Ağustos)'!L245&lt;&gt;"",'G011A (Şubat-Ağustos)'!L245,0)</f>
        <v>0</v>
      </c>
      <c r="G245" s="239">
        <f>IF('G011A (Mart-Eylül)'!C245&lt;&gt;"",'G011A (Mart-Eylül)'!C245,0)</f>
        <v>0</v>
      </c>
      <c r="H245" s="238">
        <f>IF('G011A (Mart-Eylül)'!L245&lt;&gt;"",'G011A (Mart-Eylül)'!L245,0)</f>
        <v>0</v>
      </c>
      <c r="I245" s="239">
        <f>IF('G011A (Nisan-Ekim)'!C245&lt;&gt;"",'G011A (Nisan-Ekim)'!C245,0)</f>
        <v>0</v>
      </c>
      <c r="J245" s="238">
        <f>IF('G011A (Nisan-Ekim)'!L245&lt;&gt;"",'G011A (Nisan-Ekim)'!L245,0)</f>
        <v>0</v>
      </c>
      <c r="K245" s="239">
        <f>IF('G011A (Mayıs-Kasım)'!C245&lt;&gt;"",'G011A (Mayıs-Kasım)'!C245,0)</f>
        <v>0</v>
      </c>
      <c r="L245" s="238">
        <f>IF('G011A (Mayıs-Kasım)'!L245&lt;&gt;"",'G011A (Mayıs-Kasım)'!L245,0)</f>
        <v>0</v>
      </c>
      <c r="M245" s="239">
        <f>IF('G011A (Haziran-Aralık)'!C245&lt;&gt;"",'G011A (Haziran-Aralık)'!C245,0)</f>
        <v>0</v>
      </c>
      <c r="N245" s="238">
        <f>IF('G011A (Haziran-Aralık)'!L245&lt;&gt;"",'G011A (Haziran-Aralık)'!L245,0)</f>
        <v>0</v>
      </c>
      <c r="O245" s="246">
        <f t="shared" si="77"/>
        <v>0</v>
      </c>
      <c r="P245" s="247">
        <f t="shared" si="78"/>
        <v>0</v>
      </c>
      <c r="Q245" s="247">
        <f t="shared" si="79"/>
        <v>0</v>
      </c>
      <c r="R245" s="248">
        <f t="shared" si="80"/>
        <v>0</v>
      </c>
      <c r="T245" s="227">
        <f t="shared" si="81"/>
        <v>0</v>
      </c>
      <c r="U245" s="227">
        <f t="shared" si="82"/>
        <v>0</v>
      </c>
      <c r="V245" s="227">
        <f t="shared" si="83"/>
        <v>0</v>
      </c>
      <c r="W245" s="227">
        <f t="shared" si="84"/>
        <v>0</v>
      </c>
      <c r="X245" s="227">
        <f t="shared" si="85"/>
        <v>0</v>
      </c>
      <c r="Y245" s="227">
        <f t="shared" si="86"/>
        <v>0</v>
      </c>
      <c r="Z245" s="227">
        <f t="shared" si="87"/>
        <v>0</v>
      </c>
    </row>
    <row r="246" spans="1:27" ht="23.1" customHeight="1" x14ac:dyDescent="0.25">
      <c r="A246" s="164">
        <v>155</v>
      </c>
      <c r="B246" s="230" t="str">
        <f>IF('Proje ve Personel Bilgileri'!C171&gt;0,'Proje ve Personel Bilgileri'!C171,"")</f>
        <v/>
      </c>
      <c r="C246" s="246">
        <f>IF('G011A (Ocak-Temmuz)'!C246&lt;&gt;"",'G011A (Ocak-Temmuz)'!C246,0)</f>
        <v>0</v>
      </c>
      <c r="D246" s="247">
        <f>IF('G011A (Ocak-Temmuz)'!L246&lt;&gt;"",'G011A (Ocak-Temmuz)'!L246,0)</f>
        <v>0</v>
      </c>
      <c r="E246" s="239">
        <f>IF('G011A (Şubat-Ağustos)'!C246&lt;&gt;"",'G011A (Şubat-Ağustos)'!C246,0)</f>
        <v>0</v>
      </c>
      <c r="F246" s="238">
        <f>IF('G011A (Şubat-Ağustos)'!L246&lt;&gt;"",'G011A (Şubat-Ağustos)'!L246,0)</f>
        <v>0</v>
      </c>
      <c r="G246" s="239">
        <f>IF('G011A (Mart-Eylül)'!C246&lt;&gt;"",'G011A (Mart-Eylül)'!C246,0)</f>
        <v>0</v>
      </c>
      <c r="H246" s="238">
        <f>IF('G011A (Mart-Eylül)'!L246&lt;&gt;"",'G011A (Mart-Eylül)'!L246,0)</f>
        <v>0</v>
      </c>
      <c r="I246" s="239">
        <f>IF('G011A (Nisan-Ekim)'!C246&lt;&gt;"",'G011A (Nisan-Ekim)'!C246,0)</f>
        <v>0</v>
      </c>
      <c r="J246" s="238">
        <f>IF('G011A (Nisan-Ekim)'!L246&lt;&gt;"",'G011A (Nisan-Ekim)'!L246,0)</f>
        <v>0</v>
      </c>
      <c r="K246" s="239">
        <f>IF('G011A (Mayıs-Kasım)'!C246&lt;&gt;"",'G011A (Mayıs-Kasım)'!C246,0)</f>
        <v>0</v>
      </c>
      <c r="L246" s="238">
        <f>IF('G011A (Mayıs-Kasım)'!L246&lt;&gt;"",'G011A (Mayıs-Kasım)'!L246,0)</f>
        <v>0</v>
      </c>
      <c r="M246" s="239">
        <f>IF('G011A (Haziran-Aralık)'!C246&lt;&gt;"",'G011A (Haziran-Aralık)'!C246,0)</f>
        <v>0</v>
      </c>
      <c r="N246" s="238">
        <f>IF('G011A (Haziran-Aralık)'!L246&lt;&gt;"",'G011A (Haziran-Aralık)'!L246,0)</f>
        <v>0</v>
      </c>
      <c r="O246" s="246">
        <f t="shared" si="77"/>
        <v>0</v>
      </c>
      <c r="P246" s="247">
        <f t="shared" si="78"/>
        <v>0</v>
      </c>
      <c r="Q246" s="247">
        <f t="shared" si="79"/>
        <v>0</v>
      </c>
      <c r="R246" s="248">
        <f t="shared" si="80"/>
        <v>0</v>
      </c>
      <c r="T246" s="227">
        <f t="shared" si="81"/>
        <v>0</v>
      </c>
      <c r="U246" s="227">
        <f t="shared" si="82"/>
        <v>0</v>
      </c>
      <c r="V246" s="227">
        <f t="shared" si="83"/>
        <v>0</v>
      </c>
      <c r="W246" s="227">
        <f t="shared" si="84"/>
        <v>0</v>
      </c>
      <c r="X246" s="227">
        <f t="shared" si="85"/>
        <v>0</v>
      </c>
      <c r="Y246" s="227">
        <f t="shared" si="86"/>
        <v>0</v>
      </c>
      <c r="Z246" s="227">
        <f t="shared" si="87"/>
        <v>0</v>
      </c>
    </row>
    <row r="247" spans="1:27" ht="23.1" customHeight="1" x14ac:dyDescent="0.25">
      <c r="A247" s="164">
        <v>156</v>
      </c>
      <c r="B247" s="230" t="str">
        <f>IF('Proje ve Personel Bilgileri'!C172&gt;0,'Proje ve Personel Bilgileri'!C172,"")</f>
        <v/>
      </c>
      <c r="C247" s="246">
        <f>IF('G011A (Ocak-Temmuz)'!C247&lt;&gt;"",'G011A (Ocak-Temmuz)'!C247,0)</f>
        <v>0</v>
      </c>
      <c r="D247" s="247">
        <f>IF('G011A (Ocak-Temmuz)'!L247&lt;&gt;"",'G011A (Ocak-Temmuz)'!L247,0)</f>
        <v>0</v>
      </c>
      <c r="E247" s="239">
        <f>IF('G011A (Şubat-Ağustos)'!C247&lt;&gt;"",'G011A (Şubat-Ağustos)'!C247,0)</f>
        <v>0</v>
      </c>
      <c r="F247" s="238">
        <f>IF('G011A (Şubat-Ağustos)'!L247&lt;&gt;"",'G011A (Şubat-Ağustos)'!L247,0)</f>
        <v>0</v>
      </c>
      <c r="G247" s="239">
        <f>IF('G011A (Mart-Eylül)'!C247&lt;&gt;"",'G011A (Mart-Eylül)'!C247,0)</f>
        <v>0</v>
      </c>
      <c r="H247" s="238">
        <f>IF('G011A (Mart-Eylül)'!L247&lt;&gt;"",'G011A (Mart-Eylül)'!L247,0)</f>
        <v>0</v>
      </c>
      <c r="I247" s="239">
        <f>IF('G011A (Nisan-Ekim)'!C247&lt;&gt;"",'G011A (Nisan-Ekim)'!C247,0)</f>
        <v>0</v>
      </c>
      <c r="J247" s="238">
        <f>IF('G011A (Nisan-Ekim)'!L247&lt;&gt;"",'G011A (Nisan-Ekim)'!L247,0)</f>
        <v>0</v>
      </c>
      <c r="K247" s="239">
        <f>IF('G011A (Mayıs-Kasım)'!C247&lt;&gt;"",'G011A (Mayıs-Kasım)'!C247,0)</f>
        <v>0</v>
      </c>
      <c r="L247" s="238">
        <f>IF('G011A (Mayıs-Kasım)'!L247&lt;&gt;"",'G011A (Mayıs-Kasım)'!L247,0)</f>
        <v>0</v>
      </c>
      <c r="M247" s="239">
        <f>IF('G011A (Haziran-Aralık)'!C247&lt;&gt;"",'G011A (Haziran-Aralık)'!C247,0)</f>
        <v>0</v>
      </c>
      <c r="N247" s="238">
        <f>IF('G011A (Haziran-Aralık)'!L247&lt;&gt;"",'G011A (Haziran-Aralık)'!L247,0)</f>
        <v>0</v>
      </c>
      <c r="O247" s="246">
        <f t="shared" si="77"/>
        <v>0</v>
      </c>
      <c r="P247" s="247">
        <f t="shared" si="78"/>
        <v>0</v>
      </c>
      <c r="Q247" s="247">
        <f t="shared" si="79"/>
        <v>0</v>
      </c>
      <c r="R247" s="248">
        <f t="shared" si="80"/>
        <v>0</v>
      </c>
      <c r="T247" s="227">
        <f t="shared" si="81"/>
        <v>0</v>
      </c>
      <c r="U247" s="227">
        <f t="shared" si="82"/>
        <v>0</v>
      </c>
      <c r="V247" s="227">
        <f t="shared" si="83"/>
        <v>0</v>
      </c>
      <c r="W247" s="227">
        <f t="shared" si="84"/>
        <v>0</v>
      </c>
      <c r="X247" s="227">
        <f t="shared" si="85"/>
        <v>0</v>
      </c>
      <c r="Y247" s="227">
        <f t="shared" si="86"/>
        <v>0</v>
      </c>
      <c r="Z247" s="227">
        <f t="shared" si="87"/>
        <v>0</v>
      </c>
    </row>
    <row r="248" spans="1:27" ht="23.1" customHeight="1" x14ac:dyDescent="0.25">
      <c r="A248" s="164">
        <v>157</v>
      </c>
      <c r="B248" s="230" t="str">
        <f>IF('Proje ve Personel Bilgileri'!C173&gt;0,'Proje ve Personel Bilgileri'!C173,"")</f>
        <v/>
      </c>
      <c r="C248" s="246">
        <f>IF('G011A (Ocak-Temmuz)'!C248&lt;&gt;"",'G011A (Ocak-Temmuz)'!C248,0)</f>
        <v>0</v>
      </c>
      <c r="D248" s="247">
        <f>IF('G011A (Ocak-Temmuz)'!L248&lt;&gt;"",'G011A (Ocak-Temmuz)'!L248,0)</f>
        <v>0</v>
      </c>
      <c r="E248" s="239">
        <f>IF('G011A (Şubat-Ağustos)'!C248&lt;&gt;"",'G011A (Şubat-Ağustos)'!C248,0)</f>
        <v>0</v>
      </c>
      <c r="F248" s="238">
        <f>IF('G011A (Şubat-Ağustos)'!L248&lt;&gt;"",'G011A (Şubat-Ağustos)'!L248,0)</f>
        <v>0</v>
      </c>
      <c r="G248" s="239">
        <f>IF('G011A (Mart-Eylül)'!C248&lt;&gt;"",'G011A (Mart-Eylül)'!C248,0)</f>
        <v>0</v>
      </c>
      <c r="H248" s="238">
        <f>IF('G011A (Mart-Eylül)'!L248&lt;&gt;"",'G011A (Mart-Eylül)'!L248,0)</f>
        <v>0</v>
      </c>
      <c r="I248" s="239">
        <f>IF('G011A (Nisan-Ekim)'!C248&lt;&gt;"",'G011A (Nisan-Ekim)'!C248,0)</f>
        <v>0</v>
      </c>
      <c r="J248" s="238">
        <f>IF('G011A (Nisan-Ekim)'!L248&lt;&gt;"",'G011A (Nisan-Ekim)'!L248,0)</f>
        <v>0</v>
      </c>
      <c r="K248" s="239">
        <f>IF('G011A (Mayıs-Kasım)'!C248&lt;&gt;"",'G011A (Mayıs-Kasım)'!C248,0)</f>
        <v>0</v>
      </c>
      <c r="L248" s="238">
        <f>IF('G011A (Mayıs-Kasım)'!L248&lt;&gt;"",'G011A (Mayıs-Kasım)'!L248,0)</f>
        <v>0</v>
      </c>
      <c r="M248" s="239">
        <f>IF('G011A (Haziran-Aralık)'!C248&lt;&gt;"",'G011A (Haziran-Aralık)'!C248,0)</f>
        <v>0</v>
      </c>
      <c r="N248" s="238">
        <f>IF('G011A (Haziran-Aralık)'!L248&lt;&gt;"",'G011A (Haziran-Aralık)'!L248,0)</f>
        <v>0</v>
      </c>
      <c r="O248" s="246">
        <f t="shared" si="77"/>
        <v>0</v>
      </c>
      <c r="P248" s="247">
        <f t="shared" si="78"/>
        <v>0</v>
      </c>
      <c r="Q248" s="247">
        <f t="shared" si="79"/>
        <v>0</v>
      </c>
      <c r="R248" s="248">
        <f t="shared" si="80"/>
        <v>0</v>
      </c>
      <c r="T248" s="227">
        <f t="shared" si="81"/>
        <v>0</v>
      </c>
      <c r="U248" s="227">
        <f t="shared" si="82"/>
        <v>0</v>
      </c>
      <c r="V248" s="227">
        <f t="shared" si="83"/>
        <v>0</v>
      </c>
      <c r="W248" s="227">
        <f t="shared" si="84"/>
        <v>0</v>
      </c>
      <c r="X248" s="227">
        <f t="shared" si="85"/>
        <v>0</v>
      </c>
      <c r="Y248" s="227">
        <f t="shared" si="86"/>
        <v>0</v>
      </c>
      <c r="Z248" s="227">
        <f t="shared" si="87"/>
        <v>0</v>
      </c>
    </row>
    <row r="249" spans="1:27" ht="23.1" customHeight="1" x14ac:dyDescent="0.25">
      <c r="A249" s="164">
        <v>158</v>
      </c>
      <c r="B249" s="230" t="str">
        <f>IF('Proje ve Personel Bilgileri'!C174&gt;0,'Proje ve Personel Bilgileri'!C174,"")</f>
        <v/>
      </c>
      <c r="C249" s="246">
        <f>IF('G011A (Ocak-Temmuz)'!C249&lt;&gt;"",'G011A (Ocak-Temmuz)'!C249,0)</f>
        <v>0</v>
      </c>
      <c r="D249" s="247">
        <f>IF('G011A (Ocak-Temmuz)'!L249&lt;&gt;"",'G011A (Ocak-Temmuz)'!L249,0)</f>
        <v>0</v>
      </c>
      <c r="E249" s="239">
        <f>IF('G011A (Şubat-Ağustos)'!C249&lt;&gt;"",'G011A (Şubat-Ağustos)'!C249,0)</f>
        <v>0</v>
      </c>
      <c r="F249" s="238">
        <f>IF('G011A (Şubat-Ağustos)'!L249&lt;&gt;"",'G011A (Şubat-Ağustos)'!L249,0)</f>
        <v>0</v>
      </c>
      <c r="G249" s="239">
        <f>IF('G011A (Mart-Eylül)'!C249&lt;&gt;"",'G011A (Mart-Eylül)'!C249,0)</f>
        <v>0</v>
      </c>
      <c r="H249" s="238">
        <f>IF('G011A (Mart-Eylül)'!L249&lt;&gt;"",'G011A (Mart-Eylül)'!L249,0)</f>
        <v>0</v>
      </c>
      <c r="I249" s="239">
        <f>IF('G011A (Nisan-Ekim)'!C249&lt;&gt;"",'G011A (Nisan-Ekim)'!C249,0)</f>
        <v>0</v>
      </c>
      <c r="J249" s="238">
        <f>IF('G011A (Nisan-Ekim)'!L249&lt;&gt;"",'G011A (Nisan-Ekim)'!L249,0)</f>
        <v>0</v>
      </c>
      <c r="K249" s="239">
        <f>IF('G011A (Mayıs-Kasım)'!C249&lt;&gt;"",'G011A (Mayıs-Kasım)'!C249,0)</f>
        <v>0</v>
      </c>
      <c r="L249" s="238">
        <f>IF('G011A (Mayıs-Kasım)'!L249&lt;&gt;"",'G011A (Mayıs-Kasım)'!L249,0)</f>
        <v>0</v>
      </c>
      <c r="M249" s="239">
        <f>IF('G011A (Haziran-Aralık)'!C249&lt;&gt;"",'G011A (Haziran-Aralık)'!C249,0)</f>
        <v>0</v>
      </c>
      <c r="N249" s="238">
        <f>IF('G011A (Haziran-Aralık)'!L249&lt;&gt;"",'G011A (Haziran-Aralık)'!L249,0)</f>
        <v>0</v>
      </c>
      <c r="O249" s="246">
        <f t="shared" si="77"/>
        <v>0</v>
      </c>
      <c r="P249" s="247">
        <f t="shared" si="78"/>
        <v>0</v>
      </c>
      <c r="Q249" s="247">
        <f t="shared" si="79"/>
        <v>0</v>
      </c>
      <c r="R249" s="248">
        <f t="shared" si="80"/>
        <v>0</v>
      </c>
      <c r="T249" s="227">
        <f t="shared" si="81"/>
        <v>0</v>
      </c>
      <c r="U249" s="227">
        <f t="shared" si="82"/>
        <v>0</v>
      </c>
      <c r="V249" s="227">
        <f t="shared" si="83"/>
        <v>0</v>
      </c>
      <c r="W249" s="227">
        <f t="shared" si="84"/>
        <v>0</v>
      </c>
      <c r="X249" s="227">
        <f t="shared" si="85"/>
        <v>0</v>
      </c>
      <c r="Y249" s="227">
        <f t="shared" si="86"/>
        <v>0</v>
      </c>
      <c r="Z249" s="227">
        <f t="shared" si="87"/>
        <v>0</v>
      </c>
    </row>
    <row r="250" spans="1:27" ht="23.1" customHeight="1" x14ac:dyDescent="0.25">
      <c r="A250" s="164">
        <v>159</v>
      </c>
      <c r="B250" s="230" t="str">
        <f>IF('Proje ve Personel Bilgileri'!C175&gt;0,'Proje ve Personel Bilgileri'!C175,"")</f>
        <v/>
      </c>
      <c r="C250" s="246">
        <f>IF('G011A (Ocak-Temmuz)'!C250&lt;&gt;"",'G011A (Ocak-Temmuz)'!C250,0)</f>
        <v>0</v>
      </c>
      <c r="D250" s="247">
        <f>IF('G011A (Ocak-Temmuz)'!L250&lt;&gt;"",'G011A (Ocak-Temmuz)'!L250,0)</f>
        <v>0</v>
      </c>
      <c r="E250" s="239">
        <f>IF('G011A (Şubat-Ağustos)'!C250&lt;&gt;"",'G011A (Şubat-Ağustos)'!C250,0)</f>
        <v>0</v>
      </c>
      <c r="F250" s="238">
        <f>IF('G011A (Şubat-Ağustos)'!L250&lt;&gt;"",'G011A (Şubat-Ağustos)'!L250,0)</f>
        <v>0</v>
      </c>
      <c r="G250" s="239">
        <f>IF('G011A (Mart-Eylül)'!C250&lt;&gt;"",'G011A (Mart-Eylül)'!C250,0)</f>
        <v>0</v>
      </c>
      <c r="H250" s="238">
        <f>IF('G011A (Mart-Eylül)'!L250&lt;&gt;"",'G011A (Mart-Eylül)'!L250,0)</f>
        <v>0</v>
      </c>
      <c r="I250" s="239">
        <f>IF('G011A (Nisan-Ekim)'!C250&lt;&gt;"",'G011A (Nisan-Ekim)'!C250,0)</f>
        <v>0</v>
      </c>
      <c r="J250" s="238">
        <f>IF('G011A (Nisan-Ekim)'!L250&lt;&gt;"",'G011A (Nisan-Ekim)'!L250,0)</f>
        <v>0</v>
      </c>
      <c r="K250" s="239">
        <f>IF('G011A (Mayıs-Kasım)'!C250&lt;&gt;"",'G011A (Mayıs-Kasım)'!C250,0)</f>
        <v>0</v>
      </c>
      <c r="L250" s="238">
        <f>IF('G011A (Mayıs-Kasım)'!L250&lt;&gt;"",'G011A (Mayıs-Kasım)'!L250,0)</f>
        <v>0</v>
      </c>
      <c r="M250" s="239">
        <f>IF('G011A (Haziran-Aralık)'!C250&lt;&gt;"",'G011A (Haziran-Aralık)'!C250,0)</f>
        <v>0</v>
      </c>
      <c r="N250" s="238">
        <f>IF('G011A (Haziran-Aralık)'!L250&lt;&gt;"",'G011A (Haziran-Aralık)'!L250,0)</f>
        <v>0</v>
      </c>
      <c r="O250" s="246">
        <f t="shared" si="77"/>
        <v>0</v>
      </c>
      <c r="P250" s="247">
        <f t="shared" si="78"/>
        <v>0</v>
      </c>
      <c r="Q250" s="247">
        <f t="shared" si="79"/>
        <v>0</v>
      </c>
      <c r="R250" s="248">
        <f t="shared" si="80"/>
        <v>0</v>
      </c>
      <c r="T250" s="227">
        <f t="shared" si="81"/>
        <v>0</v>
      </c>
      <c r="U250" s="227">
        <f t="shared" si="82"/>
        <v>0</v>
      </c>
      <c r="V250" s="227">
        <f t="shared" si="83"/>
        <v>0</v>
      </c>
      <c r="W250" s="227">
        <f t="shared" si="84"/>
        <v>0</v>
      </c>
      <c r="X250" s="227">
        <f t="shared" si="85"/>
        <v>0</v>
      </c>
      <c r="Y250" s="227">
        <f t="shared" si="86"/>
        <v>0</v>
      </c>
      <c r="Z250" s="227">
        <f t="shared" si="87"/>
        <v>0</v>
      </c>
    </row>
    <row r="251" spans="1:27" ht="23.1" customHeight="1" thickBot="1" x14ac:dyDescent="0.3">
      <c r="A251" s="167">
        <v>160</v>
      </c>
      <c r="B251" s="232" t="str">
        <f>IF('Proje ve Personel Bilgileri'!C176&gt;0,'Proje ve Personel Bilgileri'!C176,"")</f>
        <v/>
      </c>
      <c r="C251" s="249">
        <f>IF('G011A (Ocak-Temmuz)'!C251&lt;&gt;"",'G011A (Ocak-Temmuz)'!C251,0)</f>
        <v>0</v>
      </c>
      <c r="D251" s="250">
        <f>IF('G011A (Ocak-Temmuz)'!L251&lt;&gt;"",'G011A (Ocak-Temmuz)'!L251,0)</f>
        <v>0</v>
      </c>
      <c r="E251" s="243">
        <f>IF('G011A (Şubat-Ağustos)'!C251&lt;&gt;"",'G011A (Şubat-Ağustos)'!C251,0)</f>
        <v>0</v>
      </c>
      <c r="F251" s="242">
        <f>IF('G011A (Şubat-Ağustos)'!L251&lt;&gt;"",'G011A (Şubat-Ağustos)'!L251,0)</f>
        <v>0</v>
      </c>
      <c r="G251" s="243">
        <f>IF('G011A (Mart-Eylül)'!C251&lt;&gt;"",'G011A (Mart-Eylül)'!C251,0)</f>
        <v>0</v>
      </c>
      <c r="H251" s="242">
        <f>IF('G011A (Mart-Eylül)'!L251&lt;&gt;"",'G011A (Mart-Eylül)'!L251,0)</f>
        <v>0</v>
      </c>
      <c r="I251" s="243">
        <f>IF('G011A (Nisan-Ekim)'!C251&lt;&gt;"",'G011A (Nisan-Ekim)'!C251,0)</f>
        <v>0</v>
      </c>
      <c r="J251" s="242">
        <f>IF('G011A (Nisan-Ekim)'!L251&lt;&gt;"",'G011A (Nisan-Ekim)'!L251,0)</f>
        <v>0</v>
      </c>
      <c r="K251" s="243">
        <f>IF('G011A (Mayıs-Kasım)'!C251&lt;&gt;"",'G011A (Mayıs-Kasım)'!C251,0)</f>
        <v>0</v>
      </c>
      <c r="L251" s="242">
        <f>IF('G011A (Mayıs-Kasım)'!L251&lt;&gt;"",'G011A (Mayıs-Kasım)'!L251,0)</f>
        <v>0</v>
      </c>
      <c r="M251" s="243">
        <f>IF('G011A (Haziran-Aralık)'!C251&lt;&gt;"",'G011A (Haziran-Aralık)'!C251,0)</f>
        <v>0</v>
      </c>
      <c r="N251" s="242">
        <f>IF('G011A (Haziran-Aralık)'!L251&lt;&gt;"",'G011A (Haziran-Aralık)'!L251,0)</f>
        <v>0</v>
      </c>
      <c r="O251" s="249">
        <f t="shared" si="77"/>
        <v>0</v>
      </c>
      <c r="P251" s="250">
        <f t="shared" si="78"/>
        <v>0</v>
      </c>
      <c r="Q251" s="250">
        <f t="shared" si="79"/>
        <v>0</v>
      </c>
      <c r="R251" s="251">
        <f t="shared" si="80"/>
        <v>0</v>
      </c>
      <c r="T251" s="227">
        <f t="shared" si="81"/>
        <v>0</v>
      </c>
      <c r="U251" s="227">
        <f t="shared" si="82"/>
        <v>0</v>
      </c>
      <c r="V251" s="227">
        <f t="shared" si="83"/>
        <v>0</v>
      </c>
      <c r="W251" s="227">
        <f t="shared" si="84"/>
        <v>0</v>
      </c>
      <c r="X251" s="227">
        <f t="shared" si="85"/>
        <v>0</v>
      </c>
      <c r="Y251" s="227">
        <f t="shared" si="86"/>
        <v>0</v>
      </c>
      <c r="Z251" s="227">
        <f t="shared" si="87"/>
        <v>0</v>
      </c>
      <c r="AA251" s="227">
        <f>IF(ISERROR(IF(SUM(C232:R251)&gt;0,1,0)),1,IF(SUM(C232:R251)&gt;0,1,0))</f>
        <v>0</v>
      </c>
    </row>
    <row r="252" spans="1:27" x14ac:dyDescent="0.25">
      <c r="B252" s="7"/>
      <c r="C252" s="7"/>
      <c r="D252" s="7"/>
      <c r="E252" s="7"/>
      <c r="F252" s="7"/>
      <c r="G252" s="7"/>
      <c r="H252" s="7"/>
      <c r="I252" s="7"/>
      <c r="J252" s="4"/>
      <c r="L252" s="153"/>
      <c r="M252" s="153"/>
      <c r="N252" s="153"/>
      <c r="O252" s="153"/>
      <c r="P252" s="153"/>
      <c r="Q252" s="153"/>
    </row>
    <row r="253" spans="1:27" x14ac:dyDescent="0.25">
      <c r="A253" s="7" t="s">
        <v>153</v>
      </c>
      <c r="B253" s="7"/>
      <c r="C253" s="7"/>
      <c r="D253" s="7"/>
      <c r="E253" s="7"/>
      <c r="F253" s="7"/>
      <c r="G253" s="7"/>
      <c r="H253" s="7"/>
      <c r="I253" s="7"/>
      <c r="J253" s="4"/>
      <c r="L253" s="153"/>
      <c r="M253" s="153"/>
      <c r="N253" s="153"/>
      <c r="O253" s="153"/>
      <c r="P253" s="153"/>
      <c r="Q253" s="153"/>
    </row>
    <row r="254" spans="1:27" x14ac:dyDescent="0.25">
      <c r="C254" s="153"/>
      <c r="J254" s="4"/>
      <c r="L254" s="153"/>
      <c r="M254" s="153"/>
      <c r="N254" s="153"/>
      <c r="O254" s="153"/>
    </row>
    <row r="255" spans="1:27" ht="19.5" x14ac:dyDescent="0.3">
      <c r="A255" s="342" t="s">
        <v>43</v>
      </c>
      <c r="B255" s="343">
        <f ca="1">imzatarihi</f>
        <v>46091</v>
      </c>
      <c r="C255" s="413" t="s">
        <v>44</v>
      </c>
      <c r="D255" s="413"/>
      <c r="E255" s="344" t="str">
        <f>IF(kurulusyetkilisi&gt;0,kurulusyetkilisi,"")</f>
        <v/>
      </c>
      <c r="G255" s="342"/>
      <c r="H255" s="131"/>
      <c r="I255" s="131"/>
      <c r="J255" s="4"/>
      <c r="L255" s="153"/>
      <c r="M255" s="153"/>
      <c r="N255" s="153"/>
      <c r="O255" s="153"/>
    </row>
    <row r="256" spans="1:27" ht="19.5" x14ac:dyDescent="0.3">
      <c r="A256" s="346"/>
      <c r="B256" s="346"/>
      <c r="C256" s="413" t="s">
        <v>45</v>
      </c>
      <c r="D256" s="413"/>
      <c r="E256" s="414"/>
      <c r="F256" s="414"/>
      <c r="G256" s="414"/>
      <c r="H256" s="107"/>
      <c r="I256" s="107"/>
      <c r="J256" s="4"/>
      <c r="L256" s="153"/>
      <c r="M256" s="153"/>
      <c r="N256" s="153"/>
      <c r="O256" s="153"/>
    </row>
    <row r="257" spans="1:26" ht="15.75" customHeight="1" x14ac:dyDescent="0.25">
      <c r="A257" s="453" t="s">
        <v>50</v>
      </c>
      <c r="B257" s="453"/>
      <c r="C257" s="453"/>
      <c r="D257" s="453"/>
      <c r="E257" s="453"/>
      <c r="F257" s="453"/>
      <c r="G257" s="453"/>
      <c r="H257" s="453"/>
      <c r="I257" s="453"/>
      <c r="J257" s="453"/>
      <c r="K257" s="453"/>
      <c r="L257" s="453"/>
      <c r="M257" s="453"/>
      <c r="N257" s="453"/>
      <c r="O257" s="453"/>
      <c r="P257" s="453"/>
      <c r="Q257" s="453"/>
      <c r="R257" s="453"/>
    </row>
    <row r="258" spans="1:26" x14ac:dyDescent="0.25">
      <c r="A258" s="439" t="str">
        <f>IF(YilDonem&lt;&gt;"",CONCATENATE(YilDonem," dönemine aittir."),"")</f>
        <v/>
      </c>
      <c r="B258" s="439"/>
      <c r="C258" s="439"/>
      <c r="D258" s="439"/>
      <c r="E258" s="439"/>
      <c r="F258" s="439"/>
      <c r="G258" s="439"/>
      <c r="H258" s="439"/>
      <c r="I258" s="439"/>
      <c r="J258" s="439"/>
      <c r="K258" s="439"/>
      <c r="L258" s="439"/>
      <c r="M258" s="439"/>
      <c r="N258" s="439"/>
      <c r="O258" s="439"/>
      <c r="P258" s="439"/>
      <c r="Q258" s="439"/>
      <c r="R258" s="439"/>
    </row>
    <row r="259" spans="1:26" ht="19.5" thickBot="1" x14ac:dyDescent="0.35">
      <c r="A259" s="440" t="s">
        <v>55</v>
      </c>
      <c r="B259" s="440"/>
      <c r="C259" s="440"/>
      <c r="D259" s="440"/>
      <c r="E259" s="440"/>
      <c r="F259" s="440"/>
      <c r="G259" s="440"/>
      <c r="H259" s="440"/>
      <c r="I259" s="440"/>
      <c r="J259" s="440"/>
      <c r="K259" s="440"/>
      <c r="L259" s="440"/>
      <c r="M259" s="440"/>
      <c r="N259" s="440"/>
      <c r="O259" s="440"/>
      <c r="P259" s="440"/>
      <c r="Q259" s="440"/>
      <c r="R259" s="440"/>
    </row>
    <row r="260" spans="1:26" ht="31.7" customHeight="1" thickBot="1" x14ac:dyDescent="0.3">
      <c r="A260" s="1" t="s">
        <v>1</v>
      </c>
      <c r="B260" s="441" t="str">
        <f>IF(ProjeNo&gt;0,ProjeNo,"")</f>
        <v/>
      </c>
      <c r="C260" s="442"/>
      <c r="D260" s="442"/>
      <c r="E260" s="442"/>
      <c r="F260" s="442"/>
      <c r="G260" s="442"/>
      <c r="H260" s="442"/>
      <c r="I260" s="442"/>
      <c r="J260" s="442"/>
      <c r="K260" s="442"/>
      <c r="L260" s="442"/>
      <c r="M260" s="442"/>
      <c r="N260" s="442"/>
      <c r="O260" s="442"/>
      <c r="P260" s="442"/>
      <c r="Q260" s="442"/>
      <c r="R260" s="443"/>
    </row>
    <row r="261" spans="1:26" ht="31.7" customHeight="1" thickBot="1" x14ac:dyDescent="0.3">
      <c r="A261" s="6" t="s">
        <v>11</v>
      </c>
      <c r="B261" s="444" t="str">
        <f>IF(ProjeAdi&gt;0,ProjeAdi,"")</f>
        <v/>
      </c>
      <c r="C261" s="445"/>
      <c r="D261" s="445"/>
      <c r="E261" s="445"/>
      <c r="F261" s="445"/>
      <c r="G261" s="445"/>
      <c r="H261" s="445"/>
      <c r="I261" s="445"/>
      <c r="J261" s="445"/>
      <c r="K261" s="445"/>
      <c r="L261" s="445"/>
      <c r="M261" s="445"/>
      <c r="N261" s="445"/>
      <c r="O261" s="445"/>
      <c r="P261" s="445"/>
      <c r="Q261" s="445"/>
      <c r="R261" s="446"/>
    </row>
    <row r="262" spans="1:26" ht="75.2" customHeight="1" thickBot="1" x14ac:dyDescent="0.3">
      <c r="A262" s="447" t="s">
        <v>7</v>
      </c>
      <c r="B262" s="449" t="s">
        <v>56</v>
      </c>
      <c r="C262" s="451" t="str">
        <f>IF(Dönem=1,"OCAK",IF(Dönem=2,"TEMMUZ",""))</f>
        <v/>
      </c>
      <c r="D262" s="452"/>
      <c r="E262" s="451" t="str">
        <f>IF(Dönem=1,"ŞUBAT",IF(Dönem=2,"AĞUSTOS",""))</f>
        <v/>
      </c>
      <c r="F262" s="452"/>
      <c r="G262" s="451" t="str">
        <f>IF(Dönem=1,"MART",IF(Dönem=2,"EYLÜL",""))</f>
        <v/>
      </c>
      <c r="H262" s="452"/>
      <c r="I262" s="451" t="str">
        <f>IF(Dönem=1,"NİSAN",IF(Dönem=2,"EKİM",""))</f>
        <v/>
      </c>
      <c r="J262" s="452"/>
      <c r="K262" s="451" t="str">
        <f>IF(Dönem=1,"MAYIS",IF(Dönem=2,"KASIM",""))</f>
        <v/>
      </c>
      <c r="L262" s="452"/>
      <c r="M262" s="451" t="str">
        <f>IF(Dönem=1,"HAZİRAN",IF(Dönem=2,"ARALIK",""))</f>
        <v/>
      </c>
      <c r="N262" s="452"/>
      <c r="O262" s="449" t="s">
        <v>51</v>
      </c>
      <c r="P262" s="449" t="s">
        <v>52</v>
      </c>
      <c r="Q262" s="449" t="s">
        <v>53</v>
      </c>
      <c r="R262" s="449" t="s">
        <v>144</v>
      </c>
      <c r="S262" s="5"/>
      <c r="T262" s="5"/>
    </row>
    <row r="263" spans="1:26" ht="49.7" customHeight="1" thickBot="1" x14ac:dyDescent="0.3">
      <c r="A263" s="448"/>
      <c r="B263" s="450"/>
      <c r="C263" s="3" t="s">
        <v>34</v>
      </c>
      <c r="D263" s="3" t="s">
        <v>54</v>
      </c>
      <c r="E263" s="3" t="s">
        <v>34</v>
      </c>
      <c r="F263" s="3" t="s">
        <v>54</v>
      </c>
      <c r="G263" s="3" t="s">
        <v>34</v>
      </c>
      <c r="H263" s="3" t="s">
        <v>54</v>
      </c>
      <c r="I263" s="3" t="s">
        <v>34</v>
      </c>
      <c r="J263" s="3" t="s">
        <v>54</v>
      </c>
      <c r="K263" s="3" t="s">
        <v>34</v>
      </c>
      <c r="L263" s="3" t="s">
        <v>54</v>
      </c>
      <c r="M263" s="3" t="s">
        <v>34</v>
      </c>
      <c r="N263" s="3" t="s">
        <v>54</v>
      </c>
      <c r="O263" s="450"/>
      <c r="P263" s="450"/>
      <c r="Q263" s="450"/>
      <c r="R263" s="450"/>
      <c r="Z263" s="2" t="s">
        <v>89</v>
      </c>
    </row>
    <row r="264" spans="1:26" ht="23.1" customHeight="1" x14ac:dyDescent="0.25">
      <c r="A264" s="161">
        <v>161</v>
      </c>
      <c r="B264" s="228" t="str">
        <f>IF('Proje ve Personel Bilgileri'!C177&gt;0,'Proje ve Personel Bilgileri'!C177,"")</f>
        <v/>
      </c>
      <c r="C264" s="236">
        <f>IF('G011A (Ocak-Temmuz)'!C264&lt;&gt;"",'G011A (Ocak-Temmuz)'!C264,0)</f>
        <v>0</v>
      </c>
      <c r="D264" s="235">
        <f>IF('G011A (Ocak-Temmuz)'!L264&lt;&gt;"",'G011A (Ocak-Temmuz)'!L264,0)</f>
        <v>0</v>
      </c>
      <c r="E264" s="236">
        <f>IF('G011A (Şubat-Ağustos)'!C264&lt;&gt;"",'G011A (Şubat-Ağustos)'!C264,0)</f>
        <v>0</v>
      </c>
      <c r="F264" s="235">
        <f>IF('G011A (Şubat-Ağustos)'!L264&lt;&gt;"",'G011A (Şubat-Ağustos)'!L264,0)</f>
        <v>0</v>
      </c>
      <c r="G264" s="236">
        <f>IF('G011A (Mart-Eylül)'!C264&lt;&gt;"",'G011A (Mart-Eylül)'!C264,0)</f>
        <v>0</v>
      </c>
      <c r="H264" s="235">
        <f>IF('G011A (Mart-Eylül)'!L264&lt;&gt;"",'G011A (Mart-Eylül)'!L264,0)</f>
        <v>0</v>
      </c>
      <c r="I264" s="236">
        <f>IF('G011A (Nisan-Ekim)'!C264&lt;&gt;"",'G011A (Nisan-Ekim)'!C264,0)</f>
        <v>0</v>
      </c>
      <c r="J264" s="235">
        <f>IF('G011A (Nisan-Ekim)'!L264&lt;&gt;"",'G011A (Nisan-Ekim)'!L264,0)</f>
        <v>0</v>
      </c>
      <c r="K264" s="236">
        <f>IF('G011A (Mayıs-Kasım)'!C264&lt;&gt;"",'G011A (Mayıs-Kasım)'!C264,0)</f>
        <v>0</v>
      </c>
      <c r="L264" s="235">
        <f>IF('G011A (Mayıs-Kasım)'!L264&lt;&gt;"",'G011A (Mayıs-Kasım)'!L264,0)</f>
        <v>0</v>
      </c>
      <c r="M264" s="236">
        <f>IF('G011A (Haziran-Aralık)'!C264&lt;&gt;"",'G011A (Haziran-Aralık)'!C264,0)</f>
        <v>0</v>
      </c>
      <c r="N264" s="235">
        <f>IF('G011A (Haziran-Aralık)'!L264&lt;&gt;"",'G011A (Haziran-Aralık)'!L264,0)</f>
        <v>0</v>
      </c>
      <c r="O264" s="236">
        <f>C264+E264+G264+I264+K264+M264</f>
        <v>0</v>
      </c>
      <c r="P264" s="235">
        <f>D264+F264+H264+J264+L264+N264</f>
        <v>0</v>
      </c>
      <c r="Q264" s="235">
        <f>IF(O264=0,0,O264/30)</f>
        <v>0</v>
      </c>
      <c r="R264" s="237">
        <f>IF(P264=0,0,P264/Q264)</f>
        <v>0</v>
      </c>
      <c r="T264" s="227">
        <f>IF(C264&gt;0,1,0)</f>
        <v>0</v>
      </c>
      <c r="U264" s="227">
        <f>IF(E264&gt;0,1,0)</f>
        <v>0</v>
      </c>
      <c r="V264" s="227">
        <f>IF(G264&gt;0,1,0)</f>
        <v>0</v>
      </c>
      <c r="W264" s="227">
        <f>IF(I264&gt;0,1,0)</f>
        <v>0</v>
      </c>
      <c r="X264" s="227">
        <f>IF(K264&gt;0,1,0)</f>
        <v>0</v>
      </c>
      <c r="Y264" s="227">
        <f>IF(M264&gt;0,1,0)</f>
        <v>0</v>
      </c>
      <c r="Z264" s="227">
        <f>SUM(T264:Y264)</f>
        <v>0</v>
      </c>
    </row>
    <row r="265" spans="1:26" ht="23.1" customHeight="1" x14ac:dyDescent="0.25">
      <c r="A265" s="164">
        <v>162</v>
      </c>
      <c r="B265" s="230" t="str">
        <f>IF('Proje ve Personel Bilgileri'!C178&gt;0,'Proje ve Personel Bilgileri'!C178,"")</f>
        <v/>
      </c>
      <c r="C265" s="246">
        <f>IF('G011A (Ocak-Temmuz)'!C265&lt;&gt;"",'G011A (Ocak-Temmuz)'!C265,0)</f>
        <v>0</v>
      </c>
      <c r="D265" s="247">
        <f>IF('G011A (Ocak-Temmuz)'!L265&lt;&gt;"",'G011A (Ocak-Temmuz)'!L265,0)</f>
        <v>0</v>
      </c>
      <c r="E265" s="239">
        <f>IF('G011A (Şubat-Ağustos)'!C265&lt;&gt;"",'G011A (Şubat-Ağustos)'!C265,0)</f>
        <v>0</v>
      </c>
      <c r="F265" s="238">
        <f>IF('G011A (Şubat-Ağustos)'!L265&lt;&gt;"",'G011A (Şubat-Ağustos)'!L265,0)</f>
        <v>0</v>
      </c>
      <c r="G265" s="239">
        <f>IF('G011A (Mart-Eylül)'!C265&lt;&gt;"",'G011A (Mart-Eylül)'!C265,0)</f>
        <v>0</v>
      </c>
      <c r="H265" s="238">
        <f>IF('G011A (Mart-Eylül)'!L265&lt;&gt;"",'G011A (Mart-Eylül)'!L265,0)</f>
        <v>0</v>
      </c>
      <c r="I265" s="239">
        <f>IF('G011A (Nisan-Ekim)'!C265&lt;&gt;"",'G011A (Nisan-Ekim)'!C265,0)</f>
        <v>0</v>
      </c>
      <c r="J265" s="238">
        <f>IF('G011A (Nisan-Ekim)'!L265&lt;&gt;"",'G011A (Nisan-Ekim)'!L265,0)</f>
        <v>0</v>
      </c>
      <c r="K265" s="239">
        <f>IF('G011A (Mayıs-Kasım)'!C265&lt;&gt;"",'G011A (Mayıs-Kasım)'!C265,0)</f>
        <v>0</v>
      </c>
      <c r="L265" s="238">
        <f>IF('G011A (Mayıs-Kasım)'!L265&lt;&gt;"",'G011A (Mayıs-Kasım)'!L265,0)</f>
        <v>0</v>
      </c>
      <c r="M265" s="239">
        <f>IF('G011A (Haziran-Aralık)'!C265&lt;&gt;"",'G011A (Haziran-Aralık)'!C265,0)</f>
        <v>0</v>
      </c>
      <c r="N265" s="238">
        <f>IF('G011A (Haziran-Aralık)'!L265&lt;&gt;"",'G011A (Haziran-Aralık)'!L265,0)</f>
        <v>0</v>
      </c>
      <c r="O265" s="246">
        <f t="shared" ref="O265:O283" si="88">C265+E265+G265+I265+K265+M265</f>
        <v>0</v>
      </c>
      <c r="P265" s="247">
        <f t="shared" ref="P265:P283" si="89">D265+F265+H265+J265+L265+N265</f>
        <v>0</v>
      </c>
      <c r="Q265" s="247">
        <f t="shared" ref="Q265:Q283" si="90">IF(O265=0,0,O265/30)</f>
        <v>0</v>
      </c>
      <c r="R265" s="248">
        <f t="shared" ref="R265:R283" si="91">IF(P265=0,0,P265/Q265)</f>
        <v>0</v>
      </c>
      <c r="T265" s="227">
        <f t="shared" ref="T265:T283" si="92">IF(C265&gt;0,1,0)</f>
        <v>0</v>
      </c>
      <c r="U265" s="227">
        <f t="shared" ref="U265:U283" si="93">IF(E265&gt;0,1,0)</f>
        <v>0</v>
      </c>
      <c r="V265" s="227">
        <f t="shared" ref="V265:V283" si="94">IF(G265&gt;0,1,0)</f>
        <v>0</v>
      </c>
      <c r="W265" s="227">
        <f t="shared" ref="W265:W283" si="95">IF(I265&gt;0,1,0)</f>
        <v>0</v>
      </c>
      <c r="X265" s="227">
        <f t="shared" ref="X265:X283" si="96">IF(K265&gt;0,1,0)</f>
        <v>0</v>
      </c>
      <c r="Y265" s="227">
        <f t="shared" ref="Y265:Y283" si="97">IF(M265&gt;0,1,0)</f>
        <v>0</v>
      </c>
      <c r="Z265" s="227">
        <f t="shared" ref="Z265:Z283" si="98">SUM(T265:Y265)</f>
        <v>0</v>
      </c>
    </row>
    <row r="266" spans="1:26" ht="23.1" customHeight="1" x14ac:dyDescent="0.25">
      <c r="A266" s="164">
        <v>163</v>
      </c>
      <c r="B266" s="230" t="str">
        <f>IF('Proje ve Personel Bilgileri'!C179&gt;0,'Proje ve Personel Bilgileri'!C179,"")</f>
        <v/>
      </c>
      <c r="C266" s="246">
        <f>IF('G011A (Ocak-Temmuz)'!C266&lt;&gt;"",'G011A (Ocak-Temmuz)'!C266,0)</f>
        <v>0</v>
      </c>
      <c r="D266" s="247">
        <f>IF('G011A (Ocak-Temmuz)'!L266&lt;&gt;"",'G011A (Ocak-Temmuz)'!L266,0)</f>
        <v>0</v>
      </c>
      <c r="E266" s="239">
        <f>IF('G011A (Şubat-Ağustos)'!C266&lt;&gt;"",'G011A (Şubat-Ağustos)'!C266,0)</f>
        <v>0</v>
      </c>
      <c r="F266" s="238">
        <f>IF('G011A (Şubat-Ağustos)'!L266&lt;&gt;"",'G011A (Şubat-Ağustos)'!L266,0)</f>
        <v>0</v>
      </c>
      <c r="G266" s="239">
        <f>IF('G011A (Mart-Eylül)'!C266&lt;&gt;"",'G011A (Mart-Eylül)'!C266,0)</f>
        <v>0</v>
      </c>
      <c r="H266" s="238">
        <f>IF('G011A (Mart-Eylül)'!L266&lt;&gt;"",'G011A (Mart-Eylül)'!L266,0)</f>
        <v>0</v>
      </c>
      <c r="I266" s="239">
        <f>IF('G011A (Nisan-Ekim)'!C266&lt;&gt;"",'G011A (Nisan-Ekim)'!C266,0)</f>
        <v>0</v>
      </c>
      <c r="J266" s="238">
        <f>IF('G011A (Nisan-Ekim)'!L266&lt;&gt;"",'G011A (Nisan-Ekim)'!L266,0)</f>
        <v>0</v>
      </c>
      <c r="K266" s="239">
        <f>IF('G011A (Mayıs-Kasım)'!C266&lt;&gt;"",'G011A (Mayıs-Kasım)'!C266,0)</f>
        <v>0</v>
      </c>
      <c r="L266" s="238">
        <f>IF('G011A (Mayıs-Kasım)'!L266&lt;&gt;"",'G011A (Mayıs-Kasım)'!L266,0)</f>
        <v>0</v>
      </c>
      <c r="M266" s="239">
        <f>IF('G011A (Haziran-Aralık)'!C266&lt;&gt;"",'G011A (Haziran-Aralık)'!C266,0)</f>
        <v>0</v>
      </c>
      <c r="N266" s="238">
        <f>IF('G011A (Haziran-Aralık)'!L266&lt;&gt;"",'G011A (Haziran-Aralık)'!L266,0)</f>
        <v>0</v>
      </c>
      <c r="O266" s="246">
        <f t="shared" si="88"/>
        <v>0</v>
      </c>
      <c r="P266" s="247">
        <f t="shared" si="89"/>
        <v>0</v>
      </c>
      <c r="Q266" s="247">
        <f t="shared" si="90"/>
        <v>0</v>
      </c>
      <c r="R266" s="248">
        <f t="shared" si="91"/>
        <v>0</v>
      </c>
      <c r="T266" s="227">
        <f t="shared" si="92"/>
        <v>0</v>
      </c>
      <c r="U266" s="227">
        <f t="shared" si="93"/>
        <v>0</v>
      </c>
      <c r="V266" s="227">
        <f t="shared" si="94"/>
        <v>0</v>
      </c>
      <c r="W266" s="227">
        <f t="shared" si="95"/>
        <v>0</v>
      </c>
      <c r="X266" s="227">
        <f t="shared" si="96"/>
        <v>0</v>
      </c>
      <c r="Y266" s="227">
        <f t="shared" si="97"/>
        <v>0</v>
      </c>
      <c r="Z266" s="227">
        <f t="shared" si="98"/>
        <v>0</v>
      </c>
    </row>
    <row r="267" spans="1:26" ht="23.1" customHeight="1" x14ac:dyDescent="0.25">
      <c r="A267" s="164">
        <v>164</v>
      </c>
      <c r="B267" s="230" t="str">
        <f>IF('Proje ve Personel Bilgileri'!C180&gt;0,'Proje ve Personel Bilgileri'!C180,"")</f>
        <v/>
      </c>
      <c r="C267" s="246">
        <f>IF('G011A (Ocak-Temmuz)'!C267&lt;&gt;"",'G011A (Ocak-Temmuz)'!C267,0)</f>
        <v>0</v>
      </c>
      <c r="D267" s="247">
        <f>IF('G011A (Ocak-Temmuz)'!L267&lt;&gt;"",'G011A (Ocak-Temmuz)'!L267,0)</f>
        <v>0</v>
      </c>
      <c r="E267" s="239">
        <f>IF('G011A (Şubat-Ağustos)'!C267&lt;&gt;"",'G011A (Şubat-Ağustos)'!C267,0)</f>
        <v>0</v>
      </c>
      <c r="F267" s="238">
        <f>IF('G011A (Şubat-Ağustos)'!L267&lt;&gt;"",'G011A (Şubat-Ağustos)'!L267,0)</f>
        <v>0</v>
      </c>
      <c r="G267" s="239">
        <f>IF('G011A (Mart-Eylül)'!C267&lt;&gt;"",'G011A (Mart-Eylül)'!C267,0)</f>
        <v>0</v>
      </c>
      <c r="H267" s="238">
        <f>IF('G011A (Mart-Eylül)'!L267&lt;&gt;"",'G011A (Mart-Eylül)'!L267,0)</f>
        <v>0</v>
      </c>
      <c r="I267" s="239">
        <f>IF('G011A (Nisan-Ekim)'!C267&lt;&gt;"",'G011A (Nisan-Ekim)'!C267,0)</f>
        <v>0</v>
      </c>
      <c r="J267" s="238">
        <f>IF('G011A (Nisan-Ekim)'!L267&lt;&gt;"",'G011A (Nisan-Ekim)'!L267,0)</f>
        <v>0</v>
      </c>
      <c r="K267" s="239">
        <f>IF('G011A (Mayıs-Kasım)'!C267&lt;&gt;"",'G011A (Mayıs-Kasım)'!C267,0)</f>
        <v>0</v>
      </c>
      <c r="L267" s="238">
        <f>IF('G011A (Mayıs-Kasım)'!L267&lt;&gt;"",'G011A (Mayıs-Kasım)'!L267,0)</f>
        <v>0</v>
      </c>
      <c r="M267" s="239">
        <f>IF('G011A (Haziran-Aralık)'!C267&lt;&gt;"",'G011A (Haziran-Aralık)'!C267,0)</f>
        <v>0</v>
      </c>
      <c r="N267" s="238">
        <f>IF('G011A (Haziran-Aralık)'!L267&lt;&gt;"",'G011A (Haziran-Aralık)'!L267,0)</f>
        <v>0</v>
      </c>
      <c r="O267" s="246">
        <f t="shared" si="88"/>
        <v>0</v>
      </c>
      <c r="P267" s="247">
        <f t="shared" si="89"/>
        <v>0</v>
      </c>
      <c r="Q267" s="247">
        <f t="shared" si="90"/>
        <v>0</v>
      </c>
      <c r="R267" s="248">
        <f t="shared" si="91"/>
        <v>0</v>
      </c>
      <c r="T267" s="227">
        <f t="shared" si="92"/>
        <v>0</v>
      </c>
      <c r="U267" s="227">
        <f t="shared" si="93"/>
        <v>0</v>
      </c>
      <c r="V267" s="227">
        <f t="shared" si="94"/>
        <v>0</v>
      </c>
      <c r="W267" s="227">
        <f t="shared" si="95"/>
        <v>0</v>
      </c>
      <c r="X267" s="227">
        <f t="shared" si="96"/>
        <v>0</v>
      </c>
      <c r="Y267" s="227">
        <f t="shared" si="97"/>
        <v>0</v>
      </c>
      <c r="Z267" s="227">
        <f t="shared" si="98"/>
        <v>0</v>
      </c>
    </row>
    <row r="268" spans="1:26" ht="23.1" customHeight="1" x14ac:dyDescent="0.25">
      <c r="A268" s="164">
        <v>165</v>
      </c>
      <c r="B268" s="230" t="str">
        <f>IF('Proje ve Personel Bilgileri'!C181&gt;0,'Proje ve Personel Bilgileri'!C181,"")</f>
        <v/>
      </c>
      <c r="C268" s="246">
        <f>IF('G011A (Ocak-Temmuz)'!C268&lt;&gt;"",'G011A (Ocak-Temmuz)'!C268,0)</f>
        <v>0</v>
      </c>
      <c r="D268" s="247">
        <f>IF('G011A (Ocak-Temmuz)'!L268&lt;&gt;"",'G011A (Ocak-Temmuz)'!L268,0)</f>
        <v>0</v>
      </c>
      <c r="E268" s="239">
        <f>IF('G011A (Şubat-Ağustos)'!C268&lt;&gt;"",'G011A (Şubat-Ağustos)'!C268,0)</f>
        <v>0</v>
      </c>
      <c r="F268" s="238">
        <f>IF('G011A (Şubat-Ağustos)'!L268&lt;&gt;"",'G011A (Şubat-Ağustos)'!L268,0)</f>
        <v>0</v>
      </c>
      <c r="G268" s="239">
        <f>IF('G011A (Mart-Eylül)'!C268&lt;&gt;"",'G011A (Mart-Eylül)'!C268,0)</f>
        <v>0</v>
      </c>
      <c r="H268" s="238">
        <f>IF('G011A (Mart-Eylül)'!L268&lt;&gt;"",'G011A (Mart-Eylül)'!L268,0)</f>
        <v>0</v>
      </c>
      <c r="I268" s="239">
        <f>IF('G011A (Nisan-Ekim)'!C268&lt;&gt;"",'G011A (Nisan-Ekim)'!C268,0)</f>
        <v>0</v>
      </c>
      <c r="J268" s="238">
        <f>IF('G011A (Nisan-Ekim)'!L268&lt;&gt;"",'G011A (Nisan-Ekim)'!L268,0)</f>
        <v>0</v>
      </c>
      <c r="K268" s="239">
        <f>IF('G011A (Mayıs-Kasım)'!C268&lt;&gt;"",'G011A (Mayıs-Kasım)'!C268,0)</f>
        <v>0</v>
      </c>
      <c r="L268" s="238">
        <f>IF('G011A (Mayıs-Kasım)'!L268&lt;&gt;"",'G011A (Mayıs-Kasım)'!L268,0)</f>
        <v>0</v>
      </c>
      <c r="M268" s="239">
        <f>IF('G011A (Haziran-Aralık)'!C268&lt;&gt;"",'G011A (Haziran-Aralık)'!C268,0)</f>
        <v>0</v>
      </c>
      <c r="N268" s="238">
        <f>IF('G011A (Haziran-Aralık)'!L268&lt;&gt;"",'G011A (Haziran-Aralık)'!L268,0)</f>
        <v>0</v>
      </c>
      <c r="O268" s="246">
        <f t="shared" si="88"/>
        <v>0</v>
      </c>
      <c r="P268" s="247">
        <f t="shared" si="89"/>
        <v>0</v>
      </c>
      <c r="Q268" s="247">
        <f t="shared" si="90"/>
        <v>0</v>
      </c>
      <c r="R268" s="248">
        <f t="shared" si="91"/>
        <v>0</v>
      </c>
      <c r="T268" s="227">
        <f t="shared" si="92"/>
        <v>0</v>
      </c>
      <c r="U268" s="227">
        <f t="shared" si="93"/>
        <v>0</v>
      </c>
      <c r="V268" s="227">
        <f t="shared" si="94"/>
        <v>0</v>
      </c>
      <c r="W268" s="227">
        <f t="shared" si="95"/>
        <v>0</v>
      </c>
      <c r="X268" s="227">
        <f t="shared" si="96"/>
        <v>0</v>
      </c>
      <c r="Y268" s="227">
        <f t="shared" si="97"/>
        <v>0</v>
      </c>
      <c r="Z268" s="227">
        <f t="shared" si="98"/>
        <v>0</v>
      </c>
    </row>
    <row r="269" spans="1:26" ht="23.1" customHeight="1" x14ac:dyDescent="0.25">
      <c r="A269" s="164">
        <v>166</v>
      </c>
      <c r="B269" s="230" t="str">
        <f>IF('Proje ve Personel Bilgileri'!C182&gt;0,'Proje ve Personel Bilgileri'!C182,"")</f>
        <v/>
      </c>
      <c r="C269" s="246">
        <f>IF('G011A (Ocak-Temmuz)'!C269&lt;&gt;"",'G011A (Ocak-Temmuz)'!C269,0)</f>
        <v>0</v>
      </c>
      <c r="D269" s="247">
        <f>IF('G011A (Ocak-Temmuz)'!L269&lt;&gt;"",'G011A (Ocak-Temmuz)'!L269,0)</f>
        <v>0</v>
      </c>
      <c r="E269" s="239">
        <f>IF('G011A (Şubat-Ağustos)'!C269&lt;&gt;"",'G011A (Şubat-Ağustos)'!C269,0)</f>
        <v>0</v>
      </c>
      <c r="F269" s="238">
        <f>IF('G011A (Şubat-Ağustos)'!L269&lt;&gt;"",'G011A (Şubat-Ağustos)'!L269,0)</f>
        <v>0</v>
      </c>
      <c r="G269" s="239">
        <f>IF('G011A (Mart-Eylül)'!C269&lt;&gt;"",'G011A (Mart-Eylül)'!C269,0)</f>
        <v>0</v>
      </c>
      <c r="H269" s="238">
        <f>IF('G011A (Mart-Eylül)'!L269&lt;&gt;"",'G011A (Mart-Eylül)'!L269,0)</f>
        <v>0</v>
      </c>
      <c r="I269" s="239">
        <f>IF('G011A (Nisan-Ekim)'!C269&lt;&gt;"",'G011A (Nisan-Ekim)'!C269,0)</f>
        <v>0</v>
      </c>
      <c r="J269" s="238">
        <f>IF('G011A (Nisan-Ekim)'!L269&lt;&gt;"",'G011A (Nisan-Ekim)'!L269,0)</f>
        <v>0</v>
      </c>
      <c r="K269" s="239">
        <f>IF('G011A (Mayıs-Kasım)'!C269&lt;&gt;"",'G011A (Mayıs-Kasım)'!C269,0)</f>
        <v>0</v>
      </c>
      <c r="L269" s="238">
        <f>IF('G011A (Mayıs-Kasım)'!L269&lt;&gt;"",'G011A (Mayıs-Kasım)'!L269,0)</f>
        <v>0</v>
      </c>
      <c r="M269" s="239">
        <f>IF('G011A (Haziran-Aralık)'!C269&lt;&gt;"",'G011A (Haziran-Aralık)'!C269,0)</f>
        <v>0</v>
      </c>
      <c r="N269" s="238">
        <f>IF('G011A (Haziran-Aralık)'!L269&lt;&gt;"",'G011A (Haziran-Aralık)'!L269,0)</f>
        <v>0</v>
      </c>
      <c r="O269" s="246">
        <f t="shared" si="88"/>
        <v>0</v>
      </c>
      <c r="P269" s="247">
        <f t="shared" si="89"/>
        <v>0</v>
      </c>
      <c r="Q269" s="247">
        <f t="shared" si="90"/>
        <v>0</v>
      </c>
      <c r="R269" s="248">
        <f t="shared" si="91"/>
        <v>0</v>
      </c>
      <c r="T269" s="227">
        <f t="shared" si="92"/>
        <v>0</v>
      </c>
      <c r="U269" s="227">
        <f t="shared" si="93"/>
        <v>0</v>
      </c>
      <c r="V269" s="227">
        <f t="shared" si="94"/>
        <v>0</v>
      </c>
      <c r="W269" s="227">
        <f t="shared" si="95"/>
        <v>0</v>
      </c>
      <c r="X269" s="227">
        <f t="shared" si="96"/>
        <v>0</v>
      </c>
      <c r="Y269" s="227">
        <f t="shared" si="97"/>
        <v>0</v>
      </c>
      <c r="Z269" s="227">
        <f t="shared" si="98"/>
        <v>0</v>
      </c>
    </row>
    <row r="270" spans="1:26" ht="23.1" customHeight="1" x14ac:dyDescent="0.25">
      <c r="A270" s="164">
        <v>167</v>
      </c>
      <c r="B270" s="230" t="str">
        <f>IF('Proje ve Personel Bilgileri'!C183&gt;0,'Proje ve Personel Bilgileri'!C183,"")</f>
        <v/>
      </c>
      <c r="C270" s="246">
        <f>IF('G011A (Ocak-Temmuz)'!C270&lt;&gt;"",'G011A (Ocak-Temmuz)'!C270,0)</f>
        <v>0</v>
      </c>
      <c r="D270" s="247">
        <f>IF('G011A (Ocak-Temmuz)'!L270&lt;&gt;"",'G011A (Ocak-Temmuz)'!L270,0)</f>
        <v>0</v>
      </c>
      <c r="E270" s="239">
        <f>IF('G011A (Şubat-Ağustos)'!C270&lt;&gt;"",'G011A (Şubat-Ağustos)'!C270,0)</f>
        <v>0</v>
      </c>
      <c r="F270" s="238">
        <f>IF('G011A (Şubat-Ağustos)'!L270&lt;&gt;"",'G011A (Şubat-Ağustos)'!L270,0)</f>
        <v>0</v>
      </c>
      <c r="G270" s="239">
        <f>IF('G011A (Mart-Eylül)'!C270&lt;&gt;"",'G011A (Mart-Eylül)'!C270,0)</f>
        <v>0</v>
      </c>
      <c r="H270" s="238">
        <f>IF('G011A (Mart-Eylül)'!L270&lt;&gt;"",'G011A (Mart-Eylül)'!L270,0)</f>
        <v>0</v>
      </c>
      <c r="I270" s="239">
        <f>IF('G011A (Nisan-Ekim)'!C270&lt;&gt;"",'G011A (Nisan-Ekim)'!C270,0)</f>
        <v>0</v>
      </c>
      <c r="J270" s="238">
        <f>IF('G011A (Nisan-Ekim)'!L270&lt;&gt;"",'G011A (Nisan-Ekim)'!L270,0)</f>
        <v>0</v>
      </c>
      <c r="K270" s="239">
        <f>IF('G011A (Mayıs-Kasım)'!C270&lt;&gt;"",'G011A (Mayıs-Kasım)'!C270,0)</f>
        <v>0</v>
      </c>
      <c r="L270" s="238">
        <f>IF('G011A (Mayıs-Kasım)'!L270&lt;&gt;"",'G011A (Mayıs-Kasım)'!L270,0)</f>
        <v>0</v>
      </c>
      <c r="M270" s="239">
        <f>IF('G011A (Haziran-Aralık)'!C270&lt;&gt;"",'G011A (Haziran-Aralık)'!C270,0)</f>
        <v>0</v>
      </c>
      <c r="N270" s="238">
        <f>IF('G011A (Haziran-Aralık)'!L270&lt;&gt;"",'G011A (Haziran-Aralık)'!L270,0)</f>
        <v>0</v>
      </c>
      <c r="O270" s="246">
        <f t="shared" si="88"/>
        <v>0</v>
      </c>
      <c r="P270" s="247">
        <f t="shared" si="89"/>
        <v>0</v>
      </c>
      <c r="Q270" s="247">
        <f t="shared" si="90"/>
        <v>0</v>
      </c>
      <c r="R270" s="248">
        <f t="shared" si="91"/>
        <v>0</v>
      </c>
      <c r="T270" s="227">
        <f t="shared" si="92"/>
        <v>0</v>
      </c>
      <c r="U270" s="227">
        <f t="shared" si="93"/>
        <v>0</v>
      </c>
      <c r="V270" s="227">
        <f t="shared" si="94"/>
        <v>0</v>
      </c>
      <c r="W270" s="227">
        <f t="shared" si="95"/>
        <v>0</v>
      </c>
      <c r="X270" s="227">
        <f t="shared" si="96"/>
        <v>0</v>
      </c>
      <c r="Y270" s="227">
        <f t="shared" si="97"/>
        <v>0</v>
      </c>
      <c r="Z270" s="227">
        <f t="shared" si="98"/>
        <v>0</v>
      </c>
    </row>
    <row r="271" spans="1:26" ht="23.1" customHeight="1" x14ac:dyDescent="0.25">
      <c r="A271" s="164">
        <v>168</v>
      </c>
      <c r="B271" s="230" t="str">
        <f>IF('Proje ve Personel Bilgileri'!C184&gt;0,'Proje ve Personel Bilgileri'!C184,"")</f>
        <v/>
      </c>
      <c r="C271" s="246">
        <f>IF('G011A (Ocak-Temmuz)'!C271&lt;&gt;"",'G011A (Ocak-Temmuz)'!C271,0)</f>
        <v>0</v>
      </c>
      <c r="D271" s="247">
        <f>IF('G011A (Ocak-Temmuz)'!L271&lt;&gt;"",'G011A (Ocak-Temmuz)'!L271,0)</f>
        <v>0</v>
      </c>
      <c r="E271" s="239">
        <f>IF('G011A (Şubat-Ağustos)'!C271&lt;&gt;"",'G011A (Şubat-Ağustos)'!C271,0)</f>
        <v>0</v>
      </c>
      <c r="F271" s="238">
        <f>IF('G011A (Şubat-Ağustos)'!L271&lt;&gt;"",'G011A (Şubat-Ağustos)'!L271,0)</f>
        <v>0</v>
      </c>
      <c r="G271" s="239">
        <f>IF('G011A (Mart-Eylül)'!C271&lt;&gt;"",'G011A (Mart-Eylül)'!C271,0)</f>
        <v>0</v>
      </c>
      <c r="H271" s="238">
        <f>IF('G011A (Mart-Eylül)'!L271&lt;&gt;"",'G011A (Mart-Eylül)'!L271,0)</f>
        <v>0</v>
      </c>
      <c r="I271" s="239">
        <f>IF('G011A (Nisan-Ekim)'!C271&lt;&gt;"",'G011A (Nisan-Ekim)'!C271,0)</f>
        <v>0</v>
      </c>
      <c r="J271" s="238">
        <f>IF('G011A (Nisan-Ekim)'!L271&lt;&gt;"",'G011A (Nisan-Ekim)'!L271,0)</f>
        <v>0</v>
      </c>
      <c r="K271" s="239">
        <f>IF('G011A (Mayıs-Kasım)'!C271&lt;&gt;"",'G011A (Mayıs-Kasım)'!C271,0)</f>
        <v>0</v>
      </c>
      <c r="L271" s="238">
        <f>IF('G011A (Mayıs-Kasım)'!L271&lt;&gt;"",'G011A (Mayıs-Kasım)'!L271,0)</f>
        <v>0</v>
      </c>
      <c r="M271" s="239">
        <f>IF('G011A (Haziran-Aralık)'!C271&lt;&gt;"",'G011A (Haziran-Aralık)'!C271,0)</f>
        <v>0</v>
      </c>
      <c r="N271" s="238">
        <f>IF('G011A (Haziran-Aralık)'!L271&lt;&gt;"",'G011A (Haziran-Aralık)'!L271,0)</f>
        <v>0</v>
      </c>
      <c r="O271" s="246">
        <f t="shared" si="88"/>
        <v>0</v>
      </c>
      <c r="P271" s="247">
        <f t="shared" si="89"/>
        <v>0</v>
      </c>
      <c r="Q271" s="247">
        <f t="shared" si="90"/>
        <v>0</v>
      </c>
      <c r="R271" s="248">
        <f t="shared" si="91"/>
        <v>0</v>
      </c>
      <c r="T271" s="227">
        <f t="shared" si="92"/>
        <v>0</v>
      </c>
      <c r="U271" s="227">
        <f t="shared" si="93"/>
        <v>0</v>
      </c>
      <c r="V271" s="227">
        <f t="shared" si="94"/>
        <v>0</v>
      </c>
      <c r="W271" s="227">
        <f t="shared" si="95"/>
        <v>0</v>
      </c>
      <c r="X271" s="227">
        <f t="shared" si="96"/>
        <v>0</v>
      </c>
      <c r="Y271" s="227">
        <f t="shared" si="97"/>
        <v>0</v>
      </c>
      <c r="Z271" s="227">
        <f t="shared" si="98"/>
        <v>0</v>
      </c>
    </row>
    <row r="272" spans="1:26" ht="23.1" customHeight="1" x14ac:dyDescent="0.25">
      <c r="A272" s="164">
        <v>169</v>
      </c>
      <c r="B272" s="230" t="str">
        <f>IF('Proje ve Personel Bilgileri'!C185&gt;0,'Proje ve Personel Bilgileri'!C185,"")</f>
        <v/>
      </c>
      <c r="C272" s="246">
        <f>IF('G011A (Ocak-Temmuz)'!C272&lt;&gt;"",'G011A (Ocak-Temmuz)'!C272,0)</f>
        <v>0</v>
      </c>
      <c r="D272" s="247">
        <f>IF('G011A (Ocak-Temmuz)'!L272&lt;&gt;"",'G011A (Ocak-Temmuz)'!L272,0)</f>
        <v>0</v>
      </c>
      <c r="E272" s="239">
        <f>IF('G011A (Şubat-Ağustos)'!C272&lt;&gt;"",'G011A (Şubat-Ağustos)'!C272,0)</f>
        <v>0</v>
      </c>
      <c r="F272" s="238">
        <f>IF('G011A (Şubat-Ağustos)'!L272&lt;&gt;"",'G011A (Şubat-Ağustos)'!L272,0)</f>
        <v>0</v>
      </c>
      <c r="G272" s="239">
        <f>IF('G011A (Mart-Eylül)'!C272&lt;&gt;"",'G011A (Mart-Eylül)'!C272,0)</f>
        <v>0</v>
      </c>
      <c r="H272" s="238">
        <f>IF('G011A (Mart-Eylül)'!L272&lt;&gt;"",'G011A (Mart-Eylül)'!L272,0)</f>
        <v>0</v>
      </c>
      <c r="I272" s="239">
        <f>IF('G011A (Nisan-Ekim)'!C272&lt;&gt;"",'G011A (Nisan-Ekim)'!C272,0)</f>
        <v>0</v>
      </c>
      <c r="J272" s="238">
        <f>IF('G011A (Nisan-Ekim)'!L272&lt;&gt;"",'G011A (Nisan-Ekim)'!L272,0)</f>
        <v>0</v>
      </c>
      <c r="K272" s="239">
        <f>IF('G011A (Mayıs-Kasım)'!C272&lt;&gt;"",'G011A (Mayıs-Kasım)'!C272,0)</f>
        <v>0</v>
      </c>
      <c r="L272" s="238">
        <f>IF('G011A (Mayıs-Kasım)'!L272&lt;&gt;"",'G011A (Mayıs-Kasım)'!L272,0)</f>
        <v>0</v>
      </c>
      <c r="M272" s="239">
        <f>IF('G011A (Haziran-Aralık)'!C272&lt;&gt;"",'G011A (Haziran-Aralık)'!C272,0)</f>
        <v>0</v>
      </c>
      <c r="N272" s="238">
        <f>IF('G011A (Haziran-Aralık)'!L272&lt;&gt;"",'G011A (Haziran-Aralık)'!L272,0)</f>
        <v>0</v>
      </c>
      <c r="O272" s="246">
        <f t="shared" si="88"/>
        <v>0</v>
      </c>
      <c r="P272" s="247">
        <f t="shared" si="89"/>
        <v>0</v>
      </c>
      <c r="Q272" s="247">
        <f t="shared" si="90"/>
        <v>0</v>
      </c>
      <c r="R272" s="248">
        <f t="shared" si="91"/>
        <v>0</v>
      </c>
      <c r="T272" s="227">
        <f t="shared" si="92"/>
        <v>0</v>
      </c>
      <c r="U272" s="227">
        <f t="shared" si="93"/>
        <v>0</v>
      </c>
      <c r="V272" s="227">
        <f t="shared" si="94"/>
        <v>0</v>
      </c>
      <c r="W272" s="227">
        <f t="shared" si="95"/>
        <v>0</v>
      </c>
      <c r="X272" s="227">
        <f t="shared" si="96"/>
        <v>0</v>
      </c>
      <c r="Y272" s="227">
        <f t="shared" si="97"/>
        <v>0</v>
      </c>
      <c r="Z272" s="227">
        <f t="shared" si="98"/>
        <v>0</v>
      </c>
    </row>
    <row r="273" spans="1:27" ht="23.1" customHeight="1" x14ac:dyDescent="0.25">
      <c r="A273" s="164">
        <v>170</v>
      </c>
      <c r="B273" s="230" t="str">
        <f>IF('Proje ve Personel Bilgileri'!C186&gt;0,'Proje ve Personel Bilgileri'!C186,"")</f>
        <v/>
      </c>
      <c r="C273" s="246">
        <f>IF('G011A (Ocak-Temmuz)'!C273&lt;&gt;"",'G011A (Ocak-Temmuz)'!C273,0)</f>
        <v>0</v>
      </c>
      <c r="D273" s="247">
        <f>IF('G011A (Ocak-Temmuz)'!L273&lt;&gt;"",'G011A (Ocak-Temmuz)'!L273,0)</f>
        <v>0</v>
      </c>
      <c r="E273" s="239">
        <f>IF('G011A (Şubat-Ağustos)'!C273&lt;&gt;"",'G011A (Şubat-Ağustos)'!C273,0)</f>
        <v>0</v>
      </c>
      <c r="F273" s="238">
        <f>IF('G011A (Şubat-Ağustos)'!L273&lt;&gt;"",'G011A (Şubat-Ağustos)'!L273,0)</f>
        <v>0</v>
      </c>
      <c r="G273" s="239">
        <f>IF('G011A (Mart-Eylül)'!C273&lt;&gt;"",'G011A (Mart-Eylül)'!C273,0)</f>
        <v>0</v>
      </c>
      <c r="H273" s="238">
        <f>IF('G011A (Mart-Eylül)'!L273&lt;&gt;"",'G011A (Mart-Eylül)'!L273,0)</f>
        <v>0</v>
      </c>
      <c r="I273" s="239">
        <f>IF('G011A (Nisan-Ekim)'!C273&lt;&gt;"",'G011A (Nisan-Ekim)'!C273,0)</f>
        <v>0</v>
      </c>
      <c r="J273" s="238">
        <f>IF('G011A (Nisan-Ekim)'!L273&lt;&gt;"",'G011A (Nisan-Ekim)'!L273,0)</f>
        <v>0</v>
      </c>
      <c r="K273" s="239">
        <f>IF('G011A (Mayıs-Kasım)'!C273&lt;&gt;"",'G011A (Mayıs-Kasım)'!C273,0)</f>
        <v>0</v>
      </c>
      <c r="L273" s="238">
        <f>IF('G011A (Mayıs-Kasım)'!L273&lt;&gt;"",'G011A (Mayıs-Kasım)'!L273,0)</f>
        <v>0</v>
      </c>
      <c r="M273" s="239">
        <f>IF('G011A (Haziran-Aralık)'!C273&lt;&gt;"",'G011A (Haziran-Aralık)'!C273,0)</f>
        <v>0</v>
      </c>
      <c r="N273" s="238">
        <f>IF('G011A (Haziran-Aralık)'!L273&lt;&gt;"",'G011A (Haziran-Aralık)'!L273,0)</f>
        <v>0</v>
      </c>
      <c r="O273" s="246">
        <f t="shared" si="88"/>
        <v>0</v>
      </c>
      <c r="P273" s="247">
        <f t="shared" si="89"/>
        <v>0</v>
      </c>
      <c r="Q273" s="247">
        <f t="shared" si="90"/>
        <v>0</v>
      </c>
      <c r="R273" s="248">
        <f t="shared" si="91"/>
        <v>0</v>
      </c>
      <c r="T273" s="227">
        <f t="shared" si="92"/>
        <v>0</v>
      </c>
      <c r="U273" s="227">
        <f t="shared" si="93"/>
        <v>0</v>
      </c>
      <c r="V273" s="227">
        <f t="shared" si="94"/>
        <v>0</v>
      </c>
      <c r="W273" s="227">
        <f t="shared" si="95"/>
        <v>0</v>
      </c>
      <c r="X273" s="227">
        <f t="shared" si="96"/>
        <v>0</v>
      </c>
      <c r="Y273" s="227">
        <f t="shared" si="97"/>
        <v>0</v>
      </c>
      <c r="Z273" s="227">
        <f t="shared" si="98"/>
        <v>0</v>
      </c>
    </row>
    <row r="274" spans="1:27" ht="23.1" customHeight="1" x14ac:dyDescent="0.25">
      <c r="A274" s="164">
        <v>171</v>
      </c>
      <c r="B274" s="230" t="str">
        <f>IF('Proje ve Personel Bilgileri'!C187&gt;0,'Proje ve Personel Bilgileri'!C187,"")</f>
        <v/>
      </c>
      <c r="C274" s="246">
        <f>IF('G011A (Ocak-Temmuz)'!C274&lt;&gt;"",'G011A (Ocak-Temmuz)'!C274,0)</f>
        <v>0</v>
      </c>
      <c r="D274" s="247">
        <f>IF('G011A (Ocak-Temmuz)'!L274&lt;&gt;"",'G011A (Ocak-Temmuz)'!L274,0)</f>
        <v>0</v>
      </c>
      <c r="E274" s="239">
        <f>IF('G011A (Şubat-Ağustos)'!C274&lt;&gt;"",'G011A (Şubat-Ağustos)'!C274,0)</f>
        <v>0</v>
      </c>
      <c r="F274" s="238">
        <f>IF('G011A (Şubat-Ağustos)'!L274&lt;&gt;"",'G011A (Şubat-Ağustos)'!L274,0)</f>
        <v>0</v>
      </c>
      <c r="G274" s="239">
        <f>IF('G011A (Mart-Eylül)'!C274&lt;&gt;"",'G011A (Mart-Eylül)'!C274,0)</f>
        <v>0</v>
      </c>
      <c r="H274" s="238">
        <f>IF('G011A (Mart-Eylül)'!L274&lt;&gt;"",'G011A (Mart-Eylül)'!L274,0)</f>
        <v>0</v>
      </c>
      <c r="I274" s="239">
        <f>IF('G011A (Nisan-Ekim)'!C274&lt;&gt;"",'G011A (Nisan-Ekim)'!C274,0)</f>
        <v>0</v>
      </c>
      <c r="J274" s="238">
        <f>IF('G011A (Nisan-Ekim)'!L274&lt;&gt;"",'G011A (Nisan-Ekim)'!L274,0)</f>
        <v>0</v>
      </c>
      <c r="K274" s="239">
        <f>IF('G011A (Mayıs-Kasım)'!C274&lt;&gt;"",'G011A (Mayıs-Kasım)'!C274,0)</f>
        <v>0</v>
      </c>
      <c r="L274" s="238">
        <f>IF('G011A (Mayıs-Kasım)'!L274&lt;&gt;"",'G011A (Mayıs-Kasım)'!L274,0)</f>
        <v>0</v>
      </c>
      <c r="M274" s="239">
        <f>IF('G011A (Haziran-Aralık)'!C274&lt;&gt;"",'G011A (Haziran-Aralık)'!C274,0)</f>
        <v>0</v>
      </c>
      <c r="N274" s="238">
        <f>IF('G011A (Haziran-Aralık)'!L274&lt;&gt;"",'G011A (Haziran-Aralık)'!L274,0)</f>
        <v>0</v>
      </c>
      <c r="O274" s="246">
        <f t="shared" si="88"/>
        <v>0</v>
      </c>
      <c r="P274" s="247">
        <f t="shared" si="89"/>
        <v>0</v>
      </c>
      <c r="Q274" s="247">
        <f t="shared" si="90"/>
        <v>0</v>
      </c>
      <c r="R274" s="248">
        <f t="shared" si="91"/>
        <v>0</v>
      </c>
      <c r="T274" s="227">
        <f t="shared" si="92"/>
        <v>0</v>
      </c>
      <c r="U274" s="227">
        <f t="shared" si="93"/>
        <v>0</v>
      </c>
      <c r="V274" s="227">
        <f t="shared" si="94"/>
        <v>0</v>
      </c>
      <c r="W274" s="227">
        <f t="shared" si="95"/>
        <v>0</v>
      </c>
      <c r="X274" s="227">
        <f t="shared" si="96"/>
        <v>0</v>
      </c>
      <c r="Y274" s="227">
        <f t="shared" si="97"/>
        <v>0</v>
      </c>
      <c r="Z274" s="227">
        <f t="shared" si="98"/>
        <v>0</v>
      </c>
    </row>
    <row r="275" spans="1:27" ht="23.1" customHeight="1" x14ac:dyDescent="0.25">
      <c r="A275" s="164">
        <v>172</v>
      </c>
      <c r="B275" s="230" t="str">
        <f>IF('Proje ve Personel Bilgileri'!C188&gt;0,'Proje ve Personel Bilgileri'!C188,"")</f>
        <v/>
      </c>
      <c r="C275" s="246">
        <f>IF('G011A (Ocak-Temmuz)'!C275&lt;&gt;"",'G011A (Ocak-Temmuz)'!C275,0)</f>
        <v>0</v>
      </c>
      <c r="D275" s="247">
        <f>IF('G011A (Ocak-Temmuz)'!L275&lt;&gt;"",'G011A (Ocak-Temmuz)'!L275,0)</f>
        <v>0</v>
      </c>
      <c r="E275" s="239">
        <f>IF('G011A (Şubat-Ağustos)'!C275&lt;&gt;"",'G011A (Şubat-Ağustos)'!C275,0)</f>
        <v>0</v>
      </c>
      <c r="F275" s="238">
        <f>IF('G011A (Şubat-Ağustos)'!L275&lt;&gt;"",'G011A (Şubat-Ağustos)'!L275,0)</f>
        <v>0</v>
      </c>
      <c r="G275" s="239">
        <f>IF('G011A (Mart-Eylül)'!C275&lt;&gt;"",'G011A (Mart-Eylül)'!C275,0)</f>
        <v>0</v>
      </c>
      <c r="H275" s="238">
        <f>IF('G011A (Mart-Eylül)'!L275&lt;&gt;"",'G011A (Mart-Eylül)'!L275,0)</f>
        <v>0</v>
      </c>
      <c r="I275" s="239">
        <f>IF('G011A (Nisan-Ekim)'!C275&lt;&gt;"",'G011A (Nisan-Ekim)'!C275,0)</f>
        <v>0</v>
      </c>
      <c r="J275" s="238">
        <f>IF('G011A (Nisan-Ekim)'!L275&lt;&gt;"",'G011A (Nisan-Ekim)'!L275,0)</f>
        <v>0</v>
      </c>
      <c r="K275" s="239">
        <f>IF('G011A (Mayıs-Kasım)'!C275&lt;&gt;"",'G011A (Mayıs-Kasım)'!C275,0)</f>
        <v>0</v>
      </c>
      <c r="L275" s="238">
        <f>IF('G011A (Mayıs-Kasım)'!L275&lt;&gt;"",'G011A (Mayıs-Kasım)'!L275,0)</f>
        <v>0</v>
      </c>
      <c r="M275" s="239">
        <f>IF('G011A (Haziran-Aralık)'!C275&lt;&gt;"",'G011A (Haziran-Aralık)'!C275,0)</f>
        <v>0</v>
      </c>
      <c r="N275" s="238">
        <f>IF('G011A (Haziran-Aralık)'!L275&lt;&gt;"",'G011A (Haziran-Aralık)'!L275,0)</f>
        <v>0</v>
      </c>
      <c r="O275" s="246">
        <f t="shared" si="88"/>
        <v>0</v>
      </c>
      <c r="P275" s="247">
        <f t="shared" si="89"/>
        <v>0</v>
      </c>
      <c r="Q275" s="247">
        <f t="shared" si="90"/>
        <v>0</v>
      </c>
      <c r="R275" s="248">
        <f t="shared" si="91"/>
        <v>0</v>
      </c>
      <c r="T275" s="227">
        <f t="shared" si="92"/>
        <v>0</v>
      </c>
      <c r="U275" s="227">
        <f t="shared" si="93"/>
        <v>0</v>
      </c>
      <c r="V275" s="227">
        <f t="shared" si="94"/>
        <v>0</v>
      </c>
      <c r="W275" s="227">
        <f t="shared" si="95"/>
        <v>0</v>
      </c>
      <c r="X275" s="227">
        <f t="shared" si="96"/>
        <v>0</v>
      </c>
      <c r="Y275" s="227">
        <f t="shared" si="97"/>
        <v>0</v>
      </c>
      <c r="Z275" s="227">
        <f t="shared" si="98"/>
        <v>0</v>
      </c>
    </row>
    <row r="276" spans="1:27" ht="23.1" customHeight="1" x14ac:dyDescent="0.25">
      <c r="A276" s="164">
        <v>173</v>
      </c>
      <c r="B276" s="230" t="str">
        <f>IF('Proje ve Personel Bilgileri'!C189&gt;0,'Proje ve Personel Bilgileri'!C189,"")</f>
        <v/>
      </c>
      <c r="C276" s="246">
        <f>IF('G011A (Ocak-Temmuz)'!C276&lt;&gt;"",'G011A (Ocak-Temmuz)'!C276,0)</f>
        <v>0</v>
      </c>
      <c r="D276" s="247">
        <f>IF('G011A (Ocak-Temmuz)'!L276&lt;&gt;"",'G011A (Ocak-Temmuz)'!L276,0)</f>
        <v>0</v>
      </c>
      <c r="E276" s="239">
        <f>IF('G011A (Şubat-Ağustos)'!C276&lt;&gt;"",'G011A (Şubat-Ağustos)'!C276,0)</f>
        <v>0</v>
      </c>
      <c r="F276" s="238">
        <f>IF('G011A (Şubat-Ağustos)'!L276&lt;&gt;"",'G011A (Şubat-Ağustos)'!L276,0)</f>
        <v>0</v>
      </c>
      <c r="G276" s="239">
        <f>IF('G011A (Mart-Eylül)'!C276&lt;&gt;"",'G011A (Mart-Eylül)'!C276,0)</f>
        <v>0</v>
      </c>
      <c r="H276" s="238">
        <f>IF('G011A (Mart-Eylül)'!L276&lt;&gt;"",'G011A (Mart-Eylül)'!L276,0)</f>
        <v>0</v>
      </c>
      <c r="I276" s="239">
        <f>IF('G011A (Nisan-Ekim)'!C276&lt;&gt;"",'G011A (Nisan-Ekim)'!C276,0)</f>
        <v>0</v>
      </c>
      <c r="J276" s="238">
        <f>IF('G011A (Nisan-Ekim)'!L276&lt;&gt;"",'G011A (Nisan-Ekim)'!L276,0)</f>
        <v>0</v>
      </c>
      <c r="K276" s="239">
        <f>IF('G011A (Mayıs-Kasım)'!C276&lt;&gt;"",'G011A (Mayıs-Kasım)'!C276,0)</f>
        <v>0</v>
      </c>
      <c r="L276" s="238">
        <f>IF('G011A (Mayıs-Kasım)'!L276&lt;&gt;"",'G011A (Mayıs-Kasım)'!L276,0)</f>
        <v>0</v>
      </c>
      <c r="M276" s="239">
        <f>IF('G011A (Haziran-Aralık)'!C276&lt;&gt;"",'G011A (Haziran-Aralık)'!C276,0)</f>
        <v>0</v>
      </c>
      <c r="N276" s="238">
        <f>IF('G011A (Haziran-Aralık)'!L276&lt;&gt;"",'G011A (Haziran-Aralık)'!L276,0)</f>
        <v>0</v>
      </c>
      <c r="O276" s="246">
        <f t="shared" si="88"/>
        <v>0</v>
      </c>
      <c r="P276" s="247">
        <f t="shared" si="89"/>
        <v>0</v>
      </c>
      <c r="Q276" s="247">
        <f t="shared" si="90"/>
        <v>0</v>
      </c>
      <c r="R276" s="248">
        <f t="shared" si="91"/>
        <v>0</v>
      </c>
      <c r="T276" s="227">
        <f t="shared" si="92"/>
        <v>0</v>
      </c>
      <c r="U276" s="227">
        <f t="shared" si="93"/>
        <v>0</v>
      </c>
      <c r="V276" s="227">
        <f t="shared" si="94"/>
        <v>0</v>
      </c>
      <c r="W276" s="227">
        <f t="shared" si="95"/>
        <v>0</v>
      </c>
      <c r="X276" s="227">
        <f t="shared" si="96"/>
        <v>0</v>
      </c>
      <c r="Y276" s="227">
        <f t="shared" si="97"/>
        <v>0</v>
      </c>
      <c r="Z276" s="227">
        <f t="shared" si="98"/>
        <v>0</v>
      </c>
    </row>
    <row r="277" spans="1:27" ht="23.1" customHeight="1" x14ac:dyDescent="0.25">
      <c r="A277" s="164">
        <v>174</v>
      </c>
      <c r="B277" s="230" t="str">
        <f>IF('Proje ve Personel Bilgileri'!C190&gt;0,'Proje ve Personel Bilgileri'!C190,"")</f>
        <v/>
      </c>
      <c r="C277" s="246">
        <f>IF('G011A (Ocak-Temmuz)'!C277&lt;&gt;"",'G011A (Ocak-Temmuz)'!C277,0)</f>
        <v>0</v>
      </c>
      <c r="D277" s="247">
        <f>IF('G011A (Ocak-Temmuz)'!L277&lt;&gt;"",'G011A (Ocak-Temmuz)'!L277,0)</f>
        <v>0</v>
      </c>
      <c r="E277" s="239">
        <f>IF('G011A (Şubat-Ağustos)'!C277&lt;&gt;"",'G011A (Şubat-Ağustos)'!C277,0)</f>
        <v>0</v>
      </c>
      <c r="F277" s="238">
        <f>IF('G011A (Şubat-Ağustos)'!L277&lt;&gt;"",'G011A (Şubat-Ağustos)'!L277,0)</f>
        <v>0</v>
      </c>
      <c r="G277" s="239">
        <f>IF('G011A (Mart-Eylül)'!C277&lt;&gt;"",'G011A (Mart-Eylül)'!C277,0)</f>
        <v>0</v>
      </c>
      <c r="H277" s="238">
        <f>IF('G011A (Mart-Eylül)'!L277&lt;&gt;"",'G011A (Mart-Eylül)'!L277,0)</f>
        <v>0</v>
      </c>
      <c r="I277" s="239">
        <f>IF('G011A (Nisan-Ekim)'!C277&lt;&gt;"",'G011A (Nisan-Ekim)'!C277,0)</f>
        <v>0</v>
      </c>
      <c r="J277" s="238">
        <f>IF('G011A (Nisan-Ekim)'!L277&lt;&gt;"",'G011A (Nisan-Ekim)'!L277,0)</f>
        <v>0</v>
      </c>
      <c r="K277" s="239">
        <f>IF('G011A (Mayıs-Kasım)'!C277&lt;&gt;"",'G011A (Mayıs-Kasım)'!C277,0)</f>
        <v>0</v>
      </c>
      <c r="L277" s="238">
        <f>IF('G011A (Mayıs-Kasım)'!L277&lt;&gt;"",'G011A (Mayıs-Kasım)'!L277,0)</f>
        <v>0</v>
      </c>
      <c r="M277" s="239">
        <f>IF('G011A (Haziran-Aralık)'!C277&lt;&gt;"",'G011A (Haziran-Aralık)'!C277,0)</f>
        <v>0</v>
      </c>
      <c r="N277" s="238">
        <f>IF('G011A (Haziran-Aralık)'!L277&lt;&gt;"",'G011A (Haziran-Aralık)'!L277,0)</f>
        <v>0</v>
      </c>
      <c r="O277" s="246">
        <f t="shared" si="88"/>
        <v>0</v>
      </c>
      <c r="P277" s="247">
        <f t="shared" si="89"/>
        <v>0</v>
      </c>
      <c r="Q277" s="247">
        <f t="shared" si="90"/>
        <v>0</v>
      </c>
      <c r="R277" s="248">
        <f t="shared" si="91"/>
        <v>0</v>
      </c>
      <c r="T277" s="227">
        <f t="shared" si="92"/>
        <v>0</v>
      </c>
      <c r="U277" s="227">
        <f t="shared" si="93"/>
        <v>0</v>
      </c>
      <c r="V277" s="227">
        <f t="shared" si="94"/>
        <v>0</v>
      </c>
      <c r="W277" s="227">
        <f t="shared" si="95"/>
        <v>0</v>
      </c>
      <c r="X277" s="227">
        <f t="shared" si="96"/>
        <v>0</v>
      </c>
      <c r="Y277" s="227">
        <f t="shared" si="97"/>
        <v>0</v>
      </c>
      <c r="Z277" s="227">
        <f t="shared" si="98"/>
        <v>0</v>
      </c>
    </row>
    <row r="278" spans="1:27" ht="23.1" customHeight="1" x14ac:dyDescent="0.25">
      <c r="A278" s="164">
        <v>175</v>
      </c>
      <c r="B278" s="230" t="str">
        <f>IF('Proje ve Personel Bilgileri'!C191&gt;0,'Proje ve Personel Bilgileri'!C191,"")</f>
        <v/>
      </c>
      <c r="C278" s="246">
        <f>IF('G011A (Ocak-Temmuz)'!C278&lt;&gt;"",'G011A (Ocak-Temmuz)'!C278,0)</f>
        <v>0</v>
      </c>
      <c r="D278" s="247">
        <f>IF('G011A (Ocak-Temmuz)'!L278&lt;&gt;"",'G011A (Ocak-Temmuz)'!L278,0)</f>
        <v>0</v>
      </c>
      <c r="E278" s="239">
        <f>IF('G011A (Şubat-Ağustos)'!C278&lt;&gt;"",'G011A (Şubat-Ağustos)'!C278,0)</f>
        <v>0</v>
      </c>
      <c r="F278" s="238">
        <f>IF('G011A (Şubat-Ağustos)'!L278&lt;&gt;"",'G011A (Şubat-Ağustos)'!L278,0)</f>
        <v>0</v>
      </c>
      <c r="G278" s="239">
        <f>IF('G011A (Mart-Eylül)'!C278&lt;&gt;"",'G011A (Mart-Eylül)'!C278,0)</f>
        <v>0</v>
      </c>
      <c r="H278" s="238">
        <f>IF('G011A (Mart-Eylül)'!L278&lt;&gt;"",'G011A (Mart-Eylül)'!L278,0)</f>
        <v>0</v>
      </c>
      <c r="I278" s="239">
        <f>IF('G011A (Nisan-Ekim)'!C278&lt;&gt;"",'G011A (Nisan-Ekim)'!C278,0)</f>
        <v>0</v>
      </c>
      <c r="J278" s="238">
        <f>IF('G011A (Nisan-Ekim)'!L278&lt;&gt;"",'G011A (Nisan-Ekim)'!L278,0)</f>
        <v>0</v>
      </c>
      <c r="K278" s="239">
        <f>IF('G011A (Mayıs-Kasım)'!C278&lt;&gt;"",'G011A (Mayıs-Kasım)'!C278,0)</f>
        <v>0</v>
      </c>
      <c r="L278" s="238">
        <f>IF('G011A (Mayıs-Kasım)'!L278&lt;&gt;"",'G011A (Mayıs-Kasım)'!L278,0)</f>
        <v>0</v>
      </c>
      <c r="M278" s="239">
        <f>IF('G011A (Haziran-Aralık)'!C278&lt;&gt;"",'G011A (Haziran-Aralık)'!C278,0)</f>
        <v>0</v>
      </c>
      <c r="N278" s="238">
        <f>IF('G011A (Haziran-Aralık)'!L278&lt;&gt;"",'G011A (Haziran-Aralık)'!L278,0)</f>
        <v>0</v>
      </c>
      <c r="O278" s="246">
        <f t="shared" si="88"/>
        <v>0</v>
      </c>
      <c r="P278" s="247">
        <f t="shared" si="89"/>
        <v>0</v>
      </c>
      <c r="Q278" s="247">
        <f t="shared" si="90"/>
        <v>0</v>
      </c>
      <c r="R278" s="248">
        <f t="shared" si="91"/>
        <v>0</v>
      </c>
      <c r="T278" s="227">
        <f t="shared" si="92"/>
        <v>0</v>
      </c>
      <c r="U278" s="227">
        <f t="shared" si="93"/>
        <v>0</v>
      </c>
      <c r="V278" s="227">
        <f t="shared" si="94"/>
        <v>0</v>
      </c>
      <c r="W278" s="227">
        <f t="shared" si="95"/>
        <v>0</v>
      </c>
      <c r="X278" s="227">
        <f t="shared" si="96"/>
        <v>0</v>
      </c>
      <c r="Y278" s="227">
        <f t="shared" si="97"/>
        <v>0</v>
      </c>
      <c r="Z278" s="227">
        <f t="shared" si="98"/>
        <v>0</v>
      </c>
    </row>
    <row r="279" spans="1:27" ht="23.1" customHeight="1" x14ac:dyDescent="0.25">
      <c r="A279" s="164">
        <v>176</v>
      </c>
      <c r="B279" s="230" t="str">
        <f>IF('Proje ve Personel Bilgileri'!C192&gt;0,'Proje ve Personel Bilgileri'!C192,"")</f>
        <v/>
      </c>
      <c r="C279" s="246">
        <f>IF('G011A (Ocak-Temmuz)'!C279&lt;&gt;"",'G011A (Ocak-Temmuz)'!C279,0)</f>
        <v>0</v>
      </c>
      <c r="D279" s="247">
        <f>IF('G011A (Ocak-Temmuz)'!L279&lt;&gt;"",'G011A (Ocak-Temmuz)'!L279,0)</f>
        <v>0</v>
      </c>
      <c r="E279" s="239">
        <f>IF('G011A (Şubat-Ağustos)'!C279&lt;&gt;"",'G011A (Şubat-Ağustos)'!C279,0)</f>
        <v>0</v>
      </c>
      <c r="F279" s="238">
        <f>IF('G011A (Şubat-Ağustos)'!L279&lt;&gt;"",'G011A (Şubat-Ağustos)'!L279,0)</f>
        <v>0</v>
      </c>
      <c r="G279" s="239">
        <f>IF('G011A (Mart-Eylül)'!C279&lt;&gt;"",'G011A (Mart-Eylül)'!C279,0)</f>
        <v>0</v>
      </c>
      <c r="H279" s="238">
        <f>IF('G011A (Mart-Eylül)'!L279&lt;&gt;"",'G011A (Mart-Eylül)'!L279,0)</f>
        <v>0</v>
      </c>
      <c r="I279" s="239">
        <f>IF('G011A (Nisan-Ekim)'!C279&lt;&gt;"",'G011A (Nisan-Ekim)'!C279,0)</f>
        <v>0</v>
      </c>
      <c r="J279" s="238">
        <f>IF('G011A (Nisan-Ekim)'!L279&lt;&gt;"",'G011A (Nisan-Ekim)'!L279,0)</f>
        <v>0</v>
      </c>
      <c r="K279" s="239">
        <f>IF('G011A (Mayıs-Kasım)'!C279&lt;&gt;"",'G011A (Mayıs-Kasım)'!C279,0)</f>
        <v>0</v>
      </c>
      <c r="L279" s="238">
        <f>IF('G011A (Mayıs-Kasım)'!L279&lt;&gt;"",'G011A (Mayıs-Kasım)'!L279,0)</f>
        <v>0</v>
      </c>
      <c r="M279" s="239">
        <f>IF('G011A (Haziran-Aralık)'!C279&lt;&gt;"",'G011A (Haziran-Aralık)'!C279,0)</f>
        <v>0</v>
      </c>
      <c r="N279" s="238">
        <f>IF('G011A (Haziran-Aralık)'!L279&lt;&gt;"",'G011A (Haziran-Aralık)'!L279,0)</f>
        <v>0</v>
      </c>
      <c r="O279" s="246">
        <f t="shared" si="88"/>
        <v>0</v>
      </c>
      <c r="P279" s="247">
        <f t="shared" si="89"/>
        <v>0</v>
      </c>
      <c r="Q279" s="247">
        <f t="shared" si="90"/>
        <v>0</v>
      </c>
      <c r="R279" s="248">
        <f t="shared" si="91"/>
        <v>0</v>
      </c>
      <c r="T279" s="227">
        <f t="shared" si="92"/>
        <v>0</v>
      </c>
      <c r="U279" s="227">
        <f t="shared" si="93"/>
        <v>0</v>
      </c>
      <c r="V279" s="227">
        <f t="shared" si="94"/>
        <v>0</v>
      </c>
      <c r="W279" s="227">
        <f t="shared" si="95"/>
        <v>0</v>
      </c>
      <c r="X279" s="227">
        <f t="shared" si="96"/>
        <v>0</v>
      </c>
      <c r="Y279" s="227">
        <f t="shared" si="97"/>
        <v>0</v>
      </c>
      <c r="Z279" s="227">
        <f t="shared" si="98"/>
        <v>0</v>
      </c>
    </row>
    <row r="280" spans="1:27" ht="23.1" customHeight="1" x14ac:dyDescent="0.25">
      <c r="A280" s="164">
        <v>177</v>
      </c>
      <c r="B280" s="230" t="str">
        <f>IF('Proje ve Personel Bilgileri'!C193&gt;0,'Proje ve Personel Bilgileri'!C193,"")</f>
        <v/>
      </c>
      <c r="C280" s="246">
        <f>IF('G011A (Ocak-Temmuz)'!C280&lt;&gt;"",'G011A (Ocak-Temmuz)'!C280,0)</f>
        <v>0</v>
      </c>
      <c r="D280" s="247">
        <f>IF('G011A (Ocak-Temmuz)'!L280&lt;&gt;"",'G011A (Ocak-Temmuz)'!L280,0)</f>
        <v>0</v>
      </c>
      <c r="E280" s="239">
        <f>IF('G011A (Şubat-Ağustos)'!C280&lt;&gt;"",'G011A (Şubat-Ağustos)'!C280,0)</f>
        <v>0</v>
      </c>
      <c r="F280" s="238">
        <f>IF('G011A (Şubat-Ağustos)'!L280&lt;&gt;"",'G011A (Şubat-Ağustos)'!L280,0)</f>
        <v>0</v>
      </c>
      <c r="G280" s="239">
        <f>IF('G011A (Mart-Eylül)'!C280&lt;&gt;"",'G011A (Mart-Eylül)'!C280,0)</f>
        <v>0</v>
      </c>
      <c r="H280" s="238">
        <f>IF('G011A (Mart-Eylül)'!L280&lt;&gt;"",'G011A (Mart-Eylül)'!L280,0)</f>
        <v>0</v>
      </c>
      <c r="I280" s="239">
        <f>IF('G011A (Nisan-Ekim)'!C280&lt;&gt;"",'G011A (Nisan-Ekim)'!C280,0)</f>
        <v>0</v>
      </c>
      <c r="J280" s="238">
        <f>IF('G011A (Nisan-Ekim)'!L280&lt;&gt;"",'G011A (Nisan-Ekim)'!L280,0)</f>
        <v>0</v>
      </c>
      <c r="K280" s="239">
        <f>IF('G011A (Mayıs-Kasım)'!C280&lt;&gt;"",'G011A (Mayıs-Kasım)'!C280,0)</f>
        <v>0</v>
      </c>
      <c r="L280" s="238">
        <f>IF('G011A (Mayıs-Kasım)'!L280&lt;&gt;"",'G011A (Mayıs-Kasım)'!L280,0)</f>
        <v>0</v>
      </c>
      <c r="M280" s="239">
        <f>IF('G011A (Haziran-Aralık)'!C280&lt;&gt;"",'G011A (Haziran-Aralık)'!C280,0)</f>
        <v>0</v>
      </c>
      <c r="N280" s="238">
        <f>IF('G011A (Haziran-Aralık)'!L280&lt;&gt;"",'G011A (Haziran-Aralık)'!L280,0)</f>
        <v>0</v>
      </c>
      <c r="O280" s="246">
        <f t="shared" si="88"/>
        <v>0</v>
      </c>
      <c r="P280" s="247">
        <f t="shared" si="89"/>
        <v>0</v>
      </c>
      <c r="Q280" s="247">
        <f t="shared" si="90"/>
        <v>0</v>
      </c>
      <c r="R280" s="248">
        <f t="shared" si="91"/>
        <v>0</v>
      </c>
      <c r="T280" s="227">
        <f t="shared" si="92"/>
        <v>0</v>
      </c>
      <c r="U280" s="227">
        <f t="shared" si="93"/>
        <v>0</v>
      </c>
      <c r="V280" s="227">
        <f t="shared" si="94"/>
        <v>0</v>
      </c>
      <c r="W280" s="227">
        <f t="shared" si="95"/>
        <v>0</v>
      </c>
      <c r="X280" s="227">
        <f t="shared" si="96"/>
        <v>0</v>
      </c>
      <c r="Y280" s="227">
        <f t="shared" si="97"/>
        <v>0</v>
      </c>
      <c r="Z280" s="227">
        <f t="shared" si="98"/>
        <v>0</v>
      </c>
    </row>
    <row r="281" spans="1:27" ht="23.1" customHeight="1" x14ac:dyDescent="0.25">
      <c r="A281" s="164">
        <v>178</v>
      </c>
      <c r="B281" s="230" t="str">
        <f>IF('Proje ve Personel Bilgileri'!C194&gt;0,'Proje ve Personel Bilgileri'!C194,"")</f>
        <v/>
      </c>
      <c r="C281" s="246">
        <f>IF('G011A (Ocak-Temmuz)'!C281&lt;&gt;"",'G011A (Ocak-Temmuz)'!C281,0)</f>
        <v>0</v>
      </c>
      <c r="D281" s="247">
        <f>IF('G011A (Ocak-Temmuz)'!L281&lt;&gt;"",'G011A (Ocak-Temmuz)'!L281,0)</f>
        <v>0</v>
      </c>
      <c r="E281" s="239">
        <f>IF('G011A (Şubat-Ağustos)'!C281&lt;&gt;"",'G011A (Şubat-Ağustos)'!C281,0)</f>
        <v>0</v>
      </c>
      <c r="F281" s="238">
        <f>IF('G011A (Şubat-Ağustos)'!L281&lt;&gt;"",'G011A (Şubat-Ağustos)'!L281,0)</f>
        <v>0</v>
      </c>
      <c r="G281" s="239">
        <f>IF('G011A (Mart-Eylül)'!C281&lt;&gt;"",'G011A (Mart-Eylül)'!C281,0)</f>
        <v>0</v>
      </c>
      <c r="H281" s="238">
        <f>IF('G011A (Mart-Eylül)'!L281&lt;&gt;"",'G011A (Mart-Eylül)'!L281,0)</f>
        <v>0</v>
      </c>
      <c r="I281" s="239">
        <f>IF('G011A (Nisan-Ekim)'!C281&lt;&gt;"",'G011A (Nisan-Ekim)'!C281,0)</f>
        <v>0</v>
      </c>
      <c r="J281" s="238">
        <f>IF('G011A (Nisan-Ekim)'!L281&lt;&gt;"",'G011A (Nisan-Ekim)'!L281,0)</f>
        <v>0</v>
      </c>
      <c r="K281" s="239">
        <f>IF('G011A (Mayıs-Kasım)'!C281&lt;&gt;"",'G011A (Mayıs-Kasım)'!C281,0)</f>
        <v>0</v>
      </c>
      <c r="L281" s="238">
        <f>IF('G011A (Mayıs-Kasım)'!L281&lt;&gt;"",'G011A (Mayıs-Kasım)'!L281,0)</f>
        <v>0</v>
      </c>
      <c r="M281" s="239">
        <f>IF('G011A (Haziran-Aralık)'!C281&lt;&gt;"",'G011A (Haziran-Aralık)'!C281,0)</f>
        <v>0</v>
      </c>
      <c r="N281" s="238">
        <f>IF('G011A (Haziran-Aralık)'!L281&lt;&gt;"",'G011A (Haziran-Aralık)'!L281,0)</f>
        <v>0</v>
      </c>
      <c r="O281" s="246">
        <f t="shared" si="88"/>
        <v>0</v>
      </c>
      <c r="P281" s="247">
        <f t="shared" si="89"/>
        <v>0</v>
      </c>
      <c r="Q281" s="247">
        <f t="shared" si="90"/>
        <v>0</v>
      </c>
      <c r="R281" s="248">
        <f t="shared" si="91"/>
        <v>0</v>
      </c>
      <c r="T281" s="227">
        <f t="shared" si="92"/>
        <v>0</v>
      </c>
      <c r="U281" s="227">
        <f t="shared" si="93"/>
        <v>0</v>
      </c>
      <c r="V281" s="227">
        <f t="shared" si="94"/>
        <v>0</v>
      </c>
      <c r="W281" s="227">
        <f t="shared" si="95"/>
        <v>0</v>
      </c>
      <c r="X281" s="227">
        <f t="shared" si="96"/>
        <v>0</v>
      </c>
      <c r="Y281" s="227">
        <f t="shared" si="97"/>
        <v>0</v>
      </c>
      <c r="Z281" s="227">
        <f t="shared" si="98"/>
        <v>0</v>
      </c>
    </row>
    <row r="282" spans="1:27" ht="23.1" customHeight="1" x14ac:dyDescent="0.25">
      <c r="A282" s="164">
        <v>179</v>
      </c>
      <c r="B282" s="230" t="str">
        <f>IF('Proje ve Personel Bilgileri'!C195&gt;0,'Proje ve Personel Bilgileri'!C195,"")</f>
        <v/>
      </c>
      <c r="C282" s="246">
        <f>IF('G011A (Ocak-Temmuz)'!C282&lt;&gt;"",'G011A (Ocak-Temmuz)'!C282,0)</f>
        <v>0</v>
      </c>
      <c r="D282" s="247">
        <f>IF('G011A (Ocak-Temmuz)'!L282&lt;&gt;"",'G011A (Ocak-Temmuz)'!L282,0)</f>
        <v>0</v>
      </c>
      <c r="E282" s="239">
        <f>IF('G011A (Şubat-Ağustos)'!C282&lt;&gt;"",'G011A (Şubat-Ağustos)'!C282,0)</f>
        <v>0</v>
      </c>
      <c r="F282" s="238">
        <f>IF('G011A (Şubat-Ağustos)'!L282&lt;&gt;"",'G011A (Şubat-Ağustos)'!L282,0)</f>
        <v>0</v>
      </c>
      <c r="G282" s="239">
        <f>IF('G011A (Mart-Eylül)'!C282&lt;&gt;"",'G011A (Mart-Eylül)'!C282,0)</f>
        <v>0</v>
      </c>
      <c r="H282" s="238">
        <f>IF('G011A (Mart-Eylül)'!L282&lt;&gt;"",'G011A (Mart-Eylül)'!L282,0)</f>
        <v>0</v>
      </c>
      <c r="I282" s="239">
        <f>IF('G011A (Nisan-Ekim)'!C282&lt;&gt;"",'G011A (Nisan-Ekim)'!C282,0)</f>
        <v>0</v>
      </c>
      <c r="J282" s="238">
        <f>IF('G011A (Nisan-Ekim)'!L282&lt;&gt;"",'G011A (Nisan-Ekim)'!L282,0)</f>
        <v>0</v>
      </c>
      <c r="K282" s="239">
        <f>IF('G011A (Mayıs-Kasım)'!C282&lt;&gt;"",'G011A (Mayıs-Kasım)'!C282,0)</f>
        <v>0</v>
      </c>
      <c r="L282" s="238">
        <f>IF('G011A (Mayıs-Kasım)'!L282&lt;&gt;"",'G011A (Mayıs-Kasım)'!L282,0)</f>
        <v>0</v>
      </c>
      <c r="M282" s="239">
        <f>IF('G011A (Haziran-Aralık)'!C282&lt;&gt;"",'G011A (Haziran-Aralık)'!C282,0)</f>
        <v>0</v>
      </c>
      <c r="N282" s="238">
        <f>IF('G011A (Haziran-Aralık)'!L282&lt;&gt;"",'G011A (Haziran-Aralık)'!L282,0)</f>
        <v>0</v>
      </c>
      <c r="O282" s="246">
        <f t="shared" si="88"/>
        <v>0</v>
      </c>
      <c r="P282" s="247">
        <f t="shared" si="89"/>
        <v>0</v>
      </c>
      <c r="Q282" s="247">
        <f t="shared" si="90"/>
        <v>0</v>
      </c>
      <c r="R282" s="248">
        <f t="shared" si="91"/>
        <v>0</v>
      </c>
      <c r="T282" s="227">
        <f t="shared" si="92"/>
        <v>0</v>
      </c>
      <c r="U282" s="227">
        <f t="shared" si="93"/>
        <v>0</v>
      </c>
      <c r="V282" s="227">
        <f t="shared" si="94"/>
        <v>0</v>
      </c>
      <c r="W282" s="227">
        <f t="shared" si="95"/>
        <v>0</v>
      </c>
      <c r="X282" s="227">
        <f t="shared" si="96"/>
        <v>0</v>
      </c>
      <c r="Y282" s="227">
        <f t="shared" si="97"/>
        <v>0</v>
      </c>
      <c r="Z282" s="227">
        <f t="shared" si="98"/>
        <v>0</v>
      </c>
    </row>
    <row r="283" spans="1:27" ht="23.1" customHeight="1" thickBot="1" x14ac:dyDescent="0.3">
      <c r="A283" s="167">
        <v>180</v>
      </c>
      <c r="B283" s="232" t="str">
        <f>IF('Proje ve Personel Bilgileri'!C196&gt;0,'Proje ve Personel Bilgileri'!C196,"")</f>
        <v/>
      </c>
      <c r="C283" s="249">
        <f>IF('G011A (Ocak-Temmuz)'!C283&lt;&gt;"",'G011A (Ocak-Temmuz)'!C283,0)</f>
        <v>0</v>
      </c>
      <c r="D283" s="250">
        <f>IF('G011A (Ocak-Temmuz)'!L283&lt;&gt;"",'G011A (Ocak-Temmuz)'!L283,0)</f>
        <v>0</v>
      </c>
      <c r="E283" s="243">
        <f>IF('G011A (Şubat-Ağustos)'!C283&lt;&gt;"",'G011A (Şubat-Ağustos)'!C283,0)</f>
        <v>0</v>
      </c>
      <c r="F283" s="242">
        <f>IF('G011A (Şubat-Ağustos)'!L283&lt;&gt;"",'G011A (Şubat-Ağustos)'!L283,0)</f>
        <v>0</v>
      </c>
      <c r="G283" s="243">
        <f>IF('G011A (Mart-Eylül)'!C283&lt;&gt;"",'G011A (Mart-Eylül)'!C283,0)</f>
        <v>0</v>
      </c>
      <c r="H283" s="242">
        <f>IF('G011A (Mart-Eylül)'!L283&lt;&gt;"",'G011A (Mart-Eylül)'!L283,0)</f>
        <v>0</v>
      </c>
      <c r="I283" s="243">
        <f>IF('G011A (Nisan-Ekim)'!C283&lt;&gt;"",'G011A (Nisan-Ekim)'!C283,0)</f>
        <v>0</v>
      </c>
      <c r="J283" s="242">
        <f>IF('G011A (Nisan-Ekim)'!L283&lt;&gt;"",'G011A (Nisan-Ekim)'!L283,0)</f>
        <v>0</v>
      </c>
      <c r="K283" s="243">
        <f>IF('G011A (Mayıs-Kasım)'!C283&lt;&gt;"",'G011A (Mayıs-Kasım)'!C283,0)</f>
        <v>0</v>
      </c>
      <c r="L283" s="242">
        <f>IF('G011A (Mayıs-Kasım)'!L283&lt;&gt;"",'G011A (Mayıs-Kasım)'!L283,0)</f>
        <v>0</v>
      </c>
      <c r="M283" s="243">
        <f>IF('G011A (Haziran-Aralık)'!C283&lt;&gt;"",'G011A (Haziran-Aralık)'!C283,0)</f>
        <v>0</v>
      </c>
      <c r="N283" s="242">
        <f>IF('G011A (Haziran-Aralık)'!L283&lt;&gt;"",'G011A (Haziran-Aralık)'!L283,0)</f>
        <v>0</v>
      </c>
      <c r="O283" s="249">
        <f t="shared" si="88"/>
        <v>0</v>
      </c>
      <c r="P283" s="250">
        <f t="shared" si="89"/>
        <v>0</v>
      </c>
      <c r="Q283" s="250">
        <f t="shared" si="90"/>
        <v>0</v>
      </c>
      <c r="R283" s="251">
        <f t="shared" si="91"/>
        <v>0</v>
      </c>
      <c r="T283" s="227">
        <f t="shared" si="92"/>
        <v>0</v>
      </c>
      <c r="U283" s="227">
        <f t="shared" si="93"/>
        <v>0</v>
      </c>
      <c r="V283" s="227">
        <f t="shared" si="94"/>
        <v>0</v>
      </c>
      <c r="W283" s="227">
        <f t="shared" si="95"/>
        <v>0</v>
      </c>
      <c r="X283" s="227">
        <f t="shared" si="96"/>
        <v>0</v>
      </c>
      <c r="Y283" s="227">
        <f t="shared" si="97"/>
        <v>0</v>
      </c>
      <c r="Z283" s="227">
        <f t="shared" si="98"/>
        <v>0</v>
      </c>
      <c r="AA283" s="227">
        <f>IF(ISERROR(IF(SUM(C264:R283)&gt;0,1,0)),1,IF(SUM(C264:R283)&gt;0,1,0))</f>
        <v>0</v>
      </c>
    </row>
    <row r="284" spans="1:27" x14ac:dyDescent="0.25">
      <c r="B284" s="7"/>
      <c r="C284" s="7"/>
      <c r="D284" s="7"/>
      <c r="E284" s="7"/>
      <c r="F284" s="7"/>
      <c r="G284" s="7"/>
      <c r="H284" s="7"/>
      <c r="I284" s="7"/>
      <c r="J284" s="4"/>
      <c r="L284" s="153"/>
      <c r="M284" s="153"/>
      <c r="N284" s="153"/>
      <c r="O284" s="153"/>
      <c r="P284" s="153"/>
      <c r="Q284" s="153"/>
    </row>
    <row r="285" spans="1:27" x14ac:dyDescent="0.25">
      <c r="A285" s="7" t="s">
        <v>153</v>
      </c>
      <c r="B285" s="7"/>
      <c r="C285" s="7"/>
      <c r="D285" s="7"/>
      <c r="E285" s="7"/>
      <c r="F285" s="7"/>
      <c r="G285" s="7"/>
      <c r="H285" s="7"/>
      <c r="I285" s="7"/>
      <c r="J285" s="4"/>
      <c r="L285" s="153"/>
      <c r="M285" s="153"/>
      <c r="N285" s="153"/>
      <c r="O285" s="153"/>
      <c r="P285" s="153"/>
      <c r="Q285" s="153"/>
    </row>
    <row r="286" spans="1:27" x14ac:dyDescent="0.25">
      <c r="C286" s="153"/>
      <c r="J286" s="4"/>
      <c r="L286" s="153"/>
      <c r="M286" s="153"/>
      <c r="N286" s="153"/>
      <c r="O286" s="153"/>
    </row>
    <row r="287" spans="1:27" ht="19.5" x14ac:dyDescent="0.3">
      <c r="A287" s="342" t="s">
        <v>43</v>
      </c>
      <c r="B287" s="343">
        <f ca="1">imzatarihi</f>
        <v>46091</v>
      </c>
      <c r="C287" s="413" t="s">
        <v>44</v>
      </c>
      <c r="D287" s="413"/>
      <c r="E287" s="344" t="str">
        <f>IF(kurulusyetkilisi&gt;0,kurulusyetkilisi,"")</f>
        <v/>
      </c>
      <c r="G287" s="342"/>
      <c r="H287" s="131"/>
      <c r="I287" s="131"/>
      <c r="J287" s="4"/>
      <c r="L287" s="153"/>
      <c r="M287" s="153"/>
      <c r="N287" s="153"/>
      <c r="O287" s="153"/>
    </row>
    <row r="288" spans="1:27" ht="19.5" x14ac:dyDescent="0.3">
      <c r="A288" s="346"/>
      <c r="B288" s="346"/>
      <c r="C288" s="413" t="s">
        <v>45</v>
      </c>
      <c r="D288" s="413"/>
      <c r="E288" s="414"/>
      <c r="F288" s="414"/>
      <c r="G288" s="414"/>
      <c r="H288" s="107"/>
      <c r="I288" s="107"/>
      <c r="J288" s="4"/>
      <c r="L288" s="153"/>
      <c r="M288" s="153"/>
      <c r="N288" s="153"/>
      <c r="O288" s="153"/>
    </row>
    <row r="289" spans="1:26" ht="15.75" customHeight="1" x14ac:dyDescent="0.25">
      <c r="A289" s="453" t="s">
        <v>50</v>
      </c>
      <c r="B289" s="453"/>
      <c r="C289" s="453"/>
      <c r="D289" s="453"/>
      <c r="E289" s="453"/>
      <c r="F289" s="453"/>
      <c r="G289" s="453"/>
      <c r="H289" s="453"/>
      <c r="I289" s="453"/>
      <c r="J289" s="453"/>
      <c r="K289" s="453"/>
      <c r="L289" s="453"/>
      <c r="M289" s="453"/>
      <c r="N289" s="453"/>
      <c r="O289" s="453"/>
      <c r="P289" s="453"/>
      <c r="Q289" s="453"/>
      <c r="R289" s="453"/>
    </row>
    <row r="290" spans="1:26" x14ac:dyDescent="0.25">
      <c r="A290" s="439" t="str">
        <f>IF(YilDonem&lt;&gt;"",CONCATENATE(YilDonem," dönemine aittir."),"")</f>
        <v/>
      </c>
      <c r="B290" s="439"/>
      <c r="C290" s="439"/>
      <c r="D290" s="439"/>
      <c r="E290" s="439"/>
      <c r="F290" s="439"/>
      <c r="G290" s="439"/>
      <c r="H290" s="439"/>
      <c r="I290" s="439"/>
      <c r="J290" s="439"/>
      <c r="K290" s="439"/>
      <c r="L290" s="439"/>
      <c r="M290" s="439"/>
      <c r="N290" s="439"/>
      <c r="O290" s="439"/>
      <c r="P290" s="439"/>
      <c r="Q290" s="439"/>
      <c r="R290" s="439"/>
    </row>
    <row r="291" spans="1:26" ht="19.5" thickBot="1" x14ac:dyDescent="0.35">
      <c r="A291" s="440" t="s">
        <v>55</v>
      </c>
      <c r="B291" s="440"/>
      <c r="C291" s="440"/>
      <c r="D291" s="440"/>
      <c r="E291" s="440"/>
      <c r="F291" s="440"/>
      <c r="G291" s="440"/>
      <c r="H291" s="440"/>
      <c r="I291" s="440"/>
      <c r="J291" s="440"/>
      <c r="K291" s="440"/>
      <c r="L291" s="440"/>
      <c r="M291" s="440"/>
      <c r="N291" s="440"/>
      <c r="O291" s="440"/>
      <c r="P291" s="440"/>
      <c r="Q291" s="440"/>
      <c r="R291" s="440"/>
    </row>
    <row r="292" spans="1:26" ht="31.7" customHeight="1" thickBot="1" x14ac:dyDescent="0.3">
      <c r="A292" s="1" t="s">
        <v>1</v>
      </c>
      <c r="B292" s="441" t="str">
        <f>IF(ProjeNo&gt;0,ProjeNo,"")</f>
        <v/>
      </c>
      <c r="C292" s="442"/>
      <c r="D292" s="442"/>
      <c r="E292" s="442"/>
      <c r="F292" s="442"/>
      <c r="G292" s="442"/>
      <c r="H292" s="442"/>
      <c r="I292" s="442"/>
      <c r="J292" s="442"/>
      <c r="K292" s="442"/>
      <c r="L292" s="442"/>
      <c r="M292" s="442"/>
      <c r="N292" s="442"/>
      <c r="O292" s="442"/>
      <c r="P292" s="442"/>
      <c r="Q292" s="442"/>
      <c r="R292" s="443"/>
    </row>
    <row r="293" spans="1:26" ht="31.7" customHeight="1" thickBot="1" x14ac:dyDescent="0.3">
      <c r="A293" s="6" t="s">
        <v>11</v>
      </c>
      <c r="B293" s="444" t="str">
        <f>IF(ProjeAdi&gt;0,ProjeAdi,"")</f>
        <v/>
      </c>
      <c r="C293" s="445"/>
      <c r="D293" s="445"/>
      <c r="E293" s="445"/>
      <c r="F293" s="445"/>
      <c r="G293" s="445"/>
      <c r="H293" s="445"/>
      <c r="I293" s="445"/>
      <c r="J293" s="445"/>
      <c r="K293" s="445"/>
      <c r="L293" s="445"/>
      <c r="M293" s="445"/>
      <c r="N293" s="445"/>
      <c r="O293" s="445"/>
      <c r="P293" s="445"/>
      <c r="Q293" s="445"/>
      <c r="R293" s="446"/>
    </row>
    <row r="294" spans="1:26" ht="75.2" customHeight="1" thickBot="1" x14ac:dyDescent="0.3">
      <c r="A294" s="447" t="s">
        <v>7</v>
      </c>
      <c r="B294" s="449" t="s">
        <v>56</v>
      </c>
      <c r="C294" s="451" t="str">
        <f>IF(Dönem=1,"OCAK",IF(Dönem=2,"TEMMUZ",""))</f>
        <v/>
      </c>
      <c r="D294" s="452"/>
      <c r="E294" s="451" t="str">
        <f>IF(Dönem=1,"ŞUBAT",IF(Dönem=2,"AĞUSTOS",""))</f>
        <v/>
      </c>
      <c r="F294" s="452"/>
      <c r="G294" s="451" t="str">
        <f>IF(Dönem=1,"MART",IF(Dönem=2,"EYLÜL",""))</f>
        <v/>
      </c>
      <c r="H294" s="452"/>
      <c r="I294" s="451" t="str">
        <f>IF(Dönem=1,"NİSAN",IF(Dönem=2,"EKİM",""))</f>
        <v/>
      </c>
      <c r="J294" s="452"/>
      <c r="K294" s="451" t="str">
        <f>IF(Dönem=1,"MAYIS",IF(Dönem=2,"KASIM",""))</f>
        <v/>
      </c>
      <c r="L294" s="452"/>
      <c r="M294" s="451" t="str">
        <f>IF(Dönem=1,"HAZİRAN",IF(Dönem=2,"ARALIK",""))</f>
        <v/>
      </c>
      <c r="N294" s="452"/>
      <c r="O294" s="449" t="s">
        <v>51</v>
      </c>
      <c r="P294" s="449" t="s">
        <v>52</v>
      </c>
      <c r="Q294" s="449" t="s">
        <v>53</v>
      </c>
      <c r="R294" s="449" t="s">
        <v>144</v>
      </c>
      <c r="S294" s="5"/>
      <c r="T294" s="5"/>
    </row>
    <row r="295" spans="1:26" ht="49.7" customHeight="1" thickBot="1" x14ac:dyDescent="0.3">
      <c r="A295" s="448"/>
      <c r="B295" s="450"/>
      <c r="C295" s="3" t="s">
        <v>34</v>
      </c>
      <c r="D295" s="3" t="s">
        <v>54</v>
      </c>
      <c r="E295" s="3" t="s">
        <v>34</v>
      </c>
      <c r="F295" s="3" t="s">
        <v>54</v>
      </c>
      <c r="G295" s="3" t="s">
        <v>34</v>
      </c>
      <c r="H295" s="3" t="s">
        <v>54</v>
      </c>
      <c r="I295" s="3" t="s">
        <v>34</v>
      </c>
      <c r="J295" s="3" t="s">
        <v>54</v>
      </c>
      <c r="K295" s="3" t="s">
        <v>34</v>
      </c>
      <c r="L295" s="3" t="s">
        <v>54</v>
      </c>
      <c r="M295" s="3" t="s">
        <v>34</v>
      </c>
      <c r="N295" s="3" t="s">
        <v>54</v>
      </c>
      <c r="O295" s="450"/>
      <c r="P295" s="450"/>
      <c r="Q295" s="450"/>
      <c r="R295" s="450"/>
      <c r="Z295" s="2" t="s">
        <v>89</v>
      </c>
    </row>
    <row r="296" spans="1:26" ht="23.1" customHeight="1" x14ac:dyDescent="0.25">
      <c r="A296" s="161">
        <v>181</v>
      </c>
      <c r="B296" s="228" t="str">
        <f>IF('Proje ve Personel Bilgileri'!C197&gt;0,'Proje ve Personel Bilgileri'!C197,"")</f>
        <v/>
      </c>
      <c r="C296" s="236">
        <f>IF('G011A (Ocak-Temmuz)'!C296&lt;&gt;"",'G011A (Ocak-Temmuz)'!C296,0)</f>
        <v>0</v>
      </c>
      <c r="D296" s="235">
        <f>IF('G011A (Ocak-Temmuz)'!L296&lt;&gt;"",'G011A (Ocak-Temmuz)'!L296,0)</f>
        <v>0</v>
      </c>
      <c r="E296" s="236">
        <f>IF('G011A (Şubat-Ağustos)'!C296&lt;&gt;"",'G011A (Şubat-Ağustos)'!C296,0)</f>
        <v>0</v>
      </c>
      <c r="F296" s="235">
        <f>IF('G011A (Şubat-Ağustos)'!L296&lt;&gt;"",'G011A (Şubat-Ağustos)'!L296,0)</f>
        <v>0</v>
      </c>
      <c r="G296" s="236">
        <f>IF('G011A (Mart-Eylül)'!C296&lt;&gt;"",'G011A (Mart-Eylül)'!C296,0)</f>
        <v>0</v>
      </c>
      <c r="H296" s="235">
        <f>IF('G011A (Mart-Eylül)'!L296&lt;&gt;"",'G011A (Mart-Eylül)'!L296,0)</f>
        <v>0</v>
      </c>
      <c r="I296" s="236">
        <f>IF('G011A (Nisan-Ekim)'!C296&lt;&gt;"",'G011A (Nisan-Ekim)'!C296,0)</f>
        <v>0</v>
      </c>
      <c r="J296" s="235">
        <f>IF('G011A (Nisan-Ekim)'!L296&lt;&gt;"",'G011A (Nisan-Ekim)'!L296,0)</f>
        <v>0</v>
      </c>
      <c r="K296" s="236">
        <f>IF('G011A (Mayıs-Kasım)'!C296&lt;&gt;"",'G011A (Mayıs-Kasım)'!C296,0)</f>
        <v>0</v>
      </c>
      <c r="L296" s="235">
        <f>IF('G011A (Mayıs-Kasım)'!L296&lt;&gt;"",'G011A (Mayıs-Kasım)'!L296,0)</f>
        <v>0</v>
      </c>
      <c r="M296" s="236">
        <f>IF('G011A (Haziran-Aralık)'!C296&lt;&gt;"",'G011A (Haziran-Aralık)'!C296,0)</f>
        <v>0</v>
      </c>
      <c r="N296" s="235">
        <f>IF('G011A (Haziran-Aralık)'!L296&lt;&gt;"",'G011A (Haziran-Aralık)'!L296,0)</f>
        <v>0</v>
      </c>
      <c r="O296" s="236">
        <f>C296+E296+G296+I296+K296+M296</f>
        <v>0</v>
      </c>
      <c r="P296" s="235">
        <f>D296+F296+H296+J296+L296+N296</f>
        <v>0</v>
      </c>
      <c r="Q296" s="235">
        <f>IF(O296=0,0,O296/30)</f>
        <v>0</v>
      </c>
      <c r="R296" s="237">
        <f>IF(P296=0,0,P296/Q296)</f>
        <v>0</v>
      </c>
      <c r="T296" s="227">
        <f>IF(C296&gt;0,1,0)</f>
        <v>0</v>
      </c>
      <c r="U296" s="227">
        <f>IF(E296&gt;0,1,0)</f>
        <v>0</v>
      </c>
      <c r="V296" s="227">
        <f>IF(G296&gt;0,1,0)</f>
        <v>0</v>
      </c>
      <c r="W296" s="227">
        <f>IF(I296&gt;0,1,0)</f>
        <v>0</v>
      </c>
      <c r="X296" s="227">
        <f>IF(K296&gt;0,1,0)</f>
        <v>0</v>
      </c>
      <c r="Y296" s="227">
        <f>IF(M296&gt;0,1,0)</f>
        <v>0</v>
      </c>
      <c r="Z296" s="227">
        <f>SUM(T296:Y296)</f>
        <v>0</v>
      </c>
    </row>
    <row r="297" spans="1:26" ht="23.1" customHeight="1" x14ac:dyDescent="0.25">
      <c r="A297" s="164">
        <v>182</v>
      </c>
      <c r="B297" s="230" t="str">
        <f>IF('Proje ve Personel Bilgileri'!C198&gt;0,'Proje ve Personel Bilgileri'!C198,"")</f>
        <v/>
      </c>
      <c r="C297" s="246">
        <f>IF('G011A (Ocak-Temmuz)'!C297&lt;&gt;"",'G011A (Ocak-Temmuz)'!C297,0)</f>
        <v>0</v>
      </c>
      <c r="D297" s="247">
        <f>IF('G011A (Ocak-Temmuz)'!L297&lt;&gt;"",'G011A (Ocak-Temmuz)'!L297,0)</f>
        <v>0</v>
      </c>
      <c r="E297" s="239">
        <f>IF('G011A (Şubat-Ağustos)'!C297&lt;&gt;"",'G011A (Şubat-Ağustos)'!C297,0)</f>
        <v>0</v>
      </c>
      <c r="F297" s="238">
        <f>IF('G011A (Şubat-Ağustos)'!L297&lt;&gt;"",'G011A (Şubat-Ağustos)'!L297,0)</f>
        <v>0</v>
      </c>
      <c r="G297" s="239">
        <f>IF('G011A (Mart-Eylül)'!C297&lt;&gt;"",'G011A (Mart-Eylül)'!C297,0)</f>
        <v>0</v>
      </c>
      <c r="H297" s="238">
        <f>IF('G011A (Mart-Eylül)'!L297&lt;&gt;"",'G011A (Mart-Eylül)'!L297,0)</f>
        <v>0</v>
      </c>
      <c r="I297" s="239">
        <f>IF('G011A (Nisan-Ekim)'!C297&lt;&gt;"",'G011A (Nisan-Ekim)'!C297,0)</f>
        <v>0</v>
      </c>
      <c r="J297" s="238">
        <f>IF('G011A (Nisan-Ekim)'!L297&lt;&gt;"",'G011A (Nisan-Ekim)'!L297,0)</f>
        <v>0</v>
      </c>
      <c r="K297" s="239">
        <f>IF('G011A (Mayıs-Kasım)'!C297&lt;&gt;"",'G011A (Mayıs-Kasım)'!C297,0)</f>
        <v>0</v>
      </c>
      <c r="L297" s="238">
        <f>IF('G011A (Mayıs-Kasım)'!L297&lt;&gt;"",'G011A (Mayıs-Kasım)'!L297,0)</f>
        <v>0</v>
      </c>
      <c r="M297" s="239">
        <f>IF('G011A (Haziran-Aralık)'!C297&lt;&gt;"",'G011A (Haziran-Aralık)'!C297,0)</f>
        <v>0</v>
      </c>
      <c r="N297" s="238">
        <f>IF('G011A (Haziran-Aralık)'!L297&lt;&gt;"",'G011A (Haziran-Aralık)'!L297,0)</f>
        <v>0</v>
      </c>
      <c r="O297" s="246">
        <f t="shared" ref="O297:O315" si="99">C297+E297+G297+I297+K297+M297</f>
        <v>0</v>
      </c>
      <c r="P297" s="247">
        <f t="shared" ref="P297:P315" si="100">D297+F297+H297+J297+L297+N297</f>
        <v>0</v>
      </c>
      <c r="Q297" s="247">
        <f t="shared" ref="Q297:Q315" si="101">IF(O297=0,0,O297/30)</f>
        <v>0</v>
      </c>
      <c r="R297" s="248">
        <f t="shared" ref="R297:R315" si="102">IF(P297=0,0,P297/Q297)</f>
        <v>0</v>
      </c>
      <c r="T297" s="227">
        <f t="shared" ref="T297:T315" si="103">IF(C297&gt;0,1,0)</f>
        <v>0</v>
      </c>
      <c r="U297" s="227">
        <f t="shared" ref="U297:U315" si="104">IF(E297&gt;0,1,0)</f>
        <v>0</v>
      </c>
      <c r="V297" s="227">
        <f t="shared" ref="V297:V315" si="105">IF(G297&gt;0,1,0)</f>
        <v>0</v>
      </c>
      <c r="W297" s="227">
        <f t="shared" ref="W297:W315" si="106">IF(I297&gt;0,1,0)</f>
        <v>0</v>
      </c>
      <c r="X297" s="227">
        <f t="shared" ref="X297:X315" si="107">IF(K297&gt;0,1,0)</f>
        <v>0</v>
      </c>
      <c r="Y297" s="227">
        <f t="shared" ref="Y297:Y315" si="108">IF(M297&gt;0,1,0)</f>
        <v>0</v>
      </c>
      <c r="Z297" s="227">
        <f t="shared" ref="Z297:Z315" si="109">SUM(T297:Y297)</f>
        <v>0</v>
      </c>
    </row>
    <row r="298" spans="1:26" ht="23.1" customHeight="1" x14ac:dyDescent="0.25">
      <c r="A298" s="164">
        <v>183</v>
      </c>
      <c r="B298" s="230" t="str">
        <f>IF('Proje ve Personel Bilgileri'!C199&gt;0,'Proje ve Personel Bilgileri'!C199,"")</f>
        <v/>
      </c>
      <c r="C298" s="246">
        <f>IF('G011A (Ocak-Temmuz)'!C298&lt;&gt;"",'G011A (Ocak-Temmuz)'!C298,0)</f>
        <v>0</v>
      </c>
      <c r="D298" s="247">
        <f>IF('G011A (Ocak-Temmuz)'!L298&lt;&gt;"",'G011A (Ocak-Temmuz)'!L298,0)</f>
        <v>0</v>
      </c>
      <c r="E298" s="239">
        <f>IF('G011A (Şubat-Ağustos)'!C298&lt;&gt;"",'G011A (Şubat-Ağustos)'!C298,0)</f>
        <v>0</v>
      </c>
      <c r="F298" s="238">
        <f>IF('G011A (Şubat-Ağustos)'!L298&lt;&gt;"",'G011A (Şubat-Ağustos)'!L298,0)</f>
        <v>0</v>
      </c>
      <c r="G298" s="239">
        <f>IF('G011A (Mart-Eylül)'!C298&lt;&gt;"",'G011A (Mart-Eylül)'!C298,0)</f>
        <v>0</v>
      </c>
      <c r="H298" s="238">
        <f>IF('G011A (Mart-Eylül)'!L298&lt;&gt;"",'G011A (Mart-Eylül)'!L298,0)</f>
        <v>0</v>
      </c>
      <c r="I298" s="239">
        <f>IF('G011A (Nisan-Ekim)'!C298&lt;&gt;"",'G011A (Nisan-Ekim)'!C298,0)</f>
        <v>0</v>
      </c>
      <c r="J298" s="238">
        <f>IF('G011A (Nisan-Ekim)'!L298&lt;&gt;"",'G011A (Nisan-Ekim)'!L298,0)</f>
        <v>0</v>
      </c>
      <c r="K298" s="239">
        <f>IF('G011A (Mayıs-Kasım)'!C298&lt;&gt;"",'G011A (Mayıs-Kasım)'!C298,0)</f>
        <v>0</v>
      </c>
      <c r="L298" s="238">
        <f>IF('G011A (Mayıs-Kasım)'!L298&lt;&gt;"",'G011A (Mayıs-Kasım)'!L298,0)</f>
        <v>0</v>
      </c>
      <c r="M298" s="239">
        <f>IF('G011A (Haziran-Aralık)'!C298&lt;&gt;"",'G011A (Haziran-Aralık)'!C298,0)</f>
        <v>0</v>
      </c>
      <c r="N298" s="238">
        <f>IF('G011A (Haziran-Aralık)'!L298&lt;&gt;"",'G011A (Haziran-Aralık)'!L298,0)</f>
        <v>0</v>
      </c>
      <c r="O298" s="246">
        <f t="shared" si="99"/>
        <v>0</v>
      </c>
      <c r="P298" s="247">
        <f t="shared" si="100"/>
        <v>0</v>
      </c>
      <c r="Q298" s="247">
        <f t="shared" si="101"/>
        <v>0</v>
      </c>
      <c r="R298" s="248">
        <f t="shared" si="102"/>
        <v>0</v>
      </c>
      <c r="T298" s="227">
        <f t="shared" si="103"/>
        <v>0</v>
      </c>
      <c r="U298" s="227">
        <f t="shared" si="104"/>
        <v>0</v>
      </c>
      <c r="V298" s="227">
        <f t="shared" si="105"/>
        <v>0</v>
      </c>
      <c r="W298" s="227">
        <f t="shared" si="106"/>
        <v>0</v>
      </c>
      <c r="X298" s="227">
        <f t="shared" si="107"/>
        <v>0</v>
      </c>
      <c r="Y298" s="227">
        <f t="shared" si="108"/>
        <v>0</v>
      </c>
      <c r="Z298" s="227">
        <f t="shared" si="109"/>
        <v>0</v>
      </c>
    </row>
    <row r="299" spans="1:26" ht="23.1" customHeight="1" x14ac:dyDescent="0.25">
      <c r="A299" s="164">
        <v>184</v>
      </c>
      <c r="B299" s="230" t="str">
        <f>IF('Proje ve Personel Bilgileri'!C200&gt;0,'Proje ve Personel Bilgileri'!C200,"")</f>
        <v/>
      </c>
      <c r="C299" s="246">
        <f>IF('G011A (Ocak-Temmuz)'!C299&lt;&gt;"",'G011A (Ocak-Temmuz)'!C299,0)</f>
        <v>0</v>
      </c>
      <c r="D299" s="247">
        <f>IF('G011A (Ocak-Temmuz)'!L299&lt;&gt;"",'G011A (Ocak-Temmuz)'!L299,0)</f>
        <v>0</v>
      </c>
      <c r="E299" s="239">
        <f>IF('G011A (Şubat-Ağustos)'!C299&lt;&gt;"",'G011A (Şubat-Ağustos)'!C299,0)</f>
        <v>0</v>
      </c>
      <c r="F299" s="238">
        <f>IF('G011A (Şubat-Ağustos)'!L299&lt;&gt;"",'G011A (Şubat-Ağustos)'!L299,0)</f>
        <v>0</v>
      </c>
      <c r="G299" s="239">
        <f>IF('G011A (Mart-Eylül)'!C299&lt;&gt;"",'G011A (Mart-Eylül)'!C299,0)</f>
        <v>0</v>
      </c>
      <c r="H299" s="238">
        <f>IF('G011A (Mart-Eylül)'!L299&lt;&gt;"",'G011A (Mart-Eylül)'!L299,0)</f>
        <v>0</v>
      </c>
      <c r="I299" s="239">
        <f>IF('G011A (Nisan-Ekim)'!C299&lt;&gt;"",'G011A (Nisan-Ekim)'!C299,0)</f>
        <v>0</v>
      </c>
      <c r="J299" s="238">
        <f>IF('G011A (Nisan-Ekim)'!L299&lt;&gt;"",'G011A (Nisan-Ekim)'!L299,0)</f>
        <v>0</v>
      </c>
      <c r="K299" s="239">
        <f>IF('G011A (Mayıs-Kasım)'!C299&lt;&gt;"",'G011A (Mayıs-Kasım)'!C299,0)</f>
        <v>0</v>
      </c>
      <c r="L299" s="238">
        <f>IF('G011A (Mayıs-Kasım)'!L299&lt;&gt;"",'G011A (Mayıs-Kasım)'!L299,0)</f>
        <v>0</v>
      </c>
      <c r="M299" s="239">
        <f>IF('G011A (Haziran-Aralık)'!C299&lt;&gt;"",'G011A (Haziran-Aralık)'!C299,0)</f>
        <v>0</v>
      </c>
      <c r="N299" s="238">
        <f>IF('G011A (Haziran-Aralık)'!L299&lt;&gt;"",'G011A (Haziran-Aralık)'!L299,0)</f>
        <v>0</v>
      </c>
      <c r="O299" s="246">
        <f t="shared" si="99"/>
        <v>0</v>
      </c>
      <c r="P299" s="247">
        <f t="shared" si="100"/>
        <v>0</v>
      </c>
      <c r="Q299" s="247">
        <f t="shared" si="101"/>
        <v>0</v>
      </c>
      <c r="R299" s="248">
        <f t="shared" si="102"/>
        <v>0</v>
      </c>
      <c r="T299" s="227">
        <f t="shared" si="103"/>
        <v>0</v>
      </c>
      <c r="U299" s="227">
        <f t="shared" si="104"/>
        <v>0</v>
      </c>
      <c r="V299" s="227">
        <f t="shared" si="105"/>
        <v>0</v>
      </c>
      <c r="W299" s="227">
        <f t="shared" si="106"/>
        <v>0</v>
      </c>
      <c r="X299" s="227">
        <f t="shared" si="107"/>
        <v>0</v>
      </c>
      <c r="Y299" s="227">
        <f t="shared" si="108"/>
        <v>0</v>
      </c>
      <c r="Z299" s="227">
        <f t="shared" si="109"/>
        <v>0</v>
      </c>
    </row>
    <row r="300" spans="1:26" ht="23.1" customHeight="1" x14ac:dyDescent="0.25">
      <c r="A300" s="164">
        <v>185</v>
      </c>
      <c r="B300" s="230" t="str">
        <f>IF('Proje ve Personel Bilgileri'!C201&gt;0,'Proje ve Personel Bilgileri'!C201,"")</f>
        <v/>
      </c>
      <c r="C300" s="246">
        <f>IF('G011A (Ocak-Temmuz)'!C300&lt;&gt;"",'G011A (Ocak-Temmuz)'!C300,0)</f>
        <v>0</v>
      </c>
      <c r="D300" s="247">
        <f>IF('G011A (Ocak-Temmuz)'!L300&lt;&gt;"",'G011A (Ocak-Temmuz)'!L300,0)</f>
        <v>0</v>
      </c>
      <c r="E300" s="239">
        <f>IF('G011A (Şubat-Ağustos)'!C300&lt;&gt;"",'G011A (Şubat-Ağustos)'!C300,0)</f>
        <v>0</v>
      </c>
      <c r="F300" s="238">
        <f>IF('G011A (Şubat-Ağustos)'!L300&lt;&gt;"",'G011A (Şubat-Ağustos)'!L300,0)</f>
        <v>0</v>
      </c>
      <c r="G300" s="239">
        <f>IF('G011A (Mart-Eylül)'!C300&lt;&gt;"",'G011A (Mart-Eylül)'!C300,0)</f>
        <v>0</v>
      </c>
      <c r="H300" s="238">
        <f>IF('G011A (Mart-Eylül)'!L300&lt;&gt;"",'G011A (Mart-Eylül)'!L300,0)</f>
        <v>0</v>
      </c>
      <c r="I300" s="239">
        <f>IF('G011A (Nisan-Ekim)'!C300&lt;&gt;"",'G011A (Nisan-Ekim)'!C300,0)</f>
        <v>0</v>
      </c>
      <c r="J300" s="238">
        <f>IF('G011A (Nisan-Ekim)'!L300&lt;&gt;"",'G011A (Nisan-Ekim)'!L300,0)</f>
        <v>0</v>
      </c>
      <c r="K300" s="239">
        <f>IF('G011A (Mayıs-Kasım)'!C300&lt;&gt;"",'G011A (Mayıs-Kasım)'!C300,0)</f>
        <v>0</v>
      </c>
      <c r="L300" s="238">
        <f>IF('G011A (Mayıs-Kasım)'!L300&lt;&gt;"",'G011A (Mayıs-Kasım)'!L300,0)</f>
        <v>0</v>
      </c>
      <c r="M300" s="239">
        <f>IF('G011A (Haziran-Aralık)'!C300&lt;&gt;"",'G011A (Haziran-Aralık)'!C300,0)</f>
        <v>0</v>
      </c>
      <c r="N300" s="238">
        <f>IF('G011A (Haziran-Aralık)'!L300&lt;&gt;"",'G011A (Haziran-Aralık)'!L300,0)</f>
        <v>0</v>
      </c>
      <c r="O300" s="246">
        <f t="shared" si="99"/>
        <v>0</v>
      </c>
      <c r="P300" s="247">
        <f t="shared" si="100"/>
        <v>0</v>
      </c>
      <c r="Q300" s="247">
        <f t="shared" si="101"/>
        <v>0</v>
      </c>
      <c r="R300" s="248">
        <f t="shared" si="102"/>
        <v>0</v>
      </c>
      <c r="T300" s="227">
        <f t="shared" si="103"/>
        <v>0</v>
      </c>
      <c r="U300" s="227">
        <f t="shared" si="104"/>
        <v>0</v>
      </c>
      <c r="V300" s="227">
        <f t="shared" si="105"/>
        <v>0</v>
      </c>
      <c r="W300" s="227">
        <f t="shared" si="106"/>
        <v>0</v>
      </c>
      <c r="X300" s="227">
        <f t="shared" si="107"/>
        <v>0</v>
      </c>
      <c r="Y300" s="227">
        <f t="shared" si="108"/>
        <v>0</v>
      </c>
      <c r="Z300" s="227">
        <f t="shared" si="109"/>
        <v>0</v>
      </c>
    </row>
    <row r="301" spans="1:26" ht="23.1" customHeight="1" x14ac:dyDescent="0.25">
      <c r="A301" s="164">
        <v>186</v>
      </c>
      <c r="B301" s="230" t="str">
        <f>IF('Proje ve Personel Bilgileri'!C202&gt;0,'Proje ve Personel Bilgileri'!C202,"")</f>
        <v/>
      </c>
      <c r="C301" s="246">
        <f>IF('G011A (Ocak-Temmuz)'!C301&lt;&gt;"",'G011A (Ocak-Temmuz)'!C301,0)</f>
        <v>0</v>
      </c>
      <c r="D301" s="247">
        <f>IF('G011A (Ocak-Temmuz)'!L301&lt;&gt;"",'G011A (Ocak-Temmuz)'!L301,0)</f>
        <v>0</v>
      </c>
      <c r="E301" s="239">
        <f>IF('G011A (Şubat-Ağustos)'!C301&lt;&gt;"",'G011A (Şubat-Ağustos)'!C301,0)</f>
        <v>0</v>
      </c>
      <c r="F301" s="238">
        <f>IF('G011A (Şubat-Ağustos)'!L301&lt;&gt;"",'G011A (Şubat-Ağustos)'!L301,0)</f>
        <v>0</v>
      </c>
      <c r="G301" s="239">
        <f>IF('G011A (Mart-Eylül)'!C301&lt;&gt;"",'G011A (Mart-Eylül)'!C301,0)</f>
        <v>0</v>
      </c>
      <c r="H301" s="238">
        <f>IF('G011A (Mart-Eylül)'!L301&lt;&gt;"",'G011A (Mart-Eylül)'!L301,0)</f>
        <v>0</v>
      </c>
      <c r="I301" s="239">
        <f>IF('G011A (Nisan-Ekim)'!C301&lt;&gt;"",'G011A (Nisan-Ekim)'!C301,0)</f>
        <v>0</v>
      </c>
      <c r="J301" s="238">
        <f>IF('G011A (Nisan-Ekim)'!L301&lt;&gt;"",'G011A (Nisan-Ekim)'!L301,0)</f>
        <v>0</v>
      </c>
      <c r="K301" s="239">
        <f>IF('G011A (Mayıs-Kasım)'!C301&lt;&gt;"",'G011A (Mayıs-Kasım)'!C301,0)</f>
        <v>0</v>
      </c>
      <c r="L301" s="238">
        <f>IF('G011A (Mayıs-Kasım)'!L301&lt;&gt;"",'G011A (Mayıs-Kasım)'!L301,0)</f>
        <v>0</v>
      </c>
      <c r="M301" s="239">
        <f>IF('G011A (Haziran-Aralık)'!C301&lt;&gt;"",'G011A (Haziran-Aralık)'!C301,0)</f>
        <v>0</v>
      </c>
      <c r="N301" s="238">
        <f>IF('G011A (Haziran-Aralık)'!L301&lt;&gt;"",'G011A (Haziran-Aralık)'!L301,0)</f>
        <v>0</v>
      </c>
      <c r="O301" s="246">
        <f t="shared" si="99"/>
        <v>0</v>
      </c>
      <c r="P301" s="247">
        <f t="shared" si="100"/>
        <v>0</v>
      </c>
      <c r="Q301" s="247">
        <f t="shared" si="101"/>
        <v>0</v>
      </c>
      <c r="R301" s="248">
        <f t="shared" si="102"/>
        <v>0</v>
      </c>
      <c r="T301" s="227">
        <f t="shared" si="103"/>
        <v>0</v>
      </c>
      <c r="U301" s="227">
        <f t="shared" si="104"/>
        <v>0</v>
      </c>
      <c r="V301" s="227">
        <f t="shared" si="105"/>
        <v>0</v>
      </c>
      <c r="W301" s="227">
        <f t="shared" si="106"/>
        <v>0</v>
      </c>
      <c r="X301" s="227">
        <f t="shared" si="107"/>
        <v>0</v>
      </c>
      <c r="Y301" s="227">
        <f t="shared" si="108"/>
        <v>0</v>
      </c>
      <c r="Z301" s="227">
        <f t="shared" si="109"/>
        <v>0</v>
      </c>
    </row>
    <row r="302" spans="1:26" ht="23.1" customHeight="1" x14ac:dyDescent="0.25">
      <c r="A302" s="164">
        <v>187</v>
      </c>
      <c r="B302" s="230" t="str">
        <f>IF('Proje ve Personel Bilgileri'!C203&gt;0,'Proje ve Personel Bilgileri'!C203,"")</f>
        <v/>
      </c>
      <c r="C302" s="246">
        <f>IF('G011A (Ocak-Temmuz)'!C302&lt;&gt;"",'G011A (Ocak-Temmuz)'!C302,0)</f>
        <v>0</v>
      </c>
      <c r="D302" s="247">
        <f>IF('G011A (Ocak-Temmuz)'!L302&lt;&gt;"",'G011A (Ocak-Temmuz)'!L302,0)</f>
        <v>0</v>
      </c>
      <c r="E302" s="239">
        <f>IF('G011A (Şubat-Ağustos)'!C302&lt;&gt;"",'G011A (Şubat-Ağustos)'!C302,0)</f>
        <v>0</v>
      </c>
      <c r="F302" s="238">
        <f>IF('G011A (Şubat-Ağustos)'!L302&lt;&gt;"",'G011A (Şubat-Ağustos)'!L302,0)</f>
        <v>0</v>
      </c>
      <c r="G302" s="239">
        <f>IF('G011A (Mart-Eylül)'!C302&lt;&gt;"",'G011A (Mart-Eylül)'!C302,0)</f>
        <v>0</v>
      </c>
      <c r="H302" s="238">
        <f>IF('G011A (Mart-Eylül)'!L302&lt;&gt;"",'G011A (Mart-Eylül)'!L302,0)</f>
        <v>0</v>
      </c>
      <c r="I302" s="239">
        <f>IF('G011A (Nisan-Ekim)'!C302&lt;&gt;"",'G011A (Nisan-Ekim)'!C302,0)</f>
        <v>0</v>
      </c>
      <c r="J302" s="238">
        <f>IF('G011A (Nisan-Ekim)'!L302&lt;&gt;"",'G011A (Nisan-Ekim)'!L302,0)</f>
        <v>0</v>
      </c>
      <c r="K302" s="239">
        <f>IF('G011A (Mayıs-Kasım)'!C302&lt;&gt;"",'G011A (Mayıs-Kasım)'!C302,0)</f>
        <v>0</v>
      </c>
      <c r="L302" s="238">
        <f>IF('G011A (Mayıs-Kasım)'!L302&lt;&gt;"",'G011A (Mayıs-Kasım)'!L302,0)</f>
        <v>0</v>
      </c>
      <c r="M302" s="239">
        <f>IF('G011A (Haziran-Aralık)'!C302&lt;&gt;"",'G011A (Haziran-Aralık)'!C302,0)</f>
        <v>0</v>
      </c>
      <c r="N302" s="238">
        <f>IF('G011A (Haziran-Aralık)'!L302&lt;&gt;"",'G011A (Haziran-Aralık)'!L302,0)</f>
        <v>0</v>
      </c>
      <c r="O302" s="246">
        <f t="shared" si="99"/>
        <v>0</v>
      </c>
      <c r="P302" s="247">
        <f t="shared" si="100"/>
        <v>0</v>
      </c>
      <c r="Q302" s="247">
        <f t="shared" si="101"/>
        <v>0</v>
      </c>
      <c r="R302" s="248">
        <f t="shared" si="102"/>
        <v>0</v>
      </c>
      <c r="T302" s="227">
        <f t="shared" si="103"/>
        <v>0</v>
      </c>
      <c r="U302" s="227">
        <f t="shared" si="104"/>
        <v>0</v>
      </c>
      <c r="V302" s="227">
        <f t="shared" si="105"/>
        <v>0</v>
      </c>
      <c r="W302" s="227">
        <f t="shared" si="106"/>
        <v>0</v>
      </c>
      <c r="X302" s="227">
        <f t="shared" si="107"/>
        <v>0</v>
      </c>
      <c r="Y302" s="227">
        <f t="shared" si="108"/>
        <v>0</v>
      </c>
      <c r="Z302" s="227">
        <f t="shared" si="109"/>
        <v>0</v>
      </c>
    </row>
    <row r="303" spans="1:26" ht="23.1" customHeight="1" x14ac:dyDescent="0.25">
      <c r="A303" s="164">
        <v>188</v>
      </c>
      <c r="B303" s="230" t="str">
        <f>IF('Proje ve Personel Bilgileri'!C204&gt;0,'Proje ve Personel Bilgileri'!C204,"")</f>
        <v/>
      </c>
      <c r="C303" s="246">
        <f>IF('G011A (Ocak-Temmuz)'!C303&lt;&gt;"",'G011A (Ocak-Temmuz)'!C303,0)</f>
        <v>0</v>
      </c>
      <c r="D303" s="247">
        <f>IF('G011A (Ocak-Temmuz)'!L303&lt;&gt;"",'G011A (Ocak-Temmuz)'!L303,0)</f>
        <v>0</v>
      </c>
      <c r="E303" s="239">
        <f>IF('G011A (Şubat-Ağustos)'!C303&lt;&gt;"",'G011A (Şubat-Ağustos)'!C303,0)</f>
        <v>0</v>
      </c>
      <c r="F303" s="238">
        <f>IF('G011A (Şubat-Ağustos)'!L303&lt;&gt;"",'G011A (Şubat-Ağustos)'!L303,0)</f>
        <v>0</v>
      </c>
      <c r="G303" s="239">
        <f>IF('G011A (Mart-Eylül)'!C303&lt;&gt;"",'G011A (Mart-Eylül)'!C303,0)</f>
        <v>0</v>
      </c>
      <c r="H303" s="238">
        <f>IF('G011A (Mart-Eylül)'!L303&lt;&gt;"",'G011A (Mart-Eylül)'!L303,0)</f>
        <v>0</v>
      </c>
      <c r="I303" s="239">
        <f>IF('G011A (Nisan-Ekim)'!C303&lt;&gt;"",'G011A (Nisan-Ekim)'!C303,0)</f>
        <v>0</v>
      </c>
      <c r="J303" s="238">
        <f>IF('G011A (Nisan-Ekim)'!L303&lt;&gt;"",'G011A (Nisan-Ekim)'!L303,0)</f>
        <v>0</v>
      </c>
      <c r="K303" s="239">
        <f>IF('G011A (Mayıs-Kasım)'!C303&lt;&gt;"",'G011A (Mayıs-Kasım)'!C303,0)</f>
        <v>0</v>
      </c>
      <c r="L303" s="238">
        <f>IF('G011A (Mayıs-Kasım)'!L303&lt;&gt;"",'G011A (Mayıs-Kasım)'!L303,0)</f>
        <v>0</v>
      </c>
      <c r="M303" s="239">
        <f>IF('G011A (Haziran-Aralık)'!C303&lt;&gt;"",'G011A (Haziran-Aralık)'!C303,0)</f>
        <v>0</v>
      </c>
      <c r="N303" s="238">
        <f>IF('G011A (Haziran-Aralık)'!L303&lt;&gt;"",'G011A (Haziran-Aralık)'!L303,0)</f>
        <v>0</v>
      </c>
      <c r="O303" s="246">
        <f t="shared" si="99"/>
        <v>0</v>
      </c>
      <c r="P303" s="247">
        <f t="shared" si="100"/>
        <v>0</v>
      </c>
      <c r="Q303" s="247">
        <f t="shared" si="101"/>
        <v>0</v>
      </c>
      <c r="R303" s="248">
        <f t="shared" si="102"/>
        <v>0</v>
      </c>
      <c r="T303" s="227">
        <f t="shared" si="103"/>
        <v>0</v>
      </c>
      <c r="U303" s="227">
        <f t="shared" si="104"/>
        <v>0</v>
      </c>
      <c r="V303" s="227">
        <f t="shared" si="105"/>
        <v>0</v>
      </c>
      <c r="W303" s="227">
        <f t="shared" si="106"/>
        <v>0</v>
      </c>
      <c r="X303" s="227">
        <f t="shared" si="107"/>
        <v>0</v>
      </c>
      <c r="Y303" s="227">
        <f t="shared" si="108"/>
        <v>0</v>
      </c>
      <c r="Z303" s="227">
        <f t="shared" si="109"/>
        <v>0</v>
      </c>
    </row>
    <row r="304" spans="1:26" ht="23.1" customHeight="1" x14ac:dyDescent="0.25">
      <c r="A304" s="164">
        <v>189</v>
      </c>
      <c r="B304" s="230" t="str">
        <f>IF('Proje ve Personel Bilgileri'!C205&gt;0,'Proje ve Personel Bilgileri'!C205,"")</f>
        <v/>
      </c>
      <c r="C304" s="246">
        <f>IF('G011A (Ocak-Temmuz)'!C304&lt;&gt;"",'G011A (Ocak-Temmuz)'!C304,0)</f>
        <v>0</v>
      </c>
      <c r="D304" s="247">
        <f>IF('G011A (Ocak-Temmuz)'!L304&lt;&gt;"",'G011A (Ocak-Temmuz)'!L304,0)</f>
        <v>0</v>
      </c>
      <c r="E304" s="239">
        <f>IF('G011A (Şubat-Ağustos)'!C304&lt;&gt;"",'G011A (Şubat-Ağustos)'!C304,0)</f>
        <v>0</v>
      </c>
      <c r="F304" s="238">
        <f>IF('G011A (Şubat-Ağustos)'!L304&lt;&gt;"",'G011A (Şubat-Ağustos)'!L304,0)</f>
        <v>0</v>
      </c>
      <c r="G304" s="239">
        <f>IF('G011A (Mart-Eylül)'!C304&lt;&gt;"",'G011A (Mart-Eylül)'!C304,0)</f>
        <v>0</v>
      </c>
      <c r="H304" s="238">
        <f>IF('G011A (Mart-Eylül)'!L304&lt;&gt;"",'G011A (Mart-Eylül)'!L304,0)</f>
        <v>0</v>
      </c>
      <c r="I304" s="239">
        <f>IF('G011A (Nisan-Ekim)'!C304&lt;&gt;"",'G011A (Nisan-Ekim)'!C304,0)</f>
        <v>0</v>
      </c>
      <c r="J304" s="238">
        <f>IF('G011A (Nisan-Ekim)'!L304&lt;&gt;"",'G011A (Nisan-Ekim)'!L304,0)</f>
        <v>0</v>
      </c>
      <c r="K304" s="239">
        <f>IF('G011A (Mayıs-Kasım)'!C304&lt;&gt;"",'G011A (Mayıs-Kasım)'!C304,0)</f>
        <v>0</v>
      </c>
      <c r="L304" s="238">
        <f>IF('G011A (Mayıs-Kasım)'!L304&lt;&gt;"",'G011A (Mayıs-Kasım)'!L304,0)</f>
        <v>0</v>
      </c>
      <c r="M304" s="239">
        <f>IF('G011A (Haziran-Aralık)'!C304&lt;&gt;"",'G011A (Haziran-Aralık)'!C304,0)</f>
        <v>0</v>
      </c>
      <c r="N304" s="238">
        <f>IF('G011A (Haziran-Aralık)'!L304&lt;&gt;"",'G011A (Haziran-Aralık)'!L304,0)</f>
        <v>0</v>
      </c>
      <c r="O304" s="246">
        <f t="shared" si="99"/>
        <v>0</v>
      </c>
      <c r="P304" s="247">
        <f t="shared" si="100"/>
        <v>0</v>
      </c>
      <c r="Q304" s="247">
        <f t="shared" si="101"/>
        <v>0</v>
      </c>
      <c r="R304" s="248">
        <f t="shared" si="102"/>
        <v>0</v>
      </c>
      <c r="T304" s="227">
        <f t="shared" si="103"/>
        <v>0</v>
      </c>
      <c r="U304" s="227">
        <f t="shared" si="104"/>
        <v>0</v>
      </c>
      <c r="V304" s="227">
        <f t="shared" si="105"/>
        <v>0</v>
      </c>
      <c r="W304" s="227">
        <f t="shared" si="106"/>
        <v>0</v>
      </c>
      <c r="X304" s="227">
        <f t="shared" si="107"/>
        <v>0</v>
      </c>
      <c r="Y304" s="227">
        <f t="shared" si="108"/>
        <v>0</v>
      </c>
      <c r="Z304" s="227">
        <f t="shared" si="109"/>
        <v>0</v>
      </c>
    </row>
    <row r="305" spans="1:27" ht="23.1" customHeight="1" x14ac:dyDescent="0.25">
      <c r="A305" s="164">
        <v>190</v>
      </c>
      <c r="B305" s="230" t="str">
        <f>IF('Proje ve Personel Bilgileri'!C206&gt;0,'Proje ve Personel Bilgileri'!C206,"")</f>
        <v/>
      </c>
      <c r="C305" s="246">
        <f>IF('G011A (Ocak-Temmuz)'!C305&lt;&gt;"",'G011A (Ocak-Temmuz)'!C305,0)</f>
        <v>0</v>
      </c>
      <c r="D305" s="247">
        <f>IF('G011A (Ocak-Temmuz)'!L305&lt;&gt;"",'G011A (Ocak-Temmuz)'!L305,0)</f>
        <v>0</v>
      </c>
      <c r="E305" s="239">
        <f>IF('G011A (Şubat-Ağustos)'!C305&lt;&gt;"",'G011A (Şubat-Ağustos)'!C305,0)</f>
        <v>0</v>
      </c>
      <c r="F305" s="238">
        <f>IF('G011A (Şubat-Ağustos)'!L305&lt;&gt;"",'G011A (Şubat-Ağustos)'!L305,0)</f>
        <v>0</v>
      </c>
      <c r="G305" s="239">
        <f>IF('G011A (Mart-Eylül)'!C305&lt;&gt;"",'G011A (Mart-Eylül)'!C305,0)</f>
        <v>0</v>
      </c>
      <c r="H305" s="238">
        <f>IF('G011A (Mart-Eylül)'!L305&lt;&gt;"",'G011A (Mart-Eylül)'!L305,0)</f>
        <v>0</v>
      </c>
      <c r="I305" s="239">
        <f>IF('G011A (Nisan-Ekim)'!C305&lt;&gt;"",'G011A (Nisan-Ekim)'!C305,0)</f>
        <v>0</v>
      </c>
      <c r="J305" s="238">
        <f>IF('G011A (Nisan-Ekim)'!L305&lt;&gt;"",'G011A (Nisan-Ekim)'!L305,0)</f>
        <v>0</v>
      </c>
      <c r="K305" s="239">
        <f>IF('G011A (Mayıs-Kasım)'!C305&lt;&gt;"",'G011A (Mayıs-Kasım)'!C305,0)</f>
        <v>0</v>
      </c>
      <c r="L305" s="238">
        <f>IF('G011A (Mayıs-Kasım)'!L305&lt;&gt;"",'G011A (Mayıs-Kasım)'!L305,0)</f>
        <v>0</v>
      </c>
      <c r="M305" s="239">
        <f>IF('G011A (Haziran-Aralık)'!C305&lt;&gt;"",'G011A (Haziran-Aralık)'!C305,0)</f>
        <v>0</v>
      </c>
      <c r="N305" s="238">
        <f>IF('G011A (Haziran-Aralık)'!L305&lt;&gt;"",'G011A (Haziran-Aralık)'!L305,0)</f>
        <v>0</v>
      </c>
      <c r="O305" s="246">
        <f t="shared" si="99"/>
        <v>0</v>
      </c>
      <c r="P305" s="247">
        <f t="shared" si="100"/>
        <v>0</v>
      </c>
      <c r="Q305" s="247">
        <f t="shared" si="101"/>
        <v>0</v>
      </c>
      <c r="R305" s="248">
        <f t="shared" si="102"/>
        <v>0</v>
      </c>
      <c r="T305" s="227">
        <f t="shared" si="103"/>
        <v>0</v>
      </c>
      <c r="U305" s="227">
        <f t="shared" si="104"/>
        <v>0</v>
      </c>
      <c r="V305" s="227">
        <f t="shared" si="105"/>
        <v>0</v>
      </c>
      <c r="W305" s="227">
        <f t="shared" si="106"/>
        <v>0</v>
      </c>
      <c r="X305" s="227">
        <f t="shared" si="107"/>
        <v>0</v>
      </c>
      <c r="Y305" s="227">
        <f t="shared" si="108"/>
        <v>0</v>
      </c>
      <c r="Z305" s="227">
        <f t="shared" si="109"/>
        <v>0</v>
      </c>
    </row>
    <row r="306" spans="1:27" ht="23.1" customHeight="1" x14ac:dyDescent="0.25">
      <c r="A306" s="164">
        <v>191</v>
      </c>
      <c r="B306" s="230" t="str">
        <f>IF('Proje ve Personel Bilgileri'!C207&gt;0,'Proje ve Personel Bilgileri'!C207,"")</f>
        <v/>
      </c>
      <c r="C306" s="246">
        <f>IF('G011A (Ocak-Temmuz)'!C306&lt;&gt;"",'G011A (Ocak-Temmuz)'!C306,0)</f>
        <v>0</v>
      </c>
      <c r="D306" s="247">
        <f>IF('G011A (Ocak-Temmuz)'!L306&lt;&gt;"",'G011A (Ocak-Temmuz)'!L306,0)</f>
        <v>0</v>
      </c>
      <c r="E306" s="239">
        <f>IF('G011A (Şubat-Ağustos)'!C306&lt;&gt;"",'G011A (Şubat-Ağustos)'!C306,0)</f>
        <v>0</v>
      </c>
      <c r="F306" s="238">
        <f>IF('G011A (Şubat-Ağustos)'!L306&lt;&gt;"",'G011A (Şubat-Ağustos)'!L306,0)</f>
        <v>0</v>
      </c>
      <c r="G306" s="239">
        <f>IF('G011A (Mart-Eylül)'!C306&lt;&gt;"",'G011A (Mart-Eylül)'!C306,0)</f>
        <v>0</v>
      </c>
      <c r="H306" s="238">
        <f>IF('G011A (Mart-Eylül)'!L306&lt;&gt;"",'G011A (Mart-Eylül)'!L306,0)</f>
        <v>0</v>
      </c>
      <c r="I306" s="239">
        <f>IF('G011A (Nisan-Ekim)'!C306&lt;&gt;"",'G011A (Nisan-Ekim)'!C306,0)</f>
        <v>0</v>
      </c>
      <c r="J306" s="238">
        <f>IF('G011A (Nisan-Ekim)'!L306&lt;&gt;"",'G011A (Nisan-Ekim)'!L306,0)</f>
        <v>0</v>
      </c>
      <c r="K306" s="239">
        <f>IF('G011A (Mayıs-Kasım)'!C306&lt;&gt;"",'G011A (Mayıs-Kasım)'!C306,0)</f>
        <v>0</v>
      </c>
      <c r="L306" s="238">
        <f>IF('G011A (Mayıs-Kasım)'!L306&lt;&gt;"",'G011A (Mayıs-Kasım)'!L306,0)</f>
        <v>0</v>
      </c>
      <c r="M306" s="239">
        <f>IF('G011A (Haziran-Aralık)'!C306&lt;&gt;"",'G011A (Haziran-Aralık)'!C306,0)</f>
        <v>0</v>
      </c>
      <c r="N306" s="238">
        <f>IF('G011A (Haziran-Aralık)'!L306&lt;&gt;"",'G011A (Haziran-Aralık)'!L306,0)</f>
        <v>0</v>
      </c>
      <c r="O306" s="246">
        <f t="shared" si="99"/>
        <v>0</v>
      </c>
      <c r="P306" s="247">
        <f t="shared" si="100"/>
        <v>0</v>
      </c>
      <c r="Q306" s="247">
        <f t="shared" si="101"/>
        <v>0</v>
      </c>
      <c r="R306" s="248">
        <f t="shared" si="102"/>
        <v>0</v>
      </c>
      <c r="T306" s="227">
        <f t="shared" si="103"/>
        <v>0</v>
      </c>
      <c r="U306" s="227">
        <f t="shared" si="104"/>
        <v>0</v>
      </c>
      <c r="V306" s="227">
        <f t="shared" si="105"/>
        <v>0</v>
      </c>
      <c r="W306" s="227">
        <f t="shared" si="106"/>
        <v>0</v>
      </c>
      <c r="X306" s="227">
        <f t="shared" si="107"/>
        <v>0</v>
      </c>
      <c r="Y306" s="227">
        <f t="shared" si="108"/>
        <v>0</v>
      </c>
      <c r="Z306" s="227">
        <f t="shared" si="109"/>
        <v>0</v>
      </c>
    </row>
    <row r="307" spans="1:27" ht="23.1" customHeight="1" x14ac:dyDescent="0.25">
      <c r="A307" s="164">
        <v>192</v>
      </c>
      <c r="B307" s="230" t="str">
        <f>IF('Proje ve Personel Bilgileri'!C208&gt;0,'Proje ve Personel Bilgileri'!C208,"")</f>
        <v/>
      </c>
      <c r="C307" s="246">
        <f>IF('G011A (Ocak-Temmuz)'!C307&lt;&gt;"",'G011A (Ocak-Temmuz)'!C307,0)</f>
        <v>0</v>
      </c>
      <c r="D307" s="247">
        <f>IF('G011A (Ocak-Temmuz)'!L307&lt;&gt;"",'G011A (Ocak-Temmuz)'!L307,0)</f>
        <v>0</v>
      </c>
      <c r="E307" s="239">
        <f>IF('G011A (Şubat-Ağustos)'!C307&lt;&gt;"",'G011A (Şubat-Ağustos)'!C307,0)</f>
        <v>0</v>
      </c>
      <c r="F307" s="238">
        <f>IF('G011A (Şubat-Ağustos)'!L307&lt;&gt;"",'G011A (Şubat-Ağustos)'!L307,0)</f>
        <v>0</v>
      </c>
      <c r="G307" s="239">
        <f>IF('G011A (Mart-Eylül)'!C307&lt;&gt;"",'G011A (Mart-Eylül)'!C307,0)</f>
        <v>0</v>
      </c>
      <c r="H307" s="238">
        <f>IF('G011A (Mart-Eylül)'!L307&lt;&gt;"",'G011A (Mart-Eylül)'!L307,0)</f>
        <v>0</v>
      </c>
      <c r="I307" s="239">
        <f>IF('G011A (Nisan-Ekim)'!C307&lt;&gt;"",'G011A (Nisan-Ekim)'!C307,0)</f>
        <v>0</v>
      </c>
      <c r="J307" s="238">
        <f>IF('G011A (Nisan-Ekim)'!L307&lt;&gt;"",'G011A (Nisan-Ekim)'!L307,0)</f>
        <v>0</v>
      </c>
      <c r="K307" s="239">
        <f>IF('G011A (Mayıs-Kasım)'!C307&lt;&gt;"",'G011A (Mayıs-Kasım)'!C307,0)</f>
        <v>0</v>
      </c>
      <c r="L307" s="238">
        <f>IF('G011A (Mayıs-Kasım)'!L307&lt;&gt;"",'G011A (Mayıs-Kasım)'!L307,0)</f>
        <v>0</v>
      </c>
      <c r="M307" s="239">
        <f>IF('G011A (Haziran-Aralık)'!C307&lt;&gt;"",'G011A (Haziran-Aralık)'!C307,0)</f>
        <v>0</v>
      </c>
      <c r="N307" s="238">
        <f>IF('G011A (Haziran-Aralık)'!L307&lt;&gt;"",'G011A (Haziran-Aralık)'!L307,0)</f>
        <v>0</v>
      </c>
      <c r="O307" s="246">
        <f t="shared" si="99"/>
        <v>0</v>
      </c>
      <c r="P307" s="247">
        <f t="shared" si="100"/>
        <v>0</v>
      </c>
      <c r="Q307" s="247">
        <f t="shared" si="101"/>
        <v>0</v>
      </c>
      <c r="R307" s="248">
        <f t="shared" si="102"/>
        <v>0</v>
      </c>
      <c r="T307" s="227">
        <f t="shared" si="103"/>
        <v>0</v>
      </c>
      <c r="U307" s="227">
        <f t="shared" si="104"/>
        <v>0</v>
      </c>
      <c r="V307" s="227">
        <f t="shared" si="105"/>
        <v>0</v>
      </c>
      <c r="W307" s="227">
        <f t="shared" si="106"/>
        <v>0</v>
      </c>
      <c r="X307" s="227">
        <f t="shared" si="107"/>
        <v>0</v>
      </c>
      <c r="Y307" s="227">
        <f t="shared" si="108"/>
        <v>0</v>
      </c>
      <c r="Z307" s="227">
        <f t="shared" si="109"/>
        <v>0</v>
      </c>
    </row>
    <row r="308" spans="1:27" ht="23.1" customHeight="1" x14ac:dyDescent="0.25">
      <c r="A308" s="164">
        <v>193</v>
      </c>
      <c r="B308" s="230" t="str">
        <f>IF('Proje ve Personel Bilgileri'!C209&gt;0,'Proje ve Personel Bilgileri'!C209,"")</f>
        <v/>
      </c>
      <c r="C308" s="246">
        <f>IF('G011A (Ocak-Temmuz)'!C308&lt;&gt;"",'G011A (Ocak-Temmuz)'!C308,0)</f>
        <v>0</v>
      </c>
      <c r="D308" s="247">
        <f>IF('G011A (Ocak-Temmuz)'!L308&lt;&gt;"",'G011A (Ocak-Temmuz)'!L308,0)</f>
        <v>0</v>
      </c>
      <c r="E308" s="239">
        <f>IF('G011A (Şubat-Ağustos)'!C308&lt;&gt;"",'G011A (Şubat-Ağustos)'!C308,0)</f>
        <v>0</v>
      </c>
      <c r="F308" s="238">
        <f>IF('G011A (Şubat-Ağustos)'!L308&lt;&gt;"",'G011A (Şubat-Ağustos)'!L308,0)</f>
        <v>0</v>
      </c>
      <c r="G308" s="239">
        <f>IF('G011A (Mart-Eylül)'!C308&lt;&gt;"",'G011A (Mart-Eylül)'!C308,0)</f>
        <v>0</v>
      </c>
      <c r="H308" s="238">
        <f>IF('G011A (Mart-Eylül)'!L308&lt;&gt;"",'G011A (Mart-Eylül)'!L308,0)</f>
        <v>0</v>
      </c>
      <c r="I308" s="239">
        <f>IF('G011A (Nisan-Ekim)'!C308&lt;&gt;"",'G011A (Nisan-Ekim)'!C308,0)</f>
        <v>0</v>
      </c>
      <c r="J308" s="238">
        <f>IF('G011A (Nisan-Ekim)'!L308&lt;&gt;"",'G011A (Nisan-Ekim)'!L308,0)</f>
        <v>0</v>
      </c>
      <c r="K308" s="239">
        <f>IF('G011A (Mayıs-Kasım)'!C308&lt;&gt;"",'G011A (Mayıs-Kasım)'!C308,0)</f>
        <v>0</v>
      </c>
      <c r="L308" s="238">
        <f>IF('G011A (Mayıs-Kasım)'!L308&lt;&gt;"",'G011A (Mayıs-Kasım)'!L308,0)</f>
        <v>0</v>
      </c>
      <c r="M308" s="239">
        <f>IF('G011A (Haziran-Aralık)'!C308&lt;&gt;"",'G011A (Haziran-Aralık)'!C308,0)</f>
        <v>0</v>
      </c>
      <c r="N308" s="238">
        <f>IF('G011A (Haziran-Aralık)'!L308&lt;&gt;"",'G011A (Haziran-Aralık)'!L308,0)</f>
        <v>0</v>
      </c>
      <c r="O308" s="246">
        <f t="shared" si="99"/>
        <v>0</v>
      </c>
      <c r="P308" s="247">
        <f t="shared" si="100"/>
        <v>0</v>
      </c>
      <c r="Q308" s="247">
        <f t="shared" si="101"/>
        <v>0</v>
      </c>
      <c r="R308" s="248">
        <f t="shared" si="102"/>
        <v>0</v>
      </c>
      <c r="T308" s="227">
        <f t="shared" si="103"/>
        <v>0</v>
      </c>
      <c r="U308" s="227">
        <f t="shared" si="104"/>
        <v>0</v>
      </c>
      <c r="V308" s="227">
        <f t="shared" si="105"/>
        <v>0</v>
      </c>
      <c r="W308" s="227">
        <f t="shared" si="106"/>
        <v>0</v>
      </c>
      <c r="X308" s="227">
        <f t="shared" si="107"/>
        <v>0</v>
      </c>
      <c r="Y308" s="227">
        <f t="shared" si="108"/>
        <v>0</v>
      </c>
      <c r="Z308" s="227">
        <f t="shared" si="109"/>
        <v>0</v>
      </c>
    </row>
    <row r="309" spans="1:27" ht="23.1" customHeight="1" x14ac:dyDescent="0.25">
      <c r="A309" s="164">
        <v>194</v>
      </c>
      <c r="B309" s="230" t="str">
        <f>IF('Proje ve Personel Bilgileri'!C210&gt;0,'Proje ve Personel Bilgileri'!C210,"")</f>
        <v/>
      </c>
      <c r="C309" s="246">
        <f>IF('G011A (Ocak-Temmuz)'!C309&lt;&gt;"",'G011A (Ocak-Temmuz)'!C309,0)</f>
        <v>0</v>
      </c>
      <c r="D309" s="247">
        <f>IF('G011A (Ocak-Temmuz)'!L309&lt;&gt;"",'G011A (Ocak-Temmuz)'!L309,0)</f>
        <v>0</v>
      </c>
      <c r="E309" s="239">
        <f>IF('G011A (Şubat-Ağustos)'!C309&lt;&gt;"",'G011A (Şubat-Ağustos)'!C309,0)</f>
        <v>0</v>
      </c>
      <c r="F309" s="238">
        <f>IF('G011A (Şubat-Ağustos)'!L309&lt;&gt;"",'G011A (Şubat-Ağustos)'!L309,0)</f>
        <v>0</v>
      </c>
      <c r="G309" s="239">
        <f>IF('G011A (Mart-Eylül)'!C309&lt;&gt;"",'G011A (Mart-Eylül)'!C309,0)</f>
        <v>0</v>
      </c>
      <c r="H309" s="238">
        <f>IF('G011A (Mart-Eylül)'!L309&lt;&gt;"",'G011A (Mart-Eylül)'!L309,0)</f>
        <v>0</v>
      </c>
      <c r="I309" s="239">
        <f>IF('G011A (Nisan-Ekim)'!C309&lt;&gt;"",'G011A (Nisan-Ekim)'!C309,0)</f>
        <v>0</v>
      </c>
      <c r="J309" s="238">
        <f>IF('G011A (Nisan-Ekim)'!L309&lt;&gt;"",'G011A (Nisan-Ekim)'!L309,0)</f>
        <v>0</v>
      </c>
      <c r="K309" s="239">
        <f>IF('G011A (Mayıs-Kasım)'!C309&lt;&gt;"",'G011A (Mayıs-Kasım)'!C309,0)</f>
        <v>0</v>
      </c>
      <c r="L309" s="238">
        <f>IF('G011A (Mayıs-Kasım)'!L309&lt;&gt;"",'G011A (Mayıs-Kasım)'!L309,0)</f>
        <v>0</v>
      </c>
      <c r="M309" s="239">
        <f>IF('G011A (Haziran-Aralık)'!C309&lt;&gt;"",'G011A (Haziran-Aralık)'!C309,0)</f>
        <v>0</v>
      </c>
      <c r="N309" s="238">
        <f>IF('G011A (Haziran-Aralık)'!L309&lt;&gt;"",'G011A (Haziran-Aralık)'!L309,0)</f>
        <v>0</v>
      </c>
      <c r="O309" s="246">
        <f t="shared" si="99"/>
        <v>0</v>
      </c>
      <c r="P309" s="247">
        <f t="shared" si="100"/>
        <v>0</v>
      </c>
      <c r="Q309" s="247">
        <f t="shared" si="101"/>
        <v>0</v>
      </c>
      <c r="R309" s="248">
        <f t="shared" si="102"/>
        <v>0</v>
      </c>
      <c r="T309" s="227">
        <f t="shared" si="103"/>
        <v>0</v>
      </c>
      <c r="U309" s="227">
        <f t="shared" si="104"/>
        <v>0</v>
      </c>
      <c r="V309" s="227">
        <f t="shared" si="105"/>
        <v>0</v>
      </c>
      <c r="W309" s="227">
        <f t="shared" si="106"/>
        <v>0</v>
      </c>
      <c r="X309" s="227">
        <f t="shared" si="107"/>
        <v>0</v>
      </c>
      <c r="Y309" s="227">
        <f t="shared" si="108"/>
        <v>0</v>
      </c>
      <c r="Z309" s="227">
        <f t="shared" si="109"/>
        <v>0</v>
      </c>
    </row>
    <row r="310" spans="1:27" ht="23.1" customHeight="1" x14ac:dyDescent="0.25">
      <c r="A310" s="164">
        <v>195</v>
      </c>
      <c r="B310" s="230" t="str">
        <f>IF('Proje ve Personel Bilgileri'!C211&gt;0,'Proje ve Personel Bilgileri'!C211,"")</f>
        <v/>
      </c>
      <c r="C310" s="246">
        <f>IF('G011A (Ocak-Temmuz)'!C310&lt;&gt;"",'G011A (Ocak-Temmuz)'!C310,0)</f>
        <v>0</v>
      </c>
      <c r="D310" s="247">
        <f>IF('G011A (Ocak-Temmuz)'!L310&lt;&gt;"",'G011A (Ocak-Temmuz)'!L310,0)</f>
        <v>0</v>
      </c>
      <c r="E310" s="239">
        <f>IF('G011A (Şubat-Ağustos)'!C310&lt;&gt;"",'G011A (Şubat-Ağustos)'!C310,0)</f>
        <v>0</v>
      </c>
      <c r="F310" s="238">
        <f>IF('G011A (Şubat-Ağustos)'!L310&lt;&gt;"",'G011A (Şubat-Ağustos)'!L310,0)</f>
        <v>0</v>
      </c>
      <c r="G310" s="239">
        <f>IF('G011A (Mart-Eylül)'!C310&lt;&gt;"",'G011A (Mart-Eylül)'!C310,0)</f>
        <v>0</v>
      </c>
      <c r="H310" s="238">
        <f>IF('G011A (Mart-Eylül)'!L310&lt;&gt;"",'G011A (Mart-Eylül)'!L310,0)</f>
        <v>0</v>
      </c>
      <c r="I310" s="239">
        <f>IF('G011A (Nisan-Ekim)'!C310&lt;&gt;"",'G011A (Nisan-Ekim)'!C310,0)</f>
        <v>0</v>
      </c>
      <c r="J310" s="238">
        <f>IF('G011A (Nisan-Ekim)'!L310&lt;&gt;"",'G011A (Nisan-Ekim)'!L310,0)</f>
        <v>0</v>
      </c>
      <c r="K310" s="239">
        <f>IF('G011A (Mayıs-Kasım)'!C310&lt;&gt;"",'G011A (Mayıs-Kasım)'!C310,0)</f>
        <v>0</v>
      </c>
      <c r="L310" s="238">
        <f>IF('G011A (Mayıs-Kasım)'!L310&lt;&gt;"",'G011A (Mayıs-Kasım)'!L310,0)</f>
        <v>0</v>
      </c>
      <c r="M310" s="239">
        <f>IF('G011A (Haziran-Aralık)'!C310&lt;&gt;"",'G011A (Haziran-Aralık)'!C310,0)</f>
        <v>0</v>
      </c>
      <c r="N310" s="238">
        <f>IF('G011A (Haziran-Aralık)'!L310&lt;&gt;"",'G011A (Haziran-Aralık)'!L310,0)</f>
        <v>0</v>
      </c>
      <c r="O310" s="246">
        <f t="shared" si="99"/>
        <v>0</v>
      </c>
      <c r="P310" s="247">
        <f t="shared" si="100"/>
        <v>0</v>
      </c>
      <c r="Q310" s="247">
        <f t="shared" si="101"/>
        <v>0</v>
      </c>
      <c r="R310" s="248">
        <f t="shared" si="102"/>
        <v>0</v>
      </c>
      <c r="T310" s="227">
        <f t="shared" si="103"/>
        <v>0</v>
      </c>
      <c r="U310" s="227">
        <f t="shared" si="104"/>
        <v>0</v>
      </c>
      <c r="V310" s="227">
        <f t="shared" si="105"/>
        <v>0</v>
      </c>
      <c r="W310" s="227">
        <f t="shared" si="106"/>
        <v>0</v>
      </c>
      <c r="X310" s="227">
        <f t="shared" si="107"/>
        <v>0</v>
      </c>
      <c r="Y310" s="227">
        <f t="shared" si="108"/>
        <v>0</v>
      </c>
      <c r="Z310" s="227">
        <f t="shared" si="109"/>
        <v>0</v>
      </c>
    </row>
    <row r="311" spans="1:27" ht="23.1" customHeight="1" x14ac:dyDescent="0.25">
      <c r="A311" s="164">
        <v>196</v>
      </c>
      <c r="B311" s="230" t="str">
        <f>IF('Proje ve Personel Bilgileri'!C212&gt;0,'Proje ve Personel Bilgileri'!C212,"")</f>
        <v/>
      </c>
      <c r="C311" s="246">
        <f>IF('G011A (Ocak-Temmuz)'!C311&lt;&gt;"",'G011A (Ocak-Temmuz)'!C311,0)</f>
        <v>0</v>
      </c>
      <c r="D311" s="247">
        <f>IF('G011A (Ocak-Temmuz)'!L311&lt;&gt;"",'G011A (Ocak-Temmuz)'!L311,0)</f>
        <v>0</v>
      </c>
      <c r="E311" s="239">
        <f>IF('G011A (Şubat-Ağustos)'!C311&lt;&gt;"",'G011A (Şubat-Ağustos)'!C311,0)</f>
        <v>0</v>
      </c>
      <c r="F311" s="238">
        <f>IF('G011A (Şubat-Ağustos)'!L311&lt;&gt;"",'G011A (Şubat-Ağustos)'!L311,0)</f>
        <v>0</v>
      </c>
      <c r="G311" s="239">
        <f>IF('G011A (Mart-Eylül)'!C311&lt;&gt;"",'G011A (Mart-Eylül)'!C311,0)</f>
        <v>0</v>
      </c>
      <c r="H311" s="238">
        <f>IF('G011A (Mart-Eylül)'!L311&lt;&gt;"",'G011A (Mart-Eylül)'!L311,0)</f>
        <v>0</v>
      </c>
      <c r="I311" s="239">
        <f>IF('G011A (Nisan-Ekim)'!C311&lt;&gt;"",'G011A (Nisan-Ekim)'!C311,0)</f>
        <v>0</v>
      </c>
      <c r="J311" s="238">
        <f>IF('G011A (Nisan-Ekim)'!L311&lt;&gt;"",'G011A (Nisan-Ekim)'!L311,0)</f>
        <v>0</v>
      </c>
      <c r="K311" s="239">
        <f>IF('G011A (Mayıs-Kasım)'!C311&lt;&gt;"",'G011A (Mayıs-Kasım)'!C311,0)</f>
        <v>0</v>
      </c>
      <c r="L311" s="238">
        <f>IF('G011A (Mayıs-Kasım)'!L311&lt;&gt;"",'G011A (Mayıs-Kasım)'!L311,0)</f>
        <v>0</v>
      </c>
      <c r="M311" s="239">
        <f>IF('G011A (Haziran-Aralık)'!C311&lt;&gt;"",'G011A (Haziran-Aralık)'!C311,0)</f>
        <v>0</v>
      </c>
      <c r="N311" s="238">
        <f>IF('G011A (Haziran-Aralık)'!L311&lt;&gt;"",'G011A (Haziran-Aralık)'!L311,0)</f>
        <v>0</v>
      </c>
      <c r="O311" s="246">
        <f t="shared" si="99"/>
        <v>0</v>
      </c>
      <c r="P311" s="247">
        <f t="shared" si="100"/>
        <v>0</v>
      </c>
      <c r="Q311" s="247">
        <f t="shared" si="101"/>
        <v>0</v>
      </c>
      <c r="R311" s="248">
        <f t="shared" si="102"/>
        <v>0</v>
      </c>
      <c r="T311" s="227">
        <f t="shared" si="103"/>
        <v>0</v>
      </c>
      <c r="U311" s="227">
        <f t="shared" si="104"/>
        <v>0</v>
      </c>
      <c r="V311" s="227">
        <f t="shared" si="105"/>
        <v>0</v>
      </c>
      <c r="W311" s="227">
        <f t="shared" si="106"/>
        <v>0</v>
      </c>
      <c r="X311" s="227">
        <f t="shared" si="107"/>
        <v>0</v>
      </c>
      <c r="Y311" s="227">
        <f t="shared" si="108"/>
        <v>0</v>
      </c>
      <c r="Z311" s="227">
        <f t="shared" si="109"/>
        <v>0</v>
      </c>
    </row>
    <row r="312" spans="1:27" ht="23.1" customHeight="1" x14ac:dyDescent="0.25">
      <c r="A312" s="164">
        <v>197</v>
      </c>
      <c r="B312" s="230" t="str">
        <f>IF('Proje ve Personel Bilgileri'!C213&gt;0,'Proje ve Personel Bilgileri'!C213,"")</f>
        <v/>
      </c>
      <c r="C312" s="246">
        <f>IF('G011A (Ocak-Temmuz)'!C312&lt;&gt;"",'G011A (Ocak-Temmuz)'!C312,0)</f>
        <v>0</v>
      </c>
      <c r="D312" s="247">
        <f>IF('G011A (Ocak-Temmuz)'!L312&lt;&gt;"",'G011A (Ocak-Temmuz)'!L312,0)</f>
        <v>0</v>
      </c>
      <c r="E312" s="239">
        <f>IF('G011A (Şubat-Ağustos)'!C312&lt;&gt;"",'G011A (Şubat-Ağustos)'!C312,0)</f>
        <v>0</v>
      </c>
      <c r="F312" s="238">
        <f>IF('G011A (Şubat-Ağustos)'!L312&lt;&gt;"",'G011A (Şubat-Ağustos)'!L312,0)</f>
        <v>0</v>
      </c>
      <c r="G312" s="239">
        <f>IF('G011A (Mart-Eylül)'!C312&lt;&gt;"",'G011A (Mart-Eylül)'!C312,0)</f>
        <v>0</v>
      </c>
      <c r="H312" s="238">
        <f>IF('G011A (Mart-Eylül)'!L312&lt;&gt;"",'G011A (Mart-Eylül)'!L312,0)</f>
        <v>0</v>
      </c>
      <c r="I312" s="239">
        <f>IF('G011A (Nisan-Ekim)'!C312&lt;&gt;"",'G011A (Nisan-Ekim)'!C312,0)</f>
        <v>0</v>
      </c>
      <c r="J312" s="238">
        <f>IF('G011A (Nisan-Ekim)'!L312&lt;&gt;"",'G011A (Nisan-Ekim)'!L312,0)</f>
        <v>0</v>
      </c>
      <c r="K312" s="239">
        <f>IF('G011A (Mayıs-Kasım)'!C312&lt;&gt;"",'G011A (Mayıs-Kasım)'!C312,0)</f>
        <v>0</v>
      </c>
      <c r="L312" s="238">
        <f>IF('G011A (Mayıs-Kasım)'!L312&lt;&gt;"",'G011A (Mayıs-Kasım)'!L312,0)</f>
        <v>0</v>
      </c>
      <c r="M312" s="239">
        <f>IF('G011A (Haziran-Aralık)'!C312&lt;&gt;"",'G011A (Haziran-Aralık)'!C312,0)</f>
        <v>0</v>
      </c>
      <c r="N312" s="238">
        <f>IF('G011A (Haziran-Aralık)'!L312&lt;&gt;"",'G011A (Haziran-Aralık)'!L312,0)</f>
        <v>0</v>
      </c>
      <c r="O312" s="246">
        <f t="shared" si="99"/>
        <v>0</v>
      </c>
      <c r="P312" s="247">
        <f t="shared" si="100"/>
        <v>0</v>
      </c>
      <c r="Q312" s="247">
        <f t="shared" si="101"/>
        <v>0</v>
      </c>
      <c r="R312" s="248">
        <f t="shared" si="102"/>
        <v>0</v>
      </c>
      <c r="T312" s="227">
        <f t="shared" si="103"/>
        <v>0</v>
      </c>
      <c r="U312" s="227">
        <f t="shared" si="104"/>
        <v>0</v>
      </c>
      <c r="V312" s="227">
        <f t="shared" si="105"/>
        <v>0</v>
      </c>
      <c r="W312" s="227">
        <f t="shared" si="106"/>
        <v>0</v>
      </c>
      <c r="X312" s="227">
        <f t="shared" si="107"/>
        <v>0</v>
      </c>
      <c r="Y312" s="227">
        <f t="shared" si="108"/>
        <v>0</v>
      </c>
      <c r="Z312" s="227">
        <f t="shared" si="109"/>
        <v>0</v>
      </c>
    </row>
    <row r="313" spans="1:27" ht="23.1" customHeight="1" x14ac:dyDescent="0.25">
      <c r="A313" s="164">
        <v>198</v>
      </c>
      <c r="B313" s="230" t="str">
        <f>IF('Proje ve Personel Bilgileri'!C214&gt;0,'Proje ve Personel Bilgileri'!C214,"")</f>
        <v/>
      </c>
      <c r="C313" s="246">
        <f>IF('G011A (Ocak-Temmuz)'!C313&lt;&gt;"",'G011A (Ocak-Temmuz)'!C313,0)</f>
        <v>0</v>
      </c>
      <c r="D313" s="247">
        <f>IF('G011A (Ocak-Temmuz)'!L313&lt;&gt;"",'G011A (Ocak-Temmuz)'!L313,0)</f>
        <v>0</v>
      </c>
      <c r="E313" s="239">
        <f>IF('G011A (Şubat-Ağustos)'!C313&lt;&gt;"",'G011A (Şubat-Ağustos)'!C313,0)</f>
        <v>0</v>
      </c>
      <c r="F313" s="238">
        <f>IF('G011A (Şubat-Ağustos)'!L313&lt;&gt;"",'G011A (Şubat-Ağustos)'!L313,0)</f>
        <v>0</v>
      </c>
      <c r="G313" s="239">
        <f>IF('G011A (Mart-Eylül)'!C313&lt;&gt;"",'G011A (Mart-Eylül)'!C313,0)</f>
        <v>0</v>
      </c>
      <c r="H313" s="238">
        <f>IF('G011A (Mart-Eylül)'!L313&lt;&gt;"",'G011A (Mart-Eylül)'!L313,0)</f>
        <v>0</v>
      </c>
      <c r="I313" s="239">
        <f>IF('G011A (Nisan-Ekim)'!C313&lt;&gt;"",'G011A (Nisan-Ekim)'!C313,0)</f>
        <v>0</v>
      </c>
      <c r="J313" s="238">
        <f>IF('G011A (Nisan-Ekim)'!L313&lt;&gt;"",'G011A (Nisan-Ekim)'!L313,0)</f>
        <v>0</v>
      </c>
      <c r="K313" s="239">
        <f>IF('G011A (Mayıs-Kasım)'!C313&lt;&gt;"",'G011A (Mayıs-Kasım)'!C313,0)</f>
        <v>0</v>
      </c>
      <c r="L313" s="238">
        <f>IF('G011A (Mayıs-Kasım)'!L313&lt;&gt;"",'G011A (Mayıs-Kasım)'!L313,0)</f>
        <v>0</v>
      </c>
      <c r="M313" s="239">
        <f>IF('G011A (Haziran-Aralık)'!C313&lt;&gt;"",'G011A (Haziran-Aralık)'!C313,0)</f>
        <v>0</v>
      </c>
      <c r="N313" s="238">
        <f>IF('G011A (Haziran-Aralık)'!L313&lt;&gt;"",'G011A (Haziran-Aralık)'!L313,0)</f>
        <v>0</v>
      </c>
      <c r="O313" s="246">
        <f t="shared" si="99"/>
        <v>0</v>
      </c>
      <c r="P313" s="247">
        <f t="shared" si="100"/>
        <v>0</v>
      </c>
      <c r="Q313" s="247">
        <f t="shared" si="101"/>
        <v>0</v>
      </c>
      <c r="R313" s="248">
        <f t="shared" si="102"/>
        <v>0</v>
      </c>
      <c r="T313" s="227">
        <f t="shared" si="103"/>
        <v>0</v>
      </c>
      <c r="U313" s="227">
        <f t="shared" si="104"/>
        <v>0</v>
      </c>
      <c r="V313" s="227">
        <f t="shared" si="105"/>
        <v>0</v>
      </c>
      <c r="W313" s="227">
        <f t="shared" si="106"/>
        <v>0</v>
      </c>
      <c r="X313" s="227">
        <f t="shared" si="107"/>
        <v>0</v>
      </c>
      <c r="Y313" s="227">
        <f t="shared" si="108"/>
        <v>0</v>
      </c>
      <c r="Z313" s="227">
        <f t="shared" si="109"/>
        <v>0</v>
      </c>
    </row>
    <row r="314" spans="1:27" ht="23.1" customHeight="1" x14ac:dyDescent="0.25">
      <c r="A314" s="164">
        <v>199</v>
      </c>
      <c r="B314" s="230" t="str">
        <f>IF('Proje ve Personel Bilgileri'!C215&gt;0,'Proje ve Personel Bilgileri'!C215,"")</f>
        <v/>
      </c>
      <c r="C314" s="246">
        <f>IF('G011A (Ocak-Temmuz)'!C314&lt;&gt;"",'G011A (Ocak-Temmuz)'!C314,0)</f>
        <v>0</v>
      </c>
      <c r="D314" s="247">
        <f>IF('G011A (Ocak-Temmuz)'!L314&lt;&gt;"",'G011A (Ocak-Temmuz)'!L314,0)</f>
        <v>0</v>
      </c>
      <c r="E314" s="239">
        <f>IF('G011A (Şubat-Ağustos)'!C314&lt;&gt;"",'G011A (Şubat-Ağustos)'!C314,0)</f>
        <v>0</v>
      </c>
      <c r="F314" s="238">
        <f>IF('G011A (Şubat-Ağustos)'!L314&lt;&gt;"",'G011A (Şubat-Ağustos)'!L314,0)</f>
        <v>0</v>
      </c>
      <c r="G314" s="239">
        <f>IF('G011A (Mart-Eylül)'!C314&lt;&gt;"",'G011A (Mart-Eylül)'!C314,0)</f>
        <v>0</v>
      </c>
      <c r="H314" s="238">
        <f>IF('G011A (Mart-Eylül)'!L314&lt;&gt;"",'G011A (Mart-Eylül)'!L314,0)</f>
        <v>0</v>
      </c>
      <c r="I314" s="239">
        <f>IF('G011A (Nisan-Ekim)'!C314&lt;&gt;"",'G011A (Nisan-Ekim)'!C314,0)</f>
        <v>0</v>
      </c>
      <c r="J314" s="238">
        <f>IF('G011A (Nisan-Ekim)'!L314&lt;&gt;"",'G011A (Nisan-Ekim)'!L314,0)</f>
        <v>0</v>
      </c>
      <c r="K314" s="239">
        <f>IF('G011A (Mayıs-Kasım)'!C314&lt;&gt;"",'G011A (Mayıs-Kasım)'!C314,0)</f>
        <v>0</v>
      </c>
      <c r="L314" s="238">
        <f>IF('G011A (Mayıs-Kasım)'!L314&lt;&gt;"",'G011A (Mayıs-Kasım)'!L314,0)</f>
        <v>0</v>
      </c>
      <c r="M314" s="239">
        <f>IF('G011A (Haziran-Aralık)'!C314&lt;&gt;"",'G011A (Haziran-Aralık)'!C314,0)</f>
        <v>0</v>
      </c>
      <c r="N314" s="238">
        <f>IF('G011A (Haziran-Aralık)'!L314&lt;&gt;"",'G011A (Haziran-Aralık)'!L314,0)</f>
        <v>0</v>
      </c>
      <c r="O314" s="246">
        <f t="shared" si="99"/>
        <v>0</v>
      </c>
      <c r="P314" s="247">
        <f t="shared" si="100"/>
        <v>0</v>
      </c>
      <c r="Q314" s="247">
        <f t="shared" si="101"/>
        <v>0</v>
      </c>
      <c r="R314" s="248">
        <f t="shared" si="102"/>
        <v>0</v>
      </c>
      <c r="T314" s="227">
        <f t="shared" si="103"/>
        <v>0</v>
      </c>
      <c r="U314" s="227">
        <f t="shared" si="104"/>
        <v>0</v>
      </c>
      <c r="V314" s="227">
        <f t="shared" si="105"/>
        <v>0</v>
      </c>
      <c r="W314" s="227">
        <f t="shared" si="106"/>
        <v>0</v>
      </c>
      <c r="X314" s="227">
        <f t="shared" si="107"/>
        <v>0</v>
      </c>
      <c r="Y314" s="227">
        <f t="shared" si="108"/>
        <v>0</v>
      </c>
      <c r="Z314" s="227">
        <f t="shared" si="109"/>
        <v>0</v>
      </c>
    </row>
    <row r="315" spans="1:27" ht="23.1" customHeight="1" thickBot="1" x14ac:dyDescent="0.3">
      <c r="A315" s="167">
        <v>200</v>
      </c>
      <c r="B315" s="232" t="str">
        <f>IF('Proje ve Personel Bilgileri'!C216&gt;0,'Proje ve Personel Bilgileri'!C216,"")</f>
        <v/>
      </c>
      <c r="C315" s="249">
        <f>IF('G011A (Ocak-Temmuz)'!C315&lt;&gt;"",'G011A (Ocak-Temmuz)'!C315,0)</f>
        <v>0</v>
      </c>
      <c r="D315" s="250">
        <f>IF('G011A (Ocak-Temmuz)'!L315&lt;&gt;"",'G011A (Ocak-Temmuz)'!L315,0)</f>
        <v>0</v>
      </c>
      <c r="E315" s="243">
        <f>IF('G011A (Şubat-Ağustos)'!C315&lt;&gt;"",'G011A (Şubat-Ağustos)'!C315,0)</f>
        <v>0</v>
      </c>
      <c r="F315" s="242">
        <f>IF('G011A (Şubat-Ağustos)'!L315&lt;&gt;"",'G011A (Şubat-Ağustos)'!L315,0)</f>
        <v>0</v>
      </c>
      <c r="G315" s="243">
        <f>IF('G011A (Mart-Eylül)'!C315&lt;&gt;"",'G011A (Mart-Eylül)'!C315,0)</f>
        <v>0</v>
      </c>
      <c r="H315" s="242">
        <f>IF('G011A (Mart-Eylül)'!L315&lt;&gt;"",'G011A (Mart-Eylül)'!L315,0)</f>
        <v>0</v>
      </c>
      <c r="I315" s="243">
        <f>IF('G011A (Nisan-Ekim)'!C315&lt;&gt;"",'G011A (Nisan-Ekim)'!C315,0)</f>
        <v>0</v>
      </c>
      <c r="J315" s="242">
        <f>IF('G011A (Nisan-Ekim)'!L315&lt;&gt;"",'G011A (Nisan-Ekim)'!L315,0)</f>
        <v>0</v>
      </c>
      <c r="K315" s="243">
        <f>IF('G011A (Mayıs-Kasım)'!C315&lt;&gt;"",'G011A (Mayıs-Kasım)'!C315,0)</f>
        <v>0</v>
      </c>
      <c r="L315" s="242">
        <f>IF('G011A (Mayıs-Kasım)'!L315&lt;&gt;"",'G011A (Mayıs-Kasım)'!L315,0)</f>
        <v>0</v>
      </c>
      <c r="M315" s="243">
        <f>IF('G011A (Haziran-Aralık)'!C315&lt;&gt;"",'G011A (Haziran-Aralık)'!C315,0)</f>
        <v>0</v>
      </c>
      <c r="N315" s="242">
        <f>IF('G011A (Haziran-Aralık)'!L315&lt;&gt;"",'G011A (Haziran-Aralık)'!L315,0)</f>
        <v>0</v>
      </c>
      <c r="O315" s="249">
        <f t="shared" si="99"/>
        <v>0</v>
      </c>
      <c r="P315" s="250">
        <f t="shared" si="100"/>
        <v>0</v>
      </c>
      <c r="Q315" s="250">
        <f t="shared" si="101"/>
        <v>0</v>
      </c>
      <c r="R315" s="251">
        <f t="shared" si="102"/>
        <v>0</v>
      </c>
      <c r="T315" s="227">
        <f t="shared" si="103"/>
        <v>0</v>
      </c>
      <c r="U315" s="227">
        <f t="shared" si="104"/>
        <v>0</v>
      </c>
      <c r="V315" s="227">
        <f t="shared" si="105"/>
        <v>0</v>
      </c>
      <c r="W315" s="227">
        <f t="shared" si="106"/>
        <v>0</v>
      </c>
      <c r="X315" s="227">
        <f t="shared" si="107"/>
        <v>0</v>
      </c>
      <c r="Y315" s="227">
        <f t="shared" si="108"/>
        <v>0</v>
      </c>
      <c r="Z315" s="227">
        <f t="shared" si="109"/>
        <v>0</v>
      </c>
      <c r="AA315" s="227">
        <f>IF(ISERROR(IF(SUM(C296:R315)&gt;0,1,0)),1,IF(SUM(C296:R315)&gt;0,1,0))</f>
        <v>0</v>
      </c>
    </row>
    <row r="316" spans="1:27" x14ac:dyDescent="0.25">
      <c r="B316" s="7"/>
      <c r="C316" s="7"/>
      <c r="D316" s="7"/>
      <c r="E316" s="7"/>
      <c r="F316" s="7"/>
      <c r="G316" s="7"/>
      <c r="H316" s="7"/>
      <c r="I316" s="7"/>
      <c r="J316" s="4"/>
      <c r="L316" s="153"/>
      <c r="M316" s="153"/>
      <c r="N316" s="153"/>
      <c r="O316" s="153"/>
      <c r="P316" s="153"/>
      <c r="Q316" s="153"/>
    </row>
    <row r="317" spans="1:27" x14ac:dyDescent="0.25">
      <c r="A317" s="7" t="s">
        <v>153</v>
      </c>
      <c r="B317" s="7"/>
      <c r="C317" s="7"/>
      <c r="D317" s="7"/>
      <c r="E317" s="7"/>
      <c r="F317" s="7"/>
      <c r="G317" s="7"/>
      <c r="H317" s="7"/>
      <c r="I317" s="7"/>
      <c r="J317" s="4"/>
      <c r="L317" s="153"/>
      <c r="M317" s="153"/>
      <c r="N317" s="153"/>
      <c r="O317" s="153"/>
      <c r="P317" s="153"/>
      <c r="Q317" s="153"/>
    </row>
    <row r="318" spans="1:27" x14ac:dyDescent="0.25">
      <c r="C318" s="153"/>
      <c r="J318" s="4"/>
      <c r="L318" s="153"/>
      <c r="M318" s="153"/>
      <c r="N318" s="153"/>
      <c r="O318" s="153"/>
    </row>
    <row r="319" spans="1:27" ht="19.5" x14ac:dyDescent="0.3">
      <c r="A319" s="342" t="s">
        <v>43</v>
      </c>
      <c r="B319" s="343">
        <f ca="1">imzatarihi</f>
        <v>46091</v>
      </c>
      <c r="C319" s="413" t="s">
        <v>44</v>
      </c>
      <c r="D319" s="413"/>
      <c r="E319" s="344" t="str">
        <f>IF(kurulusyetkilisi&gt;0,kurulusyetkilisi,"")</f>
        <v/>
      </c>
      <c r="G319" s="342"/>
      <c r="H319" s="131"/>
      <c r="I319" s="131"/>
      <c r="J319" s="4"/>
      <c r="L319" s="153"/>
      <c r="M319" s="153"/>
      <c r="N319" s="153"/>
      <c r="O319" s="153"/>
    </row>
    <row r="320" spans="1:27" ht="19.5" x14ac:dyDescent="0.3">
      <c r="A320" s="346"/>
      <c r="B320" s="346"/>
      <c r="C320" s="413" t="s">
        <v>45</v>
      </c>
      <c r="D320" s="413"/>
      <c r="E320" s="414"/>
      <c r="F320" s="414"/>
      <c r="G320" s="414"/>
      <c r="H320" s="107"/>
      <c r="I320" s="107"/>
      <c r="J320" s="4"/>
      <c r="L320" s="153"/>
      <c r="M320" s="153"/>
      <c r="N320" s="153"/>
      <c r="O320" s="153"/>
    </row>
  </sheetData>
  <sheetProtection algorithmName="SHA-512" hashValue="kwK61BLlL9TprNYT8CPbmHmbhSIoEiHcYTlk2xUxsRuzpuuqxis9k7zgMMrlNJjIWhMEzTTFrR6XiTNcMHJNnQ==" saltValue="SJIbk2wr/viKjIZCp8rvDg==" spinCount="100000" sheet="1" objects="1" scenarios="1"/>
  <mergeCells count="200">
    <mergeCell ref="A34:R34"/>
    <mergeCell ref="A35:R35"/>
    <mergeCell ref="B36:R36"/>
    <mergeCell ref="B37:R37"/>
    <mergeCell ref="I6:J6"/>
    <mergeCell ref="A1:R1"/>
    <mergeCell ref="B4:R4"/>
    <mergeCell ref="B5:R5"/>
    <mergeCell ref="A2:R2"/>
    <mergeCell ref="O6:O7"/>
    <mergeCell ref="P6:P7"/>
    <mergeCell ref="Q6:Q7"/>
    <mergeCell ref="R6:R7"/>
    <mergeCell ref="K6:L6"/>
    <mergeCell ref="M6:N6"/>
    <mergeCell ref="A3:R3"/>
    <mergeCell ref="C32:D32"/>
    <mergeCell ref="E32:G32"/>
    <mergeCell ref="C31:D31"/>
    <mergeCell ref="A6:A7"/>
    <mergeCell ref="B6:B7"/>
    <mergeCell ref="C6:D6"/>
    <mergeCell ref="E6:F6"/>
    <mergeCell ref="G6:H6"/>
    <mergeCell ref="Q38:Q39"/>
    <mergeCell ref="R38:R39"/>
    <mergeCell ref="C63:D63"/>
    <mergeCell ref="I38:J38"/>
    <mergeCell ref="K38:L38"/>
    <mergeCell ref="M38:N38"/>
    <mergeCell ref="O38:O39"/>
    <mergeCell ref="P38:P39"/>
    <mergeCell ref="A38:A39"/>
    <mergeCell ref="B38:B39"/>
    <mergeCell ref="C38:D38"/>
    <mergeCell ref="E38:F38"/>
    <mergeCell ref="G38:H38"/>
    <mergeCell ref="A33:R33"/>
    <mergeCell ref="C95:D95"/>
    <mergeCell ref="C96:D96"/>
    <mergeCell ref="E96:G96"/>
    <mergeCell ref="A97:R97"/>
    <mergeCell ref="B68:R68"/>
    <mergeCell ref="B69:R69"/>
    <mergeCell ref="A70:A71"/>
    <mergeCell ref="B70:B71"/>
    <mergeCell ref="C70:D70"/>
    <mergeCell ref="E70:F70"/>
    <mergeCell ref="G70:H70"/>
    <mergeCell ref="I70:J70"/>
    <mergeCell ref="K70:L70"/>
    <mergeCell ref="M70:N70"/>
    <mergeCell ref="O70:O71"/>
    <mergeCell ref="P70:P71"/>
    <mergeCell ref="Q70:Q71"/>
    <mergeCell ref="R70:R71"/>
    <mergeCell ref="C64:D64"/>
    <mergeCell ref="E64:G64"/>
    <mergeCell ref="A65:R65"/>
    <mergeCell ref="A66:R66"/>
    <mergeCell ref="A67:R67"/>
    <mergeCell ref="C127:D127"/>
    <mergeCell ref="C128:D128"/>
    <mergeCell ref="E128:G128"/>
    <mergeCell ref="A129:R129"/>
    <mergeCell ref="A98:R98"/>
    <mergeCell ref="A99:R99"/>
    <mergeCell ref="B100:R100"/>
    <mergeCell ref="B101:R101"/>
    <mergeCell ref="A102:A103"/>
    <mergeCell ref="B102:B103"/>
    <mergeCell ref="C102:D102"/>
    <mergeCell ref="E102:F102"/>
    <mergeCell ref="G102:H102"/>
    <mergeCell ref="I102:J102"/>
    <mergeCell ref="K102:L102"/>
    <mergeCell ref="M102:N102"/>
    <mergeCell ref="O102:O103"/>
    <mergeCell ref="P102:P103"/>
    <mergeCell ref="Q102:Q103"/>
    <mergeCell ref="R102:R103"/>
    <mergeCell ref="C159:D159"/>
    <mergeCell ref="C160:D160"/>
    <mergeCell ref="E160:G160"/>
    <mergeCell ref="A161:R161"/>
    <mergeCell ref="A130:R130"/>
    <mergeCell ref="A131:R131"/>
    <mergeCell ref="B132:R132"/>
    <mergeCell ref="B133:R133"/>
    <mergeCell ref="A134:A135"/>
    <mergeCell ref="B134:B135"/>
    <mergeCell ref="C134:D134"/>
    <mergeCell ref="E134:F134"/>
    <mergeCell ref="G134:H134"/>
    <mergeCell ref="I134:J134"/>
    <mergeCell ref="K134:L134"/>
    <mergeCell ref="M134:N134"/>
    <mergeCell ref="O134:O135"/>
    <mergeCell ref="P134:P135"/>
    <mergeCell ref="Q134:Q135"/>
    <mergeCell ref="R134:R135"/>
    <mergeCell ref="C191:D191"/>
    <mergeCell ref="C192:D192"/>
    <mergeCell ref="E192:G192"/>
    <mergeCell ref="A193:R193"/>
    <mergeCell ref="A162:R162"/>
    <mergeCell ref="A163:R163"/>
    <mergeCell ref="B164:R164"/>
    <mergeCell ref="B165:R165"/>
    <mergeCell ref="A166:A167"/>
    <mergeCell ref="B166:B167"/>
    <mergeCell ref="C166:D166"/>
    <mergeCell ref="E166:F166"/>
    <mergeCell ref="G166:H166"/>
    <mergeCell ref="I166:J166"/>
    <mergeCell ref="K166:L166"/>
    <mergeCell ref="M166:N166"/>
    <mergeCell ref="O166:O167"/>
    <mergeCell ref="P166:P167"/>
    <mergeCell ref="Q166:Q167"/>
    <mergeCell ref="R166:R167"/>
    <mergeCell ref="C223:D223"/>
    <mergeCell ref="C224:D224"/>
    <mergeCell ref="E224:G224"/>
    <mergeCell ref="A225:R225"/>
    <mergeCell ref="A194:R194"/>
    <mergeCell ref="A195:R195"/>
    <mergeCell ref="B196:R196"/>
    <mergeCell ref="B197:R197"/>
    <mergeCell ref="A198:A199"/>
    <mergeCell ref="B198:B199"/>
    <mergeCell ref="C198:D198"/>
    <mergeCell ref="E198:F198"/>
    <mergeCell ref="G198:H198"/>
    <mergeCell ref="I198:J198"/>
    <mergeCell ref="K198:L198"/>
    <mergeCell ref="M198:N198"/>
    <mergeCell ref="O198:O199"/>
    <mergeCell ref="P198:P199"/>
    <mergeCell ref="Q198:Q199"/>
    <mergeCell ref="R198:R199"/>
    <mergeCell ref="C255:D255"/>
    <mergeCell ref="C256:D256"/>
    <mergeCell ref="E256:G256"/>
    <mergeCell ref="A257:R257"/>
    <mergeCell ref="A226:R226"/>
    <mergeCell ref="A227:R227"/>
    <mergeCell ref="B228:R228"/>
    <mergeCell ref="B229:R229"/>
    <mergeCell ref="A230:A231"/>
    <mergeCell ref="B230:B231"/>
    <mergeCell ref="C230:D230"/>
    <mergeCell ref="E230:F230"/>
    <mergeCell ref="G230:H230"/>
    <mergeCell ref="I230:J230"/>
    <mergeCell ref="K230:L230"/>
    <mergeCell ref="M230:N230"/>
    <mergeCell ref="O230:O231"/>
    <mergeCell ref="P230:P231"/>
    <mergeCell ref="Q230:Q231"/>
    <mergeCell ref="R230:R231"/>
    <mergeCell ref="C287:D287"/>
    <mergeCell ref="C288:D288"/>
    <mergeCell ref="E288:G288"/>
    <mergeCell ref="A289:R289"/>
    <mergeCell ref="A258:R258"/>
    <mergeCell ref="A259:R259"/>
    <mergeCell ref="B260:R260"/>
    <mergeCell ref="B261:R261"/>
    <mergeCell ref="A262:A263"/>
    <mergeCell ref="B262:B263"/>
    <mergeCell ref="C262:D262"/>
    <mergeCell ref="E262:F262"/>
    <mergeCell ref="G262:H262"/>
    <mergeCell ref="I262:J262"/>
    <mergeCell ref="K262:L262"/>
    <mergeCell ref="M262:N262"/>
    <mergeCell ref="O262:O263"/>
    <mergeCell ref="P262:P263"/>
    <mergeCell ref="Q262:Q263"/>
    <mergeCell ref="R262:R263"/>
    <mergeCell ref="C319:D319"/>
    <mergeCell ref="C320:D320"/>
    <mergeCell ref="E320:G320"/>
    <mergeCell ref="A290:R290"/>
    <mergeCell ref="A291:R291"/>
    <mergeCell ref="B292:R292"/>
    <mergeCell ref="B293:R293"/>
    <mergeCell ref="A294:A295"/>
    <mergeCell ref="B294:B295"/>
    <mergeCell ref="C294:D294"/>
    <mergeCell ref="E294:F294"/>
    <mergeCell ref="G294:H294"/>
    <mergeCell ref="I294:J294"/>
    <mergeCell ref="K294:L294"/>
    <mergeCell ref="M294:N294"/>
    <mergeCell ref="O294:O295"/>
    <mergeCell ref="P294:P295"/>
    <mergeCell ref="Q294:Q295"/>
    <mergeCell ref="R294:R295"/>
  </mergeCells>
  <pageMargins left="0.70866141732283472" right="0.70866141732283472" top="0.78740157480314965" bottom="0.78740157480314965" header="0.31496062992125984" footer="0.31496062992125984"/>
  <pageSetup paperSize="9" scale="57" fitToHeight="10" orientation="landscape" r:id="rId1"/>
  <rowBreaks count="9" manualBreakCount="9">
    <brk id="32" max="17" man="1"/>
    <brk id="64" max="17" man="1"/>
    <brk id="96" max="17" man="1"/>
    <brk id="128" max="17" man="1"/>
    <brk id="160" max="17" man="1"/>
    <brk id="192" max="17" man="1"/>
    <brk id="224" max="17" man="1"/>
    <brk id="256" max="17" man="1"/>
    <brk id="288" max="17" man="1"/>
  </rowBreaks>
  <ignoredErrors>
    <ignoredError sqref="U8"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2"/>
  <dimension ref="A1:S340"/>
  <sheetViews>
    <sheetView zoomScale="90" zoomScaleNormal="90" workbookViewId="0">
      <selection activeCell="E9" sqref="E9"/>
    </sheetView>
  </sheetViews>
  <sheetFormatPr defaultColWidth="8.85546875" defaultRowHeight="15" x14ac:dyDescent="0.25"/>
  <cols>
    <col min="1" max="1" width="10.140625" customWidth="1"/>
    <col min="2" max="2" width="33" customWidth="1"/>
    <col min="3" max="4" width="15" customWidth="1"/>
    <col min="5" max="9" width="4.7109375" customWidth="1"/>
    <col min="10" max="10" width="12.7109375" customWidth="1"/>
    <col min="11" max="11" width="15.140625" customWidth="1"/>
    <col min="12" max="12" width="13.7109375" customWidth="1"/>
    <col min="13" max="13" width="7.42578125" customWidth="1"/>
    <col min="14" max="14" width="17" customWidth="1"/>
    <col min="15" max="15" width="17.42578125" customWidth="1"/>
    <col min="16" max="16" width="15.7109375" customWidth="1"/>
    <col min="17" max="17" width="11.140625" style="30" bestFit="1" customWidth="1"/>
    <col min="18" max="18" width="8.85546875" style="31" customWidth="1"/>
    <col min="19" max="19" width="8.85546875" style="339" customWidth="1"/>
  </cols>
  <sheetData>
    <row r="1" spans="1:19" ht="15.75" x14ac:dyDescent="0.25">
      <c r="A1" s="453" t="s">
        <v>57</v>
      </c>
      <c r="B1" s="453"/>
      <c r="C1" s="453"/>
      <c r="D1" s="453"/>
      <c r="E1" s="453"/>
      <c r="F1" s="453"/>
      <c r="G1" s="453"/>
      <c r="H1" s="453"/>
      <c r="I1" s="453"/>
      <c r="J1" s="453"/>
      <c r="K1" s="453"/>
      <c r="L1" s="453"/>
      <c r="M1" s="453"/>
      <c r="N1" s="453"/>
      <c r="O1" s="453"/>
      <c r="P1" s="453"/>
      <c r="S1" s="196" t="str">
        <f>CONCATENATE("A1:P",SUM(R:R)*32)</f>
        <v>A1:P32</v>
      </c>
    </row>
    <row r="2" spans="1:19" x14ac:dyDescent="0.25">
      <c r="A2" s="439" t="str">
        <f>IF(YilDonem&lt;&gt;"",CONCATENATE(YilDonem," dönemine aittir."),"")</f>
        <v/>
      </c>
      <c r="B2" s="439"/>
      <c r="C2" s="439"/>
      <c r="D2" s="439"/>
      <c r="E2" s="439"/>
      <c r="F2" s="439"/>
      <c r="G2" s="439"/>
      <c r="H2" s="439"/>
      <c r="I2" s="439"/>
      <c r="J2" s="439"/>
      <c r="K2" s="439"/>
      <c r="L2" s="439"/>
      <c r="M2" s="439"/>
      <c r="N2" s="439"/>
      <c r="O2" s="439"/>
      <c r="P2" s="439"/>
    </row>
    <row r="3" spans="1:19" ht="19.5" thickBot="1" x14ac:dyDescent="0.35">
      <c r="A3" s="440" t="s">
        <v>76</v>
      </c>
      <c r="B3" s="440"/>
      <c r="C3" s="440"/>
      <c r="D3" s="440"/>
      <c r="E3" s="440"/>
      <c r="F3" s="440"/>
      <c r="G3" s="440"/>
      <c r="H3" s="440"/>
      <c r="I3" s="440"/>
      <c r="J3" s="440"/>
      <c r="K3" s="440"/>
      <c r="L3" s="440"/>
      <c r="M3" s="440"/>
      <c r="N3" s="440"/>
      <c r="O3" s="440"/>
      <c r="P3" s="440"/>
    </row>
    <row r="4" spans="1:19" ht="31.7" customHeight="1" thickBot="1" x14ac:dyDescent="0.3">
      <c r="A4" s="463" t="s">
        <v>1</v>
      </c>
      <c r="B4" s="464"/>
      <c r="C4" s="441" t="str">
        <f>IF(ProjeNo&gt;0,ProjeNo,"")</f>
        <v/>
      </c>
      <c r="D4" s="442"/>
      <c r="E4" s="442"/>
      <c r="F4" s="442"/>
      <c r="G4" s="442"/>
      <c r="H4" s="442"/>
      <c r="I4" s="442"/>
      <c r="J4" s="442"/>
      <c r="K4" s="442"/>
      <c r="L4" s="442"/>
      <c r="M4" s="442"/>
      <c r="N4" s="442"/>
      <c r="O4" s="442"/>
      <c r="P4" s="443"/>
    </row>
    <row r="5" spans="1:19" ht="42.75" customHeight="1" thickBot="1" x14ac:dyDescent="0.3">
      <c r="A5" s="465" t="s">
        <v>11</v>
      </c>
      <c r="B5" s="466"/>
      <c r="C5" s="467" t="str">
        <f>IF(ProjeAdi&gt;0,ProjeAdi,"")</f>
        <v/>
      </c>
      <c r="D5" s="468"/>
      <c r="E5" s="468"/>
      <c r="F5" s="468"/>
      <c r="G5" s="468"/>
      <c r="H5" s="468"/>
      <c r="I5" s="468"/>
      <c r="J5" s="468"/>
      <c r="K5" s="468"/>
      <c r="L5" s="468"/>
      <c r="M5" s="468"/>
      <c r="N5" s="468"/>
      <c r="O5" s="468"/>
      <c r="P5" s="469"/>
    </row>
    <row r="6" spans="1:19" ht="31.7" customHeight="1" thickBot="1" x14ac:dyDescent="0.3">
      <c r="A6" s="463" t="s">
        <v>2</v>
      </c>
      <c r="B6" s="470"/>
      <c r="C6" s="471" t="str">
        <f>IF(BasvuruTarihi&lt;&gt;"",BasvuruTarihi,"")</f>
        <v/>
      </c>
      <c r="D6" s="472"/>
      <c r="E6" s="472"/>
      <c r="F6" s="472"/>
      <c r="G6" s="472"/>
      <c r="H6" s="472"/>
      <c r="I6" s="472"/>
      <c r="J6" s="472"/>
      <c r="K6" s="472"/>
      <c r="L6" s="472"/>
      <c r="M6" s="472"/>
      <c r="N6" s="472"/>
      <c r="O6" s="472"/>
      <c r="P6" s="473"/>
    </row>
    <row r="7" spans="1:19" ht="15" customHeight="1" thickBot="1" x14ac:dyDescent="0.3">
      <c r="A7" s="454" t="s">
        <v>7</v>
      </c>
      <c r="B7" s="454" t="s">
        <v>8</v>
      </c>
      <c r="C7" s="456" t="s">
        <v>154</v>
      </c>
      <c r="D7" s="461" t="s">
        <v>175</v>
      </c>
      <c r="E7" s="458" t="s">
        <v>58</v>
      </c>
      <c r="F7" s="458"/>
      <c r="G7" s="458"/>
      <c r="H7" s="458"/>
      <c r="I7" s="458"/>
      <c r="J7" s="459" t="s">
        <v>64</v>
      </c>
      <c r="K7" s="456" t="s">
        <v>75</v>
      </c>
      <c r="L7" s="456" t="s">
        <v>71</v>
      </c>
      <c r="M7" s="456" t="s">
        <v>72</v>
      </c>
      <c r="N7" s="456" t="s">
        <v>73</v>
      </c>
      <c r="O7" s="456" t="s">
        <v>74</v>
      </c>
      <c r="P7" s="456" t="s">
        <v>65</v>
      </c>
    </row>
    <row r="8" spans="1:19" ht="88.5" customHeight="1" thickBot="1" x14ac:dyDescent="0.3">
      <c r="A8" s="455"/>
      <c r="B8" s="455"/>
      <c r="C8" s="457"/>
      <c r="D8" s="462"/>
      <c r="E8" s="160" t="s">
        <v>59</v>
      </c>
      <c r="F8" s="160" t="s">
        <v>60</v>
      </c>
      <c r="G8" s="160" t="s">
        <v>61</v>
      </c>
      <c r="H8" s="160" t="s">
        <v>62</v>
      </c>
      <c r="I8" s="160" t="s">
        <v>63</v>
      </c>
      <c r="J8" s="460"/>
      <c r="K8" s="457"/>
      <c r="L8" s="457"/>
      <c r="M8" s="457"/>
      <c r="N8" s="457"/>
      <c r="O8" s="457"/>
      <c r="P8" s="457"/>
    </row>
    <row r="9" spans="1:19" ht="18" customHeight="1" x14ac:dyDescent="0.25">
      <c r="A9" s="161">
        <v>1</v>
      </c>
      <c r="B9" s="228" t="str">
        <f>IF('Proje ve Personel Bilgileri'!C17&gt;0,'Proje ve Personel Bilgileri'!C17,"")</f>
        <v/>
      </c>
      <c r="C9" s="229" t="str">
        <f>IF('Proje ve Personel Bilgileri'!C17&gt;0,'Proje ve Personel Bilgileri'!D17,"")</f>
        <v/>
      </c>
      <c r="D9" s="325"/>
      <c r="E9" s="162"/>
      <c r="F9" s="162"/>
      <c r="G9" s="162"/>
      <c r="H9" s="162"/>
      <c r="I9" s="162"/>
      <c r="J9" s="163"/>
      <c r="K9" s="234" t="str">
        <f t="shared" ref="K9:K28" si="0">IF(AND(BasvuruTarihi&gt;0,J9&gt;0),DAYS360(J9,BasvuruTarihi)/30,"")</f>
        <v/>
      </c>
      <c r="L9" s="235" t="str">
        <f>IF('Proje ve Personel Bilgileri'!C17&gt;0,AUcret,"")</f>
        <v/>
      </c>
      <c r="M9" s="236" t="str">
        <f>IF(LEN(B9)&gt;0,IF(D9="X",1,IF(E9="X",3,IF(F9="X",4,IF(OR(G9="X",H9="X"),8,IF(I9="X",12,0))))),"")</f>
        <v/>
      </c>
      <c r="N9" s="235" t="str">
        <f>IF('Proje ve Personel Bilgileri'!C17&gt;0,L9*M9,"")</f>
        <v/>
      </c>
      <c r="O9" s="235" t="str">
        <f>IF('Proje ve Personel Bilgileri'!C17&gt;0,G011B!R8,"")</f>
        <v/>
      </c>
      <c r="P9" s="237" t="str">
        <f>IF('Proje ve Personel Bilgileri'!C17&gt;0,MIN(N9,O9),"")</f>
        <v/>
      </c>
      <c r="R9" s="132"/>
    </row>
    <row r="10" spans="1:19" ht="18" customHeight="1" x14ac:dyDescent="0.25">
      <c r="A10" s="164">
        <v>2</v>
      </c>
      <c r="B10" s="230" t="str">
        <f>IF('Proje ve Personel Bilgileri'!C18&gt;0,'Proje ve Personel Bilgileri'!C18,"")</f>
        <v/>
      </c>
      <c r="C10" s="231" t="str">
        <f>IF('Proje ve Personel Bilgileri'!C18&gt;0,'Proje ve Personel Bilgileri'!D18,"")</f>
        <v/>
      </c>
      <c r="D10" s="326"/>
      <c r="E10" s="165"/>
      <c r="F10" s="165"/>
      <c r="G10" s="165"/>
      <c r="H10" s="165"/>
      <c r="I10" s="165"/>
      <c r="J10" s="166"/>
      <c r="K10" s="211" t="str">
        <f t="shared" si="0"/>
        <v/>
      </c>
      <c r="L10" s="238" t="str">
        <f>IF('Proje ve Personel Bilgileri'!C18&gt;0,AUcret,"")</f>
        <v/>
      </c>
      <c r="M10" s="239" t="str">
        <f t="shared" ref="M10:M28" si="1">IF(LEN(B10)&gt;0,IF(D10="X",1,IF(E10="X",3,IF(F10="X",4,IF(OR(G10="X",H10="X"),8,IF(I10="X",12,0))))),"")</f>
        <v/>
      </c>
      <c r="N10" s="238" t="str">
        <f>IF('Proje ve Personel Bilgileri'!C18&gt;0,L10*M10,"")</f>
        <v/>
      </c>
      <c r="O10" s="238" t="str">
        <f>IF('Proje ve Personel Bilgileri'!C18&gt;0,G011B!R9,"")</f>
        <v/>
      </c>
      <c r="P10" s="240" t="str">
        <f>IF('Proje ve Personel Bilgileri'!C18&gt;0,MIN(N10,O10),"")</f>
        <v/>
      </c>
      <c r="R10" s="132"/>
    </row>
    <row r="11" spans="1:19" ht="18" customHeight="1" x14ac:dyDescent="0.25">
      <c r="A11" s="164">
        <v>3</v>
      </c>
      <c r="B11" s="230" t="str">
        <f>IF('Proje ve Personel Bilgileri'!C19&gt;0,'Proje ve Personel Bilgileri'!C19,"")</f>
        <v/>
      </c>
      <c r="C11" s="231" t="str">
        <f>IF('Proje ve Personel Bilgileri'!C19&gt;0,'Proje ve Personel Bilgileri'!D19,"")</f>
        <v/>
      </c>
      <c r="D11" s="326"/>
      <c r="E11" s="165"/>
      <c r="F11" s="165"/>
      <c r="G11" s="165"/>
      <c r="H11" s="165"/>
      <c r="I11" s="165"/>
      <c r="J11" s="166"/>
      <c r="K11" s="211" t="str">
        <f t="shared" si="0"/>
        <v/>
      </c>
      <c r="L11" s="238" t="str">
        <f>IF('Proje ve Personel Bilgileri'!C19&gt;0,AUcret,"")</f>
        <v/>
      </c>
      <c r="M11" s="239" t="str">
        <f t="shared" si="1"/>
        <v/>
      </c>
      <c r="N11" s="238" t="str">
        <f>IF('Proje ve Personel Bilgileri'!C19&gt;0,L11*M11,"")</f>
        <v/>
      </c>
      <c r="O11" s="238" t="str">
        <f>IF('Proje ve Personel Bilgileri'!C19&gt;0,G011B!R10,"")</f>
        <v/>
      </c>
      <c r="P11" s="240" t="str">
        <f>IF('Proje ve Personel Bilgileri'!C19&gt;0,MIN(N11,O11),"")</f>
        <v/>
      </c>
      <c r="R11" s="132"/>
    </row>
    <row r="12" spans="1:19" ht="18" customHeight="1" x14ac:dyDescent="0.25">
      <c r="A12" s="164">
        <v>4</v>
      </c>
      <c r="B12" s="230" t="str">
        <f>IF('Proje ve Personel Bilgileri'!C20&gt;0,'Proje ve Personel Bilgileri'!C20,"")</f>
        <v/>
      </c>
      <c r="C12" s="231" t="str">
        <f>IF('Proje ve Personel Bilgileri'!C20&gt;0,'Proje ve Personel Bilgileri'!D20,"")</f>
        <v/>
      </c>
      <c r="D12" s="326"/>
      <c r="E12" s="165"/>
      <c r="F12" s="165"/>
      <c r="G12" s="165"/>
      <c r="H12" s="165"/>
      <c r="I12" s="165"/>
      <c r="J12" s="166"/>
      <c r="K12" s="211" t="str">
        <f t="shared" si="0"/>
        <v/>
      </c>
      <c r="L12" s="238" t="str">
        <f>IF('Proje ve Personel Bilgileri'!C20&gt;0,AUcret,"")</f>
        <v/>
      </c>
      <c r="M12" s="239" t="str">
        <f t="shared" si="1"/>
        <v/>
      </c>
      <c r="N12" s="238" t="str">
        <f>IF('Proje ve Personel Bilgileri'!C20&gt;0,L12*M12,"")</f>
        <v/>
      </c>
      <c r="O12" s="238" t="str">
        <f>IF('Proje ve Personel Bilgileri'!C20&gt;0,G011B!R11,"")</f>
        <v/>
      </c>
      <c r="P12" s="240" t="str">
        <f>IF('Proje ve Personel Bilgileri'!C20&gt;0,MIN(N12,O12),"")</f>
        <v/>
      </c>
      <c r="R12" s="132"/>
    </row>
    <row r="13" spans="1:19" ht="18" customHeight="1" x14ac:dyDescent="0.25">
      <c r="A13" s="164">
        <v>5</v>
      </c>
      <c r="B13" s="230" t="str">
        <f>IF('Proje ve Personel Bilgileri'!C21&gt;0,'Proje ve Personel Bilgileri'!C21,"")</f>
        <v/>
      </c>
      <c r="C13" s="231" t="str">
        <f>IF('Proje ve Personel Bilgileri'!C21&gt;0,'Proje ve Personel Bilgileri'!D21,"")</f>
        <v/>
      </c>
      <c r="D13" s="326"/>
      <c r="E13" s="165"/>
      <c r="F13" s="165"/>
      <c r="G13" s="165"/>
      <c r="H13" s="165"/>
      <c r="I13" s="165"/>
      <c r="J13" s="166"/>
      <c r="K13" s="211" t="str">
        <f t="shared" si="0"/>
        <v/>
      </c>
      <c r="L13" s="238" t="str">
        <f>IF('Proje ve Personel Bilgileri'!C21&gt;0,AUcret,"")</f>
        <v/>
      </c>
      <c r="M13" s="239" t="str">
        <f t="shared" si="1"/>
        <v/>
      </c>
      <c r="N13" s="238" t="str">
        <f>IF('Proje ve Personel Bilgileri'!C21&gt;0,L13*M13,"")</f>
        <v/>
      </c>
      <c r="O13" s="238" t="str">
        <f>IF('Proje ve Personel Bilgileri'!C21&gt;0,G011B!R12,"")</f>
        <v/>
      </c>
      <c r="P13" s="240" t="str">
        <f>IF('Proje ve Personel Bilgileri'!C21&gt;0,MIN(N13,O13),"")</f>
        <v/>
      </c>
      <c r="R13" s="132"/>
    </row>
    <row r="14" spans="1:19" ht="18" customHeight="1" x14ac:dyDescent="0.25">
      <c r="A14" s="164">
        <v>6</v>
      </c>
      <c r="B14" s="230" t="str">
        <f>IF('Proje ve Personel Bilgileri'!C22&gt;0,'Proje ve Personel Bilgileri'!C22,"")</f>
        <v/>
      </c>
      <c r="C14" s="231" t="str">
        <f>IF('Proje ve Personel Bilgileri'!C22&gt;0,'Proje ve Personel Bilgileri'!D22,"")</f>
        <v/>
      </c>
      <c r="D14" s="326"/>
      <c r="E14" s="165"/>
      <c r="F14" s="165"/>
      <c r="G14" s="165"/>
      <c r="H14" s="165"/>
      <c r="I14" s="165"/>
      <c r="J14" s="166"/>
      <c r="K14" s="211" t="str">
        <f t="shared" si="0"/>
        <v/>
      </c>
      <c r="L14" s="238" t="str">
        <f>IF('Proje ve Personel Bilgileri'!C22&gt;0,AUcret,"")</f>
        <v/>
      </c>
      <c r="M14" s="239" t="str">
        <f t="shared" si="1"/>
        <v/>
      </c>
      <c r="N14" s="238" t="str">
        <f>IF('Proje ve Personel Bilgileri'!C22&gt;0,L14*M14,"")</f>
        <v/>
      </c>
      <c r="O14" s="238" t="str">
        <f>IF('Proje ve Personel Bilgileri'!C22&gt;0,G011B!R13,"")</f>
        <v/>
      </c>
      <c r="P14" s="240" t="str">
        <f>IF('Proje ve Personel Bilgileri'!C22&gt;0,MIN(N14,O14),"")</f>
        <v/>
      </c>
      <c r="R14" s="132"/>
    </row>
    <row r="15" spans="1:19" ht="18" customHeight="1" x14ac:dyDescent="0.25">
      <c r="A15" s="164">
        <v>7</v>
      </c>
      <c r="B15" s="230" t="str">
        <f>IF('Proje ve Personel Bilgileri'!C23&gt;0,'Proje ve Personel Bilgileri'!C23,"")</f>
        <v/>
      </c>
      <c r="C15" s="231" t="str">
        <f>IF('Proje ve Personel Bilgileri'!C23&gt;0,'Proje ve Personel Bilgileri'!D23,"")</f>
        <v/>
      </c>
      <c r="D15" s="326"/>
      <c r="E15" s="165"/>
      <c r="F15" s="165"/>
      <c r="G15" s="165"/>
      <c r="H15" s="165"/>
      <c r="I15" s="165"/>
      <c r="J15" s="166"/>
      <c r="K15" s="211" t="str">
        <f t="shared" si="0"/>
        <v/>
      </c>
      <c r="L15" s="238" t="str">
        <f>IF('Proje ve Personel Bilgileri'!C23&gt;0,AUcret,"")</f>
        <v/>
      </c>
      <c r="M15" s="239" t="str">
        <f t="shared" si="1"/>
        <v/>
      </c>
      <c r="N15" s="238" t="str">
        <f>IF('Proje ve Personel Bilgileri'!C23&gt;0,L15*M15,"")</f>
        <v/>
      </c>
      <c r="O15" s="238" t="str">
        <f>IF('Proje ve Personel Bilgileri'!C23&gt;0,G011B!R14,"")</f>
        <v/>
      </c>
      <c r="P15" s="240" t="str">
        <f>IF('Proje ve Personel Bilgileri'!C23&gt;0,MIN(N15,O15),"")</f>
        <v/>
      </c>
      <c r="R15" s="132"/>
    </row>
    <row r="16" spans="1:19" ht="18" customHeight="1" x14ac:dyDescent="0.25">
      <c r="A16" s="164">
        <v>8</v>
      </c>
      <c r="B16" s="230" t="str">
        <f>IF('Proje ve Personel Bilgileri'!C24&gt;0,'Proje ve Personel Bilgileri'!C24,"")</f>
        <v/>
      </c>
      <c r="C16" s="231" t="str">
        <f>IF('Proje ve Personel Bilgileri'!C24&gt;0,'Proje ve Personel Bilgileri'!D24,"")</f>
        <v/>
      </c>
      <c r="D16" s="326"/>
      <c r="E16" s="165"/>
      <c r="F16" s="165"/>
      <c r="G16" s="165"/>
      <c r="H16" s="165"/>
      <c r="I16" s="165"/>
      <c r="J16" s="166"/>
      <c r="K16" s="211" t="str">
        <f t="shared" si="0"/>
        <v/>
      </c>
      <c r="L16" s="238" t="str">
        <f>IF('Proje ve Personel Bilgileri'!C24&gt;0,AUcret,"")</f>
        <v/>
      </c>
      <c r="M16" s="239" t="str">
        <f t="shared" si="1"/>
        <v/>
      </c>
      <c r="N16" s="238" t="str">
        <f>IF('Proje ve Personel Bilgileri'!C24&gt;0,L16*M16,"")</f>
        <v/>
      </c>
      <c r="O16" s="238" t="str">
        <f>IF('Proje ve Personel Bilgileri'!C24&gt;0,G011B!R15,"")</f>
        <v/>
      </c>
      <c r="P16" s="240" t="str">
        <f>IF('Proje ve Personel Bilgileri'!C24&gt;0,MIN(N16,O16),"")</f>
        <v/>
      </c>
      <c r="R16" s="132"/>
    </row>
    <row r="17" spans="1:18" ht="18" customHeight="1" x14ac:dyDescent="0.25">
      <c r="A17" s="164">
        <v>9</v>
      </c>
      <c r="B17" s="230" t="str">
        <f>IF('Proje ve Personel Bilgileri'!C25&gt;0,'Proje ve Personel Bilgileri'!C25,"")</f>
        <v/>
      </c>
      <c r="C17" s="231" t="str">
        <f>IF('Proje ve Personel Bilgileri'!C25&gt;0,'Proje ve Personel Bilgileri'!D25,"")</f>
        <v/>
      </c>
      <c r="D17" s="326"/>
      <c r="E17" s="165"/>
      <c r="F17" s="165"/>
      <c r="G17" s="165"/>
      <c r="H17" s="165"/>
      <c r="I17" s="165"/>
      <c r="J17" s="166"/>
      <c r="K17" s="211" t="str">
        <f t="shared" si="0"/>
        <v/>
      </c>
      <c r="L17" s="238" t="str">
        <f>IF('Proje ve Personel Bilgileri'!C25&gt;0,AUcret,"")</f>
        <v/>
      </c>
      <c r="M17" s="239" t="str">
        <f t="shared" si="1"/>
        <v/>
      </c>
      <c r="N17" s="238" t="str">
        <f>IF('Proje ve Personel Bilgileri'!C25&gt;0,L17*M17,"")</f>
        <v/>
      </c>
      <c r="O17" s="238" t="str">
        <f>IF('Proje ve Personel Bilgileri'!C25&gt;0,G011B!R16,"")</f>
        <v/>
      </c>
      <c r="P17" s="240" t="str">
        <f>IF('Proje ve Personel Bilgileri'!C25&gt;0,MIN(N17,O17),"")</f>
        <v/>
      </c>
      <c r="R17" s="132"/>
    </row>
    <row r="18" spans="1:18" ht="18" customHeight="1" x14ac:dyDescent="0.25">
      <c r="A18" s="164">
        <v>10</v>
      </c>
      <c r="B18" s="230" t="str">
        <f>IF('Proje ve Personel Bilgileri'!C26&gt;0,'Proje ve Personel Bilgileri'!C26,"")</f>
        <v/>
      </c>
      <c r="C18" s="231" t="str">
        <f>IF('Proje ve Personel Bilgileri'!C26&gt;0,'Proje ve Personel Bilgileri'!D26,"")</f>
        <v/>
      </c>
      <c r="D18" s="326"/>
      <c r="E18" s="165"/>
      <c r="F18" s="165"/>
      <c r="G18" s="165"/>
      <c r="H18" s="165"/>
      <c r="I18" s="165"/>
      <c r="J18" s="166"/>
      <c r="K18" s="211" t="str">
        <f t="shared" si="0"/>
        <v/>
      </c>
      <c r="L18" s="238" t="str">
        <f>IF('Proje ve Personel Bilgileri'!C26&gt;0,AUcret,"")</f>
        <v/>
      </c>
      <c r="M18" s="239" t="str">
        <f t="shared" si="1"/>
        <v/>
      </c>
      <c r="N18" s="238" t="str">
        <f>IF('Proje ve Personel Bilgileri'!C26&gt;0,L18*M18,"")</f>
        <v/>
      </c>
      <c r="O18" s="238" t="str">
        <f>IF('Proje ve Personel Bilgileri'!C26&gt;0,G011B!R17,"")</f>
        <v/>
      </c>
      <c r="P18" s="240" t="str">
        <f>IF('Proje ve Personel Bilgileri'!C26&gt;0,MIN(N18,O18),"")</f>
        <v/>
      </c>
      <c r="R18" s="132"/>
    </row>
    <row r="19" spans="1:18" ht="18" customHeight="1" x14ac:dyDescent="0.25">
      <c r="A19" s="164">
        <v>11</v>
      </c>
      <c r="B19" s="230" t="str">
        <f>IF('Proje ve Personel Bilgileri'!C27&gt;0,'Proje ve Personel Bilgileri'!C27,"")</f>
        <v/>
      </c>
      <c r="C19" s="231" t="str">
        <f>IF('Proje ve Personel Bilgileri'!C27&gt;0,'Proje ve Personel Bilgileri'!D27,"")</f>
        <v/>
      </c>
      <c r="D19" s="326"/>
      <c r="E19" s="165"/>
      <c r="F19" s="165"/>
      <c r="G19" s="165"/>
      <c r="H19" s="165"/>
      <c r="I19" s="165"/>
      <c r="J19" s="166"/>
      <c r="K19" s="211" t="str">
        <f t="shared" si="0"/>
        <v/>
      </c>
      <c r="L19" s="238" t="str">
        <f>IF('Proje ve Personel Bilgileri'!C27&gt;0,AUcret,"")</f>
        <v/>
      </c>
      <c r="M19" s="239" t="str">
        <f t="shared" si="1"/>
        <v/>
      </c>
      <c r="N19" s="238" t="str">
        <f>IF('Proje ve Personel Bilgileri'!C27&gt;0,L19*M19,"")</f>
        <v/>
      </c>
      <c r="O19" s="238" t="str">
        <f>IF('Proje ve Personel Bilgileri'!C27&gt;0,G011B!R18,"")</f>
        <v/>
      </c>
      <c r="P19" s="240" t="str">
        <f>IF('Proje ve Personel Bilgileri'!C27&gt;0,MIN(N19,O19),"")</f>
        <v/>
      </c>
      <c r="R19" s="132"/>
    </row>
    <row r="20" spans="1:18" ht="18" customHeight="1" x14ac:dyDescent="0.25">
      <c r="A20" s="164">
        <v>12</v>
      </c>
      <c r="B20" s="230" t="str">
        <f>IF('Proje ve Personel Bilgileri'!C28&gt;0,'Proje ve Personel Bilgileri'!C28,"")</f>
        <v/>
      </c>
      <c r="C20" s="231" t="str">
        <f>IF('Proje ve Personel Bilgileri'!C28&gt;0,'Proje ve Personel Bilgileri'!D28,"")</f>
        <v/>
      </c>
      <c r="D20" s="326"/>
      <c r="E20" s="165"/>
      <c r="F20" s="165"/>
      <c r="G20" s="165"/>
      <c r="H20" s="165"/>
      <c r="I20" s="165"/>
      <c r="J20" s="166"/>
      <c r="K20" s="211" t="str">
        <f t="shared" si="0"/>
        <v/>
      </c>
      <c r="L20" s="238" t="str">
        <f>IF('Proje ve Personel Bilgileri'!C28&gt;0,AUcret,"")</f>
        <v/>
      </c>
      <c r="M20" s="239" t="str">
        <f t="shared" si="1"/>
        <v/>
      </c>
      <c r="N20" s="238" t="str">
        <f>IF('Proje ve Personel Bilgileri'!C28&gt;0,L20*M20,"")</f>
        <v/>
      </c>
      <c r="O20" s="238" t="str">
        <f>IF('Proje ve Personel Bilgileri'!C28&gt;0,G011B!R19,"")</f>
        <v/>
      </c>
      <c r="P20" s="240" t="str">
        <f>IF('Proje ve Personel Bilgileri'!C28&gt;0,MIN(N20,O20),"")</f>
        <v/>
      </c>
      <c r="R20" s="132"/>
    </row>
    <row r="21" spans="1:18" ht="18" customHeight="1" x14ac:dyDescent="0.25">
      <c r="A21" s="164">
        <v>13</v>
      </c>
      <c r="B21" s="230" t="str">
        <f>IF('Proje ve Personel Bilgileri'!C29&gt;0,'Proje ve Personel Bilgileri'!C29,"")</f>
        <v/>
      </c>
      <c r="C21" s="231" t="str">
        <f>IF('Proje ve Personel Bilgileri'!C29&gt;0,'Proje ve Personel Bilgileri'!D29,"")</f>
        <v/>
      </c>
      <c r="D21" s="326"/>
      <c r="E21" s="165"/>
      <c r="F21" s="165"/>
      <c r="G21" s="165"/>
      <c r="H21" s="165"/>
      <c r="I21" s="165"/>
      <c r="J21" s="166"/>
      <c r="K21" s="211" t="str">
        <f t="shared" si="0"/>
        <v/>
      </c>
      <c r="L21" s="238" t="str">
        <f>IF('Proje ve Personel Bilgileri'!C29&gt;0,AUcret,"")</f>
        <v/>
      </c>
      <c r="M21" s="239" t="str">
        <f t="shared" si="1"/>
        <v/>
      </c>
      <c r="N21" s="238" t="str">
        <f>IF('Proje ve Personel Bilgileri'!C29&gt;0,L21*M21,"")</f>
        <v/>
      </c>
      <c r="O21" s="238" t="str">
        <f>IF('Proje ve Personel Bilgileri'!C29&gt;0,G011B!R20,"")</f>
        <v/>
      </c>
      <c r="P21" s="240" t="str">
        <f>IF('Proje ve Personel Bilgileri'!C29&gt;0,MIN(N21,O21),"")</f>
        <v/>
      </c>
      <c r="R21" s="132"/>
    </row>
    <row r="22" spans="1:18" ht="18" customHeight="1" x14ac:dyDescent="0.25">
      <c r="A22" s="164">
        <v>14</v>
      </c>
      <c r="B22" s="230" t="str">
        <f>IF('Proje ve Personel Bilgileri'!C30&gt;0,'Proje ve Personel Bilgileri'!C30,"")</f>
        <v/>
      </c>
      <c r="C22" s="231" t="str">
        <f>IF('Proje ve Personel Bilgileri'!C30&gt;0,'Proje ve Personel Bilgileri'!D30,"")</f>
        <v/>
      </c>
      <c r="D22" s="326"/>
      <c r="E22" s="165"/>
      <c r="F22" s="165"/>
      <c r="G22" s="165"/>
      <c r="H22" s="165"/>
      <c r="I22" s="165"/>
      <c r="J22" s="166"/>
      <c r="K22" s="211" t="str">
        <f t="shared" si="0"/>
        <v/>
      </c>
      <c r="L22" s="238" t="str">
        <f>IF('Proje ve Personel Bilgileri'!C30&gt;0,AUcret,"")</f>
        <v/>
      </c>
      <c r="M22" s="239" t="str">
        <f t="shared" si="1"/>
        <v/>
      </c>
      <c r="N22" s="238" t="str">
        <f>IF('Proje ve Personel Bilgileri'!C30&gt;0,L22*M22,"")</f>
        <v/>
      </c>
      <c r="O22" s="238" t="str">
        <f>IF('Proje ve Personel Bilgileri'!C30&gt;0,G011B!R21,"")</f>
        <v/>
      </c>
      <c r="P22" s="240" t="str">
        <f>IF('Proje ve Personel Bilgileri'!C30&gt;0,MIN(N22,O22),"")</f>
        <v/>
      </c>
      <c r="R22" s="132"/>
    </row>
    <row r="23" spans="1:18" ht="18" customHeight="1" x14ac:dyDescent="0.25">
      <c r="A23" s="164">
        <v>15</v>
      </c>
      <c r="B23" s="230" t="str">
        <f>IF('Proje ve Personel Bilgileri'!C31&gt;0,'Proje ve Personel Bilgileri'!C31,"")</f>
        <v/>
      </c>
      <c r="C23" s="231" t="str">
        <f>IF('Proje ve Personel Bilgileri'!C31&gt;0,'Proje ve Personel Bilgileri'!D31,"")</f>
        <v/>
      </c>
      <c r="D23" s="326"/>
      <c r="E23" s="165"/>
      <c r="F23" s="165"/>
      <c r="G23" s="165"/>
      <c r="H23" s="165"/>
      <c r="I23" s="165"/>
      <c r="J23" s="166"/>
      <c r="K23" s="211" t="str">
        <f t="shared" si="0"/>
        <v/>
      </c>
      <c r="L23" s="238" t="str">
        <f>IF('Proje ve Personel Bilgileri'!C31&gt;0,AUcret,"")</f>
        <v/>
      </c>
      <c r="M23" s="239" t="str">
        <f t="shared" si="1"/>
        <v/>
      </c>
      <c r="N23" s="238" t="str">
        <f>IF('Proje ve Personel Bilgileri'!C31&gt;0,L23*M23,"")</f>
        <v/>
      </c>
      <c r="O23" s="238" t="str">
        <f>IF('Proje ve Personel Bilgileri'!C31&gt;0,G011B!R22,"")</f>
        <v/>
      </c>
      <c r="P23" s="240" t="str">
        <f>IF('Proje ve Personel Bilgileri'!C31&gt;0,MIN(N23,O23),"")</f>
        <v/>
      </c>
      <c r="R23" s="132"/>
    </row>
    <row r="24" spans="1:18" ht="18" customHeight="1" x14ac:dyDescent="0.25">
      <c r="A24" s="164">
        <v>16</v>
      </c>
      <c r="B24" s="230" t="str">
        <f>IF('Proje ve Personel Bilgileri'!C32&gt;0,'Proje ve Personel Bilgileri'!C32,"")</f>
        <v/>
      </c>
      <c r="C24" s="231" t="str">
        <f>IF('Proje ve Personel Bilgileri'!C32&gt;0,'Proje ve Personel Bilgileri'!D32,"")</f>
        <v/>
      </c>
      <c r="D24" s="326"/>
      <c r="E24" s="165"/>
      <c r="F24" s="165"/>
      <c r="G24" s="165"/>
      <c r="H24" s="165"/>
      <c r="I24" s="165"/>
      <c r="J24" s="166"/>
      <c r="K24" s="211" t="str">
        <f t="shared" si="0"/>
        <v/>
      </c>
      <c r="L24" s="238" t="str">
        <f>IF('Proje ve Personel Bilgileri'!C32&gt;0,AUcret,"")</f>
        <v/>
      </c>
      <c r="M24" s="239" t="str">
        <f t="shared" si="1"/>
        <v/>
      </c>
      <c r="N24" s="238" t="str">
        <f>IF('Proje ve Personel Bilgileri'!C32&gt;0,L24*M24,"")</f>
        <v/>
      </c>
      <c r="O24" s="238" t="str">
        <f>IF('Proje ve Personel Bilgileri'!C32&gt;0,G011B!R23,"")</f>
        <v/>
      </c>
      <c r="P24" s="240" t="str">
        <f>IF('Proje ve Personel Bilgileri'!C32&gt;0,MIN(N24,O24),"")</f>
        <v/>
      </c>
      <c r="R24" s="132"/>
    </row>
    <row r="25" spans="1:18" ht="18" customHeight="1" x14ac:dyDescent="0.25">
      <c r="A25" s="164">
        <v>17</v>
      </c>
      <c r="B25" s="230" t="str">
        <f>IF('Proje ve Personel Bilgileri'!C33&gt;0,'Proje ve Personel Bilgileri'!C33,"")</f>
        <v/>
      </c>
      <c r="C25" s="231" t="str">
        <f>IF('Proje ve Personel Bilgileri'!C33&gt;0,'Proje ve Personel Bilgileri'!D33,"")</f>
        <v/>
      </c>
      <c r="D25" s="326"/>
      <c r="E25" s="165"/>
      <c r="F25" s="165"/>
      <c r="G25" s="165"/>
      <c r="H25" s="165"/>
      <c r="I25" s="165"/>
      <c r="J25" s="166"/>
      <c r="K25" s="211" t="str">
        <f t="shared" si="0"/>
        <v/>
      </c>
      <c r="L25" s="238" t="str">
        <f>IF('Proje ve Personel Bilgileri'!C33&gt;0,AUcret,"")</f>
        <v/>
      </c>
      <c r="M25" s="239" t="str">
        <f t="shared" si="1"/>
        <v/>
      </c>
      <c r="N25" s="238" t="str">
        <f>IF('Proje ve Personel Bilgileri'!C33&gt;0,L25*M25,"")</f>
        <v/>
      </c>
      <c r="O25" s="238" t="str">
        <f>IF('Proje ve Personel Bilgileri'!C33&gt;0,G011B!R24,"")</f>
        <v/>
      </c>
      <c r="P25" s="240" t="str">
        <f>IF('Proje ve Personel Bilgileri'!C33&gt;0,MIN(N25,O25),"")</f>
        <v/>
      </c>
      <c r="R25" s="132"/>
    </row>
    <row r="26" spans="1:18" ht="18" customHeight="1" x14ac:dyDescent="0.25">
      <c r="A26" s="164">
        <v>18</v>
      </c>
      <c r="B26" s="230" t="str">
        <f>IF('Proje ve Personel Bilgileri'!C34&gt;0,'Proje ve Personel Bilgileri'!C34,"")</f>
        <v/>
      </c>
      <c r="C26" s="231" t="str">
        <f>IF('Proje ve Personel Bilgileri'!C34&gt;0,'Proje ve Personel Bilgileri'!D34,"")</f>
        <v/>
      </c>
      <c r="D26" s="326"/>
      <c r="E26" s="165"/>
      <c r="F26" s="165"/>
      <c r="G26" s="165"/>
      <c r="H26" s="165"/>
      <c r="I26" s="165"/>
      <c r="J26" s="166"/>
      <c r="K26" s="211" t="str">
        <f t="shared" si="0"/>
        <v/>
      </c>
      <c r="L26" s="238" t="str">
        <f>IF('Proje ve Personel Bilgileri'!C34&gt;0,AUcret,"")</f>
        <v/>
      </c>
      <c r="M26" s="239" t="str">
        <f t="shared" si="1"/>
        <v/>
      </c>
      <c r="N26" s="238" t="str">
        <f>IF('Proje ve Personel Bilgileri'!C34&gt;0,L26*M26,"")</f>
        <v/>
      </c>
      <c r="O26" s="238" t="str">
        <f>IF('Proje ve Personel Bilgileri'!C34&gt;0,G011B!R25,"")</f>
        <v/>
      </c>
      <c r="P26" s="240" t="str">
        <f>IF('Proje ve Personel Bilgileri'!C34&gt;0,MIN(N26,O26),"")</f>
        <v/>
      </c>
      <c r="R26" s="132"/>
    </row>
    <row r="27" spans="1:18" ht="18" customHeight="1" x14ac:dyDescent="0.25">
      <c r="A27" s="164">
        <v>19</v>
      </c>
      <c r="B27" s="230" t="str">
        <f>IF('Proje ve Personel Bilgileri'!C35&gt;0,'Proje ve Personel Bilgileri'!C35,"")</f>
        <v/>
      </c>
      <c r="C27" s="231" t="str">
        <f>IF('Proje ve Personel Bilgileri'!C35&gt;0,'Proje ve Personel Bilgileri'!D35,"")</f>
        <v/>
      </c>
      <c r="D27" s="326"/>
      <c r="E27" s="165"/>
      <c r="F27" s="165"/>
      <c r="G27" s="165"/>
      <c r="H27" s="165"/>
      <c r="I27" s="165"/>
      <c r="J27" s="166"/>
      <c r="K27" s="211" t="str">
        <f t="shared" si="0"/>
        <v/>
      </c>
      <c r="L27" s="238" t="str">
        <f>IF('Proje ve Personel Bilgileri'!C35&gt;0,AUcret,"")</f>
        <v/>
      </c>
      <c r="M27" s="239" t="str">
        <f t="shared" si="1"/>
        <v/>
      </c>
      <c r="N27" s="238" t="str">
        <f>IF('Proje ve Personel Bilgileri'!C35&gt;0,L27*M27,"")</f>
        <v/>
      </c>
      <c r="O27" s="238" t="str">
        <f>IF('Proje ve Personel Bilgileri'!C35&gt;0,G011B!R26,"")</f>
        <v/>
      </c>
      <c r="P27" s="240" t="str">
        <f>IF('Proje ve Personel Bilgileri'!C35&gt;0,MIN(N27,O27),"")</f>
        <v/>
      </c>
      <c r="R27" s="132"/>
    </row>
    <row r="28" spans="1:18" ht="18" customHeight="1" thickBot="1" x14ac:dyDescent="0.3">
      <c r="A28" s="167">
        <v>20</v>
      </c>
      <c r="B28" s="232" t="str">
        <f>IF('Proje ve Personel Bilgileri'!C36&gt;0,'Proje ve Personel Bilgileri'!C36,"")</f>
        <v/>
      </c>
      <c r="C28" s="233" t="str">
        <f>IF('Proje ve Personel Bilgileri'!C36&gt;0,'Proje ve Personel Bilgileri'!D36,"")</f>
        <v/>
      </c>
      <c r="D28" s="327"/>
      <c r="E28" s="168"/>
      <c r="F28" s="168"/>
      <c r="G28" s="168"/>
      <c r="H28" s="168"/>
      <c r="I28" s="168"/>
      <c r="J28" s="169"/>
      <c r="K28" s="241" t="str">
        <f t="shared" si="0"/>
        <v/>
      </c>
      <c r="L28" s="242" t="str">
        <f>IF('Proje ve Personel Bilgileri'!C36&gt;0,AUcret,"")</f>
        <v/>
      </c>
      <c r="M28" s="243" t="str">
        <f t="shared" si="1"/>
        <v/>
      </c>
      <c r="N28" s="242" t="str">
        <f>IF('Proje ve Personel Bilgileri'!C36&gt;0,L28*M28,"")</f>
        <v/>
      </c>
      <c r="O28" s="242" t="str">
        <f>IF('Proje ve Personel Bilgileri'!C36&gt;0,G011B!R27,"")</f>
        <v/>
      </c>
      <c r="P28" s="244" t="str">
        <f>IF('Proje ve Personel Bilgileri'!C36&gt;0,MIN(N28,O28),"")</f>
        <v/>
      </c>
      <c r="R28" s="31">
        <v>1</v>
      </c>
    </row>
    <row r="29" spans="1:18" x14ac:dyDescent="0.25">
      <c r="A29" t="s">
        <v>68</v>
      </c>
      <c r="R29" s="132"/>
    </row>
    <row r="30" spans="1:18" x14ac:dyDescent="0.25">
      <c r="A30" t="s">
        <v>70</v>
      </c>
      <c r="R30" s="132"/>
    </row>
    <row r="31" spans="1:18" x14ac:dyDescent="0.25">
      <c r="A31" t="s">
        <v>69</v>
      </c>
      <c r="R31" s="132"/>
    </row>
    <row r="33" spans="1:18" ht="19.5" x14ac:dyDescent="0.3">
      <c r="A33" s="342" t="s">
        <v>43</v>
      </c>
      <c r="B33" s="343">
        <f ca="1">imzatarihi</f>
        <v>46091</v>
      </c>
      <c r="C33" s="413" t="s">
        <v>44</v>
      </c>
      <c r="D33" s="413"/>
      <c r="E33" s="344" t="str">
        <f>IF(kurulusyetkilisi&gt;0,kurulusyetkilisi,"")</f>
        <v/>
      </c>
      <c r="G33" s="342"/>
      <c r="H33" s="131"/>
      <c r="I33" s="131"/>
      <c r="J33" s="4"/>
      <c r="L33" s="153"/>
      <c r="M33" s="153"/>
      <c r="N33" s="153"/>
      <c r="O33" s="153"/>
    </row>
    <row r="34" spans="1:18" ht="19.5" x14ac:dyDescent="0.3">
      <c r="A34" s="346"/>
      <c r="B34" s="346"/>
      <c r="C34" s="413" t="s">
        <v>45</v>
      </c>
      <c r="D34" s="413"/>
      <c r="E34" s="414"/>
      <c r="F34" s="414"/>
      <c r="G34" s="414"/>
      <c r="H34" s="107"/>
      <c r="I34" s="107"/>
      <c r="J34" s="4"/>
      <c r="L34" s="153"/>
      <c r="M34" s="153"/>
      <c r="N34" s="153"/>
      <c r="O34" s="153"/>
    </row>
    <row r="35" spans="1:18" ht="15.75" x14ac:dyDescent="0.25">
      <c r="A35" s="453" t="s">
        <v>57</v>
      </c>
      <c r="B35" s="453"/>
      <c r="C35" s="453"/>
      <c r="D35" s="453"/>
      <c r="E35" s="453"/>
      <c r="F35" s="453"/>
      <c r="G35" s="453"/>
      <c r="H35" s="453"/>
      <c r="I35" s="453"/>
      <c r="J35" s="453"/>
      <c r="K35" s="453"/>
      <c r="L35" s="453"/>
      <c r="M35" s="453"/>
      <c r="N35" s="453"/>
      <c r="O35" s="453"/>
      <c r="P35" s="453"/>
    </row>
    <row r="36" spans="1:18" x14ac:dyDescent="0.25">
      <c r="A36" s="439" t="str">
        <f>IF(YilDonem&lt;&gt;"",CONCATENATE(YilDonem," dönemine aittir."),"")</f>
        <v/>
      </c>
      <c r="B36" s="439"/>
      <c r="C36" s="439"/>
      <c r="D36" s="439"/>
      <c r="E36" s="439"/>
      <c r="F36" s="439"/>
      <c r="G36" s="439"/>
      <c r="H36" s="439"/>
      <c r="I36" s="439"/>
      <c r="J36" s="439"/>
      <c r="K36" s="439"/>
      <c r="L36" s="439"/>
      <c r="M36" s="439"/>
      <c r="N36" s="439"/>
      <c r="O36" s="439"/>
      <c r="P36" s="439"/>
    </row>
    <row r="37" spans="1:18" ht="19.5" thickBot="1" x14ac:dyDescent="0.35">
      <c r="A37" s="440" t="s">
        <v>76</v>
      </c>
      <c r="B37" s="440"/>
      <c r="C37" s="440"/>
      <c r="D37" s="440"/>
      <c r="E37" s="440"/>
      <c r="F37" s="440"/>
      <c r="G37" s="440"/>
      <c r="H37" s="440"/>
      <c r="I37" s="440"/>
      <c r="J37" s="440"/>
      <c r="K37" s="440"/>
      <c r="L37" s="440"/>
      <c r="M37" s="440"/>
      <c r="N37" s="440"/>
      <c r="O37" s="440"/>
      <c r="P37" s="440"/>
    </row>
    <row r="38" spans="1:18" ht="31.7" customHeight="1" thickBot="1" x14ac:dyDescent="0.3">
      <c r="A38" s="463" t="s">
        <v>1</v>
      </c>
      <c r="B38" s="464"/>
      <c r="C38" s="441" t="str">
        <f>IF(ProjeNo&gt;0,ProjeNo,"")</f>
        <v/>
      </c>
      <c r="D38" s="442"/>
      <c r="E38" s="442"/>
      <c r="F38" s="442"/>
      <c r="G38" s="442"/>
      <c r="H38" s="442"/>
      <c r="I38" s="442"/>
      <c r="J38" s="442"/>
      <c r="K38" s="442"/>
      <c r="L38" s="442"/>
      <c r="M38" s="442"/>
      <c r="N38" s="442"/>
      <c r="O38" s="442"/>
      <c r="P38" s="443"/>
    </row>
    <row r="39" spans="1:18" ht="42.75" customHeight="1" thickBot="1" x14ac:dyDescent="0.3">
      <c r="A39" s="465" t="s">
        <v>11</v>
      </c>
      <c r="B39" s="466"/>
      <c r="C39" s="467" t="str">
        <f>IF(ProjeAdi&gt;0,ProjeAdi,"")</f>
        <v/>
      </c>
      <c r="D39" s="468"/>
      <c r="E39" s="468"/>
      <c r="F39" s="468"/>
      <c r="G39" s="468"/>
      <c r="H39" s="468"/>
      <c r="I39" s="468"/>
      <c r="J39" s="468"/>
      <c r="K39" s="468"/>
      <c r="L39" s="468"/>
      <c r="M39" s="468"/>
      <c r="N39" s="468"/>
      <c r="O39" s="468"/>
      <c r="P39" s="469"/>
    </row>
    <row r="40" spans="1:18" ht="31.7" customHeight="1" thickBot="1" x14ac:dyDescent="0.3">
      <c r="A40" s="463" t="s">
        <v>2</v>
      </c>
      <c r="B40" s="470"/>
      <c r="C40" s="471" t="str">
        <f>IF(BasvuruTarihi&lt;&gt;"",BasvuruTarihi,"")</f>
        <v/>
      </c>
      <c r="D40" s="472"/>
      <c r="E40" s="472"/>
      <c r="F40" s="472"/>
      <c r="G40" s="472"/>
      <c r="H40" s="472"/>
      <c r="I40" s="472"/>
      <c r="J40" s="472"/>
      <c r="K40" s="472"/>
      <c r="L40" s="472"/>
      <c r="M40" s="472"/>
      <c r="N40" s="472"/>
      <c r="O40" s="472"/>
      <c r="P40" s="473"/>
    </row>
    <row r="41" spans="1:18" ht="15" customHeight="1" thickBot="1" x14ac:dyDescent="0.3">
      <c r="A41" s="454" t="s">
        <v>7</v>
      </c>
      <c r="B41" s="454" t="s">
        <v>8</v>
      </c>
      <c r="C41" s="456" t="s">
        <v>154</v>
      </c>
      <c r="D41" s="461" t="s">
        <v>175</v>
      </c>
      <c r="E41" s="458" t="s">
        <v>58</v>
      </c>
      <c r="F41" s="458"/>
      <c r="G41" s="458"/>
      <c r="H41" s="458"/>
      <c r="I41" s="458"/>
      <c r="J41" s="459" t="s">
        <v>64</v>
      </c>
      <c r="K41" s="456" t="s">
        <v>75</v>
      </c>
      <c r="L41" s="456" t="s">
        <v>71</v>
      </c>
      <c r="M41" s="456" t="s">
        <v>72</v>
      </c>
      <c r="N41" s="456" t="s">
        <v>73</v>
      </c>
      <c r="O41" s="456" t="s">
        <v>74</v>
      </c>
      <c r="P41" s="456" t="s">
        <v>65</v>
      </c>
    </row>
    <row r="42" spans="1:18" ht="88.5" customHeight="1" thickBot="1" x14ac:dyDescent="0.3">
      <c r="A42" s="455"/>
      <c r="B42" s="455"/>
      <c r="C42" s="457"/>
      <c r="D42" s="462"/>
      <c r="E42" s="160" t="s">
        <v>59</v>
      </c>
      <c r="F42" s="160" t="s">
        <v>60</v>
      </c>
      <c r="G42" s="160" t="s">
        <v>61</v>
      </c>
      <c r="H42" s="160" t="s">
        <v>62</v>
      </c>
      <c r="I42" s="160" t="s">
        <v>63</v>
      </c>
      <c r="J42" s="460"/>
      <c r="K42" s="457"/>
      <c r="L42" s="457"/>
      <c r="M42" s="457"/>
      <c r="N42" s="457"/>
      <c r="O42" s="457"/>
      <c r="P42" s="457"/>
    </row>
    <row r="43" spans="1:18" ht="18" customHeight="1" x14ac:dyDescent="0.25">
      <c r="A43" s="161">
        <v>21</v>
      </c>
      <c r="B43" s="228" t="str">
        <f>IF('Proje ve Personel Bilgileri'!C37&gt;0,'Proje ve Personel Bilgileri'!C37,"")</f>
        <v/>
      </c>
      <c r="C43" s="229" t="str">
        <f>IF('Proje ve Personel Bilgileri'!C37&gt;0,'Proje ve Personel Bilgileri'!D37,"")</f>
        <v/>
      </c>
      <c r="D43" s="325"/>
      <c r="E43" s="162"/>
      <c r="F43" s="162"/>
      <c r="G43" s="162"/>
      <c r="H43" s="162"/>
      <c r="I43" s="162"/>
      <c r="J43" s="163"/>
      <c r="K43" s="234" t="str">
        <f t="shared" ref="K43" si="2">IF(AND(BasvuruTarihi&gt;0,J43&gt;0),DAYS360(J43,BasvuruTarihi)/30,"")</f>
        <v/>
      </c>
      <c r="L43" s="235" t="str">
        <f>IF('Proje ve Personel Bilgileri'!C37&gt;0,AUcret,"")</f>
        <v/>
      </c>
      <c r="M43" s="236" t="str">
        <f>IF(LEN(B43)&gt;0,IF(D43="X",1,IF(E43="X",3,IF(F43="X",4,IF(OR(G43="X",H43="X"),8,IF(I43="X",12,0))))),"")</f>
        <v/>
      </c>
      <c r="N43" s="235" t="str">
        <f>IF('Proje ve Personel Bilgileri'!C37&gt;0,L43*M43,"")</f>
        <v/>
      </c>
      <c r="O43" s="235" t="str">
        <f>IF('Proje ve Personel Bilgileri'!C37&gt;0,G011B!R40,"")</f>
        <v/>
      </c>
      <c r="P43" s="237" t="str">
        <f>IF('Proje ve Personel Bilgileri'!C37&gt;0,MIN(N43,O43),"")</f>
        <v/>
      </c>
      <c r="R43" s="132"/>
    </row>
    <row r="44" spans="1:18" ht="18" customHeight="1" x14ac:dyDescent="0.25">
      <c r="A44" s="164">
        <v>22</v>
      </c>
      <c r="B44" s="230" t="str">
        <f>IF('Proje ve Personel Bilgileri'!C38&gt;0,'Proje ve Personel Bilgileri'!C38,"")</f>
        <v/>
      </c>
      <c r="C44" s="231" t="str">
        <f>IF('Proje ve Personel Bilgileri'!C38&gt;0,'Proje ve Personel Bilgileri'!D38,"")</f>
        <v/>
      </c>
      <c r="D44" s="326"/>
      <c r="E44" s="165"/>
      <c r="F44" s="165"/>
      <c r="G44" s="165"/>
      <c r="H44" s="165"/>
      <c r="I44" s="165"/>
      <c r="J44" s="166"/>
      <c r="K44" s="211" t="str">
        <f t="shared" ref="K44:K62" si="3">IF(AND(BasvuruTarihi&gt;0,J44&gt;0),DAYS360(J44,BasvuruTarihi)/30,"")</f>
        <v/>
      </c>
      <c r="L44" s="238" t="str">
        <f>IF('Proje ve Personel Bilgileri'!C38&gt;0,AUcret,"")</f>
        <v/>
      </c>
      <c r="M44" s="239" t="str">
        <f t="shared" ref="M44:M62" si="4">IF(LEN(B44)&gt;0,IF(D44="X",1,IF(E44="X",3,IF(F44="X",4,IF(OR(G44="X",H44="X"),8,IF(I44="X",12,0))))),"")</f>
        <v/>
      </c>
      <c r="N44" s="238" t="str">
        <f>IF('Proje ve Personel Bilgileri'!C38&gt;0,L44*M44,"")</f>
        <v/>
      </c>
      <c r="O44" s="238" t="str">
        <f>IF('Proje ve Personel Bilgileri'!C38&gt;0,G011B!R41,"")</f>
        <v/>
      </c>
      <c r="P44" s="240" t="str">
        <f>IF('Proje ve Personel Bilgileri'!C38&gt;0,MIN(N44,O44),"")</f>
        <v/>
      </c>
      <c r="R44" s="132"/>
    </row>
    <row r="45" spans="1:18" ht="18" customHeight="1" x14ac:dyDescent="0.25">
      <c r="A45" s="164">
        <v>23</v>
      </c>
      <c r="B45" s="230" t="str">
        <f>IF('Proje ve Personel Bilgileri'!C39&gt;0,'Proje ve Personel Bilgileri'!C39,"")</f>
        <v/>
      </c>
      <c r="C45" s="231" t="str">
        <f>IF('Proje ve Personel Bilgileri'!C39&gt;0,'Proje ve Personel Bilgileri'!D39,"")</f>
        <v/>
      </c>
      <c r="D45" s="326"/>
      <c r="E45" s="165"/>
      <c r="F45" s="165"/>
      <c r="G45" s="165"/>
      <c r="H45" s="165"/>
      <c r="I45" s="165"/>
      <c r="J45" s="166"/>
      <c r="K45" s="211" t="str">
        <f t="shared" si="3"/>
        <v/>
      </c>
      <c r="L45" s="238" t="str">
        <f>IF('Proje ve Personel Bilgileri'!C39&gt;0,AUcret,"")</f>
        <v/>
      </c>
      <c r="M45" s="239" t="str">
        <f t="shared" si="4"/>
        <v/>
      </c>
      <c r="N45" s="238" t="str">
        <f>IF('Proje ve Personel Bilgileri'!C39&gt;0,L45*M45,"")</f>
        <v/>
      </c>
      <c r="O45" s="238" t="str">
        <f>IF('Proje ve Personel Bilgileri'!C39&gt;0,G011B!R42,"")</f>
        <v/>
      </c>
      <c r="P45" s="240" t="str">
        <f>IF('Proje ve Personel Bilgileri'!C39&gt;0,MIN(N45,O45),"")</f>
        <v/>
      </c>
      <c r="R45" s="132"/>
    </row>
    <row r="46" spans="1:18" ht="18" customHeight="1" x14ac:dyDescent="0.25">
      <c r="A46" s="164">
        <v>24</v>
      </c>
      <c r="B46" s="230" t="str">
        <f>IF('Proje ve Personel Bilgileri'!C40&gt;0,'Proje ve Personel Bilgileri'!C40,"")</f>
        <v/>
      </c>
      <c r="C46" s="231" t="str">
        <f>IF('Proje ve Personel Bilgileri'!C40&gt;0,'Proje ve Personel Bilgileri'!D40,"")</f>
        <v/>
      </c>
      <c r="D46" s="326"/>
      <c r="E46" s="165"/>
      <c r="F46" s="165"/>
      <c r="G46" s="165"/>
      <c r="H46" s="165"/>
      <c r="I46" s="165"/>
      <c r="J46" s="166"/>
      <c r="K46" s="211" t="str">
        <f t="shared" si="3"/>
        <v/>
      </c>
      <c r="L46" s="238" t="str">
        <f>IF('Proje ve Personel Bilgileri'!C40&gt;0,AUcret,"")</f>
        <v/>
      </c>
      <c r="M46" s="239" t="str">
        <f t="shared" si="4"/>
        <v/>
      </c>
      <c r="N46" s="238" t="str">
        <f>IF('Proje ve Personel Bilgileri'!C40&gt;0,L46*M46,"")</f>
        <v/>
      </c>
      <c r="O46" s="238" t="str">
        <f>IF('Proje ve Personel Bilgileri'!C40&gt;0,G011B!R43,"")</f>
        <v/>
      </c>
      <c r="P46" s="240" t="str">
        <f>IF('Proje ve Personel Bilgileri'!C40&gt;0,MIN(N46,O46),"")</f>
        <v/>
      </c>
      <c r="R46" s="132"/>
    </row>
    <row r="47" spans="1:18" ht="18" customHeight="1" x14ac:dyDescent="0.25">
      <c r="A47" s="164">
        <v>25</v>
      </c>
      <c r="B47" s="230" t="str">
        <f>IF('Proje ve Personel Bilgileri'!C41&gt;0,'Proje ve Personel Bilgileri'!C41,"")</f>
        <v/>
      </c>
      <c r="C47" s="231" t="str">
        <f>IF('Proje ve Personel Bilgileri'!C41&gt;0,'Proje ve Personel Bilgileri'!D41,"")</f>
        <v/>
      </c>
      <c r="D47" s="326"/>
      <c r="E47" s="165"/>
      <c r="F47" s="165"/>
      <c r="G47" s="165"/>
      <c r="H47" s="165"/>
      <c r="I47" s="165"/>
      <c r="J47" s="166"/>
      <c r="K47" s="211" t="str">
        <f t="shared" si="3"/>
        <v/>
      </c>
      <c r="L47" s="238" t="str">
        <f>IF('Proje ve Personel Bilgileri'!C41&gt;0,AUcret,"")</f>
        <v/>
      </c>
      <c r="M47" s="239" t="str">
        <f t="shared" si="4"/>
        <v/>
      </c>
      <c r="N47" s="238" t="str">
        <f>IF('Proje ve Personel Bilgileri'!C41&gt;0,L47*M47,"")</f>
        <v/>
      </c>
      <c r="O47" s="238" t="str">
        <f>IF('Proje ve Personel Bilgileri'!C41&gt;0,G011B!R44,"")</f>
        <v/>
      </c>
      <c r="P47" s="240" t="str">
        <f>IF('Proje ve Personel Bilgileri'!C41&gt;0,MIN(N47,O47),"")</f>
        <v/>
      </c>
      <c r="R47" s="132"/>
    </row>
    <row r="48" spans="1:18" ht="18" customHeight="1" x14ac:dyDescent="0.25">
      <c r="A48" s="164">
        <v>26</v>
      </c>
      <c r="B48" s="230" t="str">
        <f>IF('Proje ve Personel Bilgileri'!C42&gt;0,'Proje ve Personel Bilgileri'!C42,"")</f>
        <v/>
      </c>
      <c r="C48" s="231" t="str">
        <f>IF('Proje ve Personel Bilgileri'!C42&gt;0,'Proje ve Personel Bilgileri'!D42,"")</f>
        <v/>
      </c>
      <c r="D48" s="326"/>
      <c r="E48" s="165"/>
      <c r="F48" s="165"/>
      <c r="G48" s="165"/>
      <c r="H48" s="165"/>
      <c r="I48" s="165"/>
      <c r="J48" s="166"/>
      <c r="K48" s="211" t="str">
        <f t="shared" si="3"/>
        <v/>
      </c>
      <c r="L48" s="238" t="str">
        <f>IF('Proje ve Personel Bilgileri'!C42&gt;0,AUcret,"")</f>
        <v/>
      </c>
      <c r="M48" s="239" t="str">
        <f t="shared" si="4"/>
        <v/>
      </c>
      <c r="N48" s="238" t="str">
        <f>IF('Proje ve Personel Bilgileri'!C42&gt;0,L48*M48,"")</f>
        <v/>
      </c>
      <c r="O48" s="238" t="str">
        <f>IF('Proje ve Personel Bilgileri'!C42&gt;0,G011B!R45,"")</f>
        <v/>
      </c>
      <c r="P48" s="240" t="str">
        <f>IF('Proje ve Personel Bilgileri'!C42&gt;0,MIN(N48,O48),"")</f>
        <v/>
      </c>
      <c r="R48" s="132"/>
    </row>
    <row r="49" spans="1:18" ht="18" customHeight="1" x14ac:dyDescent="0.25">
      <c r="A49" s="164">
        <v>27</v>
      </c>
      <c r="B49" s="230" t="str">
        <f>IF('Proje ve Personel Bilgileri'!C43&gt;0,'Proje ve Personel Bilgileri'!C43,"")</f>
        <v/>
      </c>
      <c r="C49" s="231" t="str">
        <f>IF('Proje ve Personel Bilgileri'!C43&gt;0,'Proje ve Personel Bilgileri'!D43,"")</f>
        <v/>
      </c>
      <c r="D49" s="326"/>
      <c r="E49" s="165"/>
      <c r="F49" s="165"/>
      <c r="G49" s="165"/>
      <c r="H49" s="165"/>
      <c r="I49" s="165"/>
      <c r="J49" s="166"/>
      <c r="K49" s="211" t="str">
        <f t="shared" si="3"/>
        <v/>
      </c>
      <c r="L49" s="238" t="str">
        <f>IF('Proje ve Personel Bilgileri'!C43&gt;0,AUcret,"")</f>
        <v/>
      </c>
      <c r="M49" s="239" t="str">
        <f t="shared" si="4"/>
        <v/>
      </c>
      <c r="N49" s="238" t="str">
        <f>IF('Proje ve Personel Bilgileri'!C43&gt;0,L49*M49,"")</f>
        <v/>
      </c>
      <c r="O49" s="238" t="str">
        <f>IF('Proje ve Personel Bilgileri'!C43&gt;0,G011B!R46,"")</f>
        <v/>
      </c>
      <c r="P49" s="240" t="str">
        <f>IF('Proje ve Personel Bilgileri'!C43&gt;0,MIN(N49,O49),"")</f>
        <v/>
      </c>
      <c r="R49" s="132"/>
    </row>
    <row r="50" spans="1:18" ht="18" customHeight="1" x14ac:dyDescent="0.25">
      <c r="A50" s="164">
        <v>28</v>
      </c>
      <c r="B50" s="230" t="str">
        <f>IF('Proje ve Personel Bilgileri'!C44&gt;0,'Proje ve Personel Bilgileri'!C44,"")</f>
        <v/>
      </c>
      <c r="C50" s="231" t="str">
        <f>IF('Proje ve Personel Bilgileri'!C44&gt;0,'Proje ve Personel Bilgileri'!D44,"")</f>
        <v/>
      </c>
      <c r="D50" s="326"/>
      <c r="E50" s="165"/>
      <c r="F50" s="165"/>
      <c r="G50" s="165"/>
      <c r="H50" s="165"/>
      <c r="I50" s="165"/>
      <c r="J50" s="166"/>
      <c r="K50" s="211" t="str">
        <f t="shared" si="3"/>
        <v/>
      </c>
      <c r="L50" s="238" t="str">
        <f>IF('Proje ve Personel Bilgileri'!C44&gt;0,AUcret,"")</f>
        <v/>
      </c>
      <c r="M50" s="239" t="str">
        <f t="shared" si="4"/>
        <v/>
      </c>
      <c r="N50" s="238" t="str">
        <f>IF('Proje ve Personel Bilgileri'!C44&gt;0,L50*M50,"")</f>
        <v/>
      </c>
      <c r="O50" s="238" t="str">
        <f>IF('Proje ve Personel Bilgileri'!C44&gt;0,G011B!R47,"")</f>
        <v/>
      </c>
      <c r="P50" s="240" t="str">
        <f>IF('Proje ve Personel Bilgileri'!C44&gt;0,MIN(N50,O50),"")</f>
        <v/>
      </c>
      <c r="R50" s="132"/>
    </row>
    <row r="51" spans="1:18" ht="18" customHeight="1" x14ac:dyDescent="0.25">
      <c r="A51" s="164">
        <v>29</v>
      </c>
      <c r="B51" s="230" t="str">
        <f>IF('Proje ve Personel Bilgileri'!C45&gt;0,'Proje ve Personel Bilgileri'!C45,"")</f>
        <v/>
      </c>
      <c r="C51" s="231" t="str">
        <f>IF('Proje ve Personel Bilgileri'!C45&gt;0,'Proje ve Personel Bilgileri'!D45,"")</f>
        <v/>
      </c>
      <c r="D51" s="326"/>
      <c r="E51" s="165"/>
      <c r="F51" s="165"/>
      <c r="G51" s="165"/>
      <c r="H51" s="165"/>
      <c r="I51" s="165"/>
      <c r="J51" s="166"/>
      <c r="K51" s="211" t="str">
        <f t="shared" si="3"/>
        <v/>
      </c>
      <c r="L51" s="238" t="str">
        <f>IF('Proje ve Personel Bilgileri'!C45&gt;0,AUcret,"")</f>
        <v/>
      </c>
      <c r="M51" s="239" t="str">
        <f t="shared" si="4"/>
        <v/>
      </c>
      <c r="N51" s="238" t="str">
        <f>IF('Proje ve Personel Bilgileri'!C45&gt;0,L51*M51,"")</f>
        <v/>
      </c>
      <c r="O51" s="238" t="str">
        <f>IF('Proje ve Personel Bilgileri'!C45&gt;0,G011B!R48,"")</f>
        <v/>
      </c>
      <c r="P51" s="240" t="str">
        <f>IF('Proje ve Personel Bilgileri'!C45&gt;0,MIN(N51,O51),"")</f>
        <v/>
      </c>
      <c r="R51" s="132"/>
    </row>
    <row r="52" spans="1:18" ht="18" customHeight="1" x14ac:dyDescent="0.25">
      <c r="A52" s="164">
        <v>30</v>
      </c>
      <c r="B52" s="230" t="str">
        <f>IF('Proje ve Personel Bilgileri'!C46&gt;0,'Proje ve Personel Bilgileri'!C46,"")</f>
        <v/>
      </c>
      <c r="C52" s="231" t="str">
        <f>IF('Proje ve Personel Bilgileri'!C46&gt;0,'Proje ve Personel Bilgileri'!D46,"")</f>
        <v/>
      </c>
      <c r="D52" s="326"/>
      <c r="E52" s="165"/>
      <c r="F52" s="165"/>
      <c r="G52" s="165"/>
      <c r="H52" s="165"/>
      <c r="I52" s="165"/>
      <c r="J52" s="166"/>
      <c r="K52" s="211" t="str">
        <f t="shared" si="3"/>
        <v/>
      </c>
      <c r="L52" s="238" t="str">
        <f>IF('Proje ve Personel Bilgileri'!C46&gt;0,AUcret,"")</f>
        <v/>
      </c>
      <c r="M52" s="239" t="str">
        <f t="shared" si="4"/>
        <v/>
      </c>
      <c r="N52" s="238" t="str">
        <f>IF('Proje ve Personel Bilgileri'!C46&gt;0,L52*M52,"")</f>
        <v/>
      </c>
      <c r="O52" s="238" t="str">
        <f>IF('Proje ve Personel Bilgileri'!C46&gt;0,G011B!R49,"")</f>
        <v/>
      </c>
      <c r="P52" s="240" t="str">
        <f>IF('Proje ve Personel Bilgileri'!C46&gt;0,MIN(N52,O52),"")</f>
        <v/>
      </c>
      <c r="R52" s="132"/>
    </row>
    <row r="53" spans="1:18" ht="18" customHeight="1" x14ac:dyDescent="0.25">
      <c r="A53" s="164">
        <v>31</v>
      </c>
      <c r="B53" s="230" t="str">
        <f>IF('Proje ve Personel Bilgileri'!C47&gt;0,'Proje ve Personel Bilgileri'!C47,"")</f>
        <v/>
      </c>
      <c r="C53" s="231" t="str">
        <f>IF('Proje ve Personel Bilgileri'!C47&gt;0,'Proje ve Personel Bilgileri'!D47,"")</f>
        <v/>
      </c>
      <c r="D53" s="326"/>
      <c r="E53" s="165"/>
      <c r="F53" s="165"/>
      <c r="G53" s="165"/>
      <c r="H53" s="165"/>
      <c r="I53" s="165"/>
      <c r="J53" s="166"/>
      <c r="K53" s="211" t="str">
        <f t="shared" si="3"/>
        <v/>
      </c>
      <c r="L53" s="238" t="str">
        <f>IF('Proje ve Personel Bilgileri'!C47&gt;0,AUcret,"")</f>
        <v/>
      </c>
      <c r="M53" s="239" t="str">
        <f t="shared" si="4"/>
        <v/>
      </c>
      <c r="N53" s="238" t="str">
        <f>IF('Proje ve Personel Bilgileri'!C47&gt;0,L53*M53,"")</f>
        <v/>
      </c>
      <c r="O53" s="238" t="str">
        <f>IF('Proje ve Personel Bilgileri'!C47&gt;0,G011B!R50,"")</f>
        <v/>
      </c>
      <c r="P53" s="240" t="str">
        <f>IF('Proje ve Personel Bilgileri'!C47&gt;0,MIN(N53,O53),"")</f>
        <v/>
      </c>
      <c r="R53" s="132"/>
    </row>
    <row r="54" spans="1:18" ht="18" customHeight="1" x14ac:dyDescent="0.25">
      <c r="A54" s="164">
        <v>32</v>
      </c>
      <c r="B54" s="230" t="str">
        <f>IF('Proje ve Personel Bilgileri'!C48&gt;0,'Proje ve Personel Bilgileri'!C48,"")</f>
        <v/>
      </c>
      <c r="C54" s="231" t="str">
        <f>IF('Proje ve Personel Bilgileri'!C48&gt;0,'Proje ve Personel Bilgileri'!D48,"")</f>
        <v/>
      </c>
      <c r="D54" s="326"/>
      <c r="E54" s="165"/>
      <c r="F54" s="165"/>
      <c r="G54" s="165"/>
      <c r="H54" s="165"/>
      <c r="I54" s="165"/>
      <c r="J54" s="166"/>
      <c r="K54" s="211" t="str">
        <f t="shared" si="3"/>
        <v/>
      </c>
      <c r="L54" s="238" t="str">
        <f>IF('Proje ve Personel Bilgileri'!C48&gt;0,AUcret,"")</f>
        <v/>
      </c>
      <c r="M54" s="239" t="str">
        <f t="shared" si="4"/>
        <v/>
      </c>
      <c r="N54" s="238" t="str">
        <f>IF('Proje ve Personel Bilgileri'!C48&gt;0,L54*M54,"")</f>
        <v/>
      </c>
      <c r="O54" s="238" t="str">
        <f>IF('Proje ve Personel Bilgileri'!C48&gt;0,G011B!R51,"")</f>
        <v/>
      </c>
      <c r="P54" s="240" t="str">
        <f>IF('Proje ve Personel Bilgileri'!C48&gt;0,MIN(N54,O54),"")</f>
        <v/>
      </c>
      <c r="R54" s="132"/>
    </row>
    <row r="55" spans="1:18" ht="18" customHeight="1" x14ac:dyDescent="0.25">
      <c r="A55" s="164">
        <v>33</v>
      </c>
      <c r="B55" s="230" t="str">
        <f>IF('Proje ve Personel Bilgileri'!C49&gt;0,'Proje ve Personel Bilgileri'!C49,"")</f>
        <v/>
      </c>
      <c r="C55" s="231" t="str">
        <f>IF('Proje ve Personel Bilgileri'!C49&gt;0,'Proje ve Personel Bilgileri'!D49,"")</f>
        <v/>
      </c>
      <c r="D55" s="326"/>
      <c r="E55" s="165"/>
      <c r="F55" s="165"/>
      <c r="G55" s="165"/>
      <c r="H55" s="165"/>
      <c r="I55" s="165"/>
      <c r="J55" s="166"/>
      <c r="K55" s="211" t="str">
        <f t="shared" si="3"/>
        <v/>
      </c>
      <c r="L55" s="238" t="str">
        <f>IF('Proje ve Personel Bilgileri'!C49&gt;0,AUcret,"")</f>
        <v/>
      </c>
      <c r="M55" s="239" t="str">
        <f t="shared" si="4"/>
        <v/>
      </c>
      <c r="N55" s="238" t="str">
        <f>IF('Proje ve Personel Bilgileri'!C49&gt;0,L55*M55,"")</f>
        <v/>
      </c>
      <c r="O55" s="238" t="str">
        <f>IF('Proje ve Personel Bilgileri'!C49&gt;0,G011B!R52,"")</f>
        <v/>
      </c>
      <c r="P55" s="240" t="str">
        <f>IF('Proje ve Personel Bilgileri'!C49&gt;0,MIN(N55,O55),"")</f>
        <v/>
      </c>
      <c r="R55" s="132"/>
    </row>
    <row r="56" spans="1:18" ht="18" customHeight="1" x14ac:dyDescent="0.25">
      <c r="A56" s="164">
        <v>34</v>
      </c>
      <c r="B56" s="230" t="str">
        <f>IF('Proje ve Personel Bilgileri'!C50&gt;0,'Proje ve Personel Bilgileri'!C50,"")</f>
        <v/>
      </c>
      <c r="C56" s="231" t="str">
        <f>IF('Proje ve Personel Bilgileri'!C50&gt;0,'Proje ve Personel Bilgileri'!D50,"")</f>
        <v/>
      </c>
      <c r="D56" s="326"/>
      <c r="E56" s="165"/>
      <c r="F56" s="165"/>
      <c r="G56" s="165"/>
      <c r="H56" s="165"/>
      <c r="I56" s="165"/>
      <c r="J56" s="166"/>
      <c r="K56" s="211" t="str">
        <f t="shared" si="3"/>
        <v/>
      </c>
      <c r="L56" s="238" t="str">
        <f>IF('Proje ve Personel Bilgileri'!C50&gt;0,AUcret,"")</f>
        <v/>
      </c>
      <c r="M56" s="239" t="str">
        <f t="shared" si="4"/>
        <v/>
      </c>
      <c r="N56" s="238" t="str">
        <f>IF('Proje ve Personel Bilgileri'!C50&gt;0,L56*M56,"")</f>
        <v/>
      </c>
      <c r="O56" s="238" t="str">
        <f>IF('Proje ve Personel Bilgileri'!C50&gt;0,G011B!R53,"")</f>
        <v/>
      </c>
      <c r="P56" s="240" t="str">
        <f>IF('Proje ve Personel Bilgileri'!C50&gt;0,MIN(N56,O56),"")</f>
        <v/>
      </c>
      <c r="R56" s="132"/>
    </row>
    <row r="57" spans="1:18" ht="18" customHeight="1" x14ac:dyDescent="0.25">
      <c r="A57" s="164">
        <v>35</v>
      </c>
      <c r="B57" s="230" t="str">
        <f>IF('Proje ve Personel Bilgileri'!C51&gt;0,'Proje ve Personel Bilgileri'!C51,"")</f>
        <v/>
      </c>
      <c r="C57" s="231" t="str">
        <f>IF('Proje ve Personel Bilgileri'!C51&gt;0,'Proje ve Personel Bilgileri'!D51,"")</f>
        <v/>
      </c>
      <c r="D57" s="326"/>
      <c r="E57" s="165"/>
      <c r="F57" s="165"/>
      <c r="G57" s="165"/>
      <c r="H57" s="165"/>
      <c r="I57" s="165"/>
      <c r="J57" s="166"/>
      <c r="K57" s="211" t="str">
        <f t="shared" si="3"/>
        <v/>
      </c>
      <c r="L57" s="238" t="str">
        <f>IF('Proje ve Personel Bilgileri'!C51&gt;0,AUcret,"")</f>
        <v/>
      </c>
      <c r="M57" s="239" t="str">
        <f t="shared" si="4"/>
        <v/>
      </c>
      <c r="N57" s="238" t="str">
        <f>IF('Proje ve Personel Bilgileri'!C51&gt;0,L57*M57,"")</f>
        <v/>
      </c>
      <c r="O57" s="238" t="str">
        <f>IF('Proje ve Personel Bilgileri'!C51&gt;0,G011B!R54,"")</f>
        <v/>
      </c>
      <c r="P57" s="240" t="str">
        <f>IF('Proje ve Personel Bilgileri'!C51&gt;0,MIN(N57,O57),"")</f>
        <v/>
      </c>
      <c r="R57" s="132"/>
    </row>
    <row r="58" spans="1:18" ht="18" customHeight="1" x14ac:dyDescent="0.25">
      <c r="A58" s="164">
        <v>36</v>
      </c>
      <c r="B58" s="230" t="str">
        <f>IF('Proje ve Personel Bilgileri'!C52&gt;0,'Proje ve Personel Bilgileri'!C52,"")</f>
        <v/>
      </c>
      <c r="C58" s="231" t="str">
        <f>IF('Proje ve Personel Bilgileri'!C52&gt;0,'Proje ve Personel Bilgileri'!D52,"")</f>
        <v/>
      </c>
      <c r="D58" s="326"/>
      <c r="E58" s="165"/>
      <c r="F58" s="165"/>
      <c r="G58" s="165"/>
      <c r="H58" s="165"/>
      <c r="I58" s="165"/>
      <c r="J58" s="166"/>
      <c r="K58" s="211" t="str">
        <f t="shared" si="3"/>
        <v/>
      </c>
      <c r="L58" s="238" t="str">
        <f>IF('Proje ve Personel Bilgileri'!C52&gt;0,AUcret,"")</f>
        <v/>
      </c>
      <c r="M58" s="239" t="str">
        <f t="shared" si="4"/>
        <v/>
      </c>
      <c r="N58" s="238" t="str">
        <f>IF('Proje ve Personel Bilgileri'!C52&gt;0,L58*M58,"")</f>
        <v/>
      </c>
      <c r="O58" s="238" t="str">
        <f>IF('Proje ve Personel Bilgileri'!C52&gt;0,G011B!R55,"")</f>
        <v/>
      </c>
      <c r="P58" s="240" t="str">
        <f>IF('Proje ve Personel Bilgileri'!C52&gt;0,MIN(N58,O58),"")</f>
        <v/>
      </c>
      <c r="R58" s="132"/>
    </row>
    <row r="59" spans="1:18" ht="18" customHeight="1" x14ac:dyDescent="0.25">
      <c r="A59" s="164">
        <v>37</v>
      </c>
      <c r="B59" s="230" t="str">
        <f>IF('Proje ve Personel Bilgileri'!C53&gt;0,'Proje ve Personel Bilgileri'!C53,"")</f>
        <v/>
      </c>
      <c r="C59" s="231" t="str">
        <f>IF('Proje ve Personel Bilgileri'!C53&gt;0,'Proje ve Personel Bilgileri'!D53,"")</f>
        <v/>
      </c>
      <c r="D59" s="326"/>
      <c r="E59" s="165"/>
      <c r="F59" s="165"/>
      <c r="G59" s="165"/>
      <c r="H59" s="165"/>
      <c r="I59" s="165"/>
      <c r="J59" s="166"/>
      <c r="K59" s="211" t="str">
        <f t="shared" si="3"/>
        <v/>
      </c>
      <c r="L59" s="238" t="str">
        <f>IF('Proje ve Personel Bilgileri'!C53&gt;0,AUcret,"")</f>
        <v/>
      </c>
      <c r="M59" s="239" t="str">
        <f t="shared" si="4"/>
        <v/>
      </c>
      <c r="N59" s="238" t="str">
        <f>IF('Proje ve Personel Bilgileri'!C53&gt;0,L59*M59,"")</f>
        <v/>
      </c>
      <c r="O59" s="238" t="str">
        <f>IF('Proje ve Personel Bilgileri'!C53&gt;0,G011B!R56,"")</f>
        <v/>
      </c>
      <c r="P59" s="240" t="str">
        <f>IF('Proje ve Personel Bilgileri'!C53&gt;0,MIN(N59,O59),"")</f>
        <v/>
      </c>
      <c r="R59" s="132"/>
    </row>
    <row r="60" spans="1:18" ht="18" customHeight="1" x14ac:dyDescent="0.25">
      <c r="A60" s="164">
        <v>38</v>
      </c>
      <c r="B60" s="230" t="str">
        <f>IF('Proje ve Personel Bilgileri'!C54&gt;0,'Proje ve Personel Bilgileri'!C54,"")</f>
        <v/>
      </c>
      <c r="C60" s="231" t="str">
        <f>IF('Proje ve Personel Bilgileri'!C54&gt;0,'Proje ve Personel Bilgileri'!D54,"")</f>
        <v/>
      </c>
      <c r="D60" s="326"/>
      <c r="E60" s="165"/>
      <c r="F60" s="165"/>
      <c r="G60" s="165"/>
      <c r="H60" s="165"/>
      <c r="I60" s="165"/>
      <c r="J60" s="166"/>
      <c r="K60" s="211" t="str">
        <f t="shared" si="3"/>
        <v/>
      </c>
      <c r="L60" s="238" t="str">
        <f>IF('Proje ve Personel Bilgileri'!C54&gt;0,AUcret,"")</f>
        <v/>
      </c>
      <c r="M60" s="239" t="str">
        <f t="shared" si="4"/>
        <v/>
      </c>
      <c r="N60" s="238" t="str">
        <f>IF('Proje ve Personel Bilgileri'!C54&gt;0,L60*M60,"")</f>
        <v/>
      </c>
      <c r="O60" s="238" t="str">
        <f>IF('Proje ve Personel Bilgileri'!C54&gt;0,G011B!R57,"")</f>
        <v/>
      </c>
      <c r="P60" s="240" t="str">
        <f>IF('Proje ve Personel Bilgileri'!C54&gt;0,MIN(N60,O60),"")</f>
        <v/>
      </c>
      <c r="R60" s="132"/>
    </row>
    <row r="61" spans="1:18" ht="18" customHeight="1" x14ac:dyDescent="0.25">
      <c r="A61" s="164">
        <v>39</v>
      </c>
      <c r="B61" s="230" t="str">
        <f>IF('Proje ve Personel Bilgileri'!C55&gt;0,'Proje ve Personel Bilgileri'!C55,"")</f>
        <v/>
      </c>
      <c r="C61" s="231" t="str">
        <f>IF('Proje ve Personel Bilgileri'!C55&gt;0,'Proje ve Personel Bilgileri'!D55,"")</f>
        <v/>
      </c>
      <c r="D61" s="326"/>
      <c r="E61" s="165"/>
      <c r="F61" s="165"/>
      <c r="G61" s="165"/>
      <c r="H61" s="165"/>
      <c r="I61" s="165"/>
      <c r="J61" s="166"/>
      <c r="K61" s="211" t="str">
        <f t="shared" si="3"/>
        <v/>
      </c>
      <c r="L61" s="238" t="str">
        <f>IF('Proje ve Personel Bilgileri'!C55&gt;0,AUcret,"")</f>
        <v/>
      </c>
      <c r="M61" s="239" t="str">
        <f t="shared" si="4"/>
        <v/>
      </c>
      <c r="N61" s="238" t="str">
        <f>IF('Proje ve Personel Bilgileri'!C55&gt;0,L61*M61,"")</f>
        <v/>
      </c>
      <c r="O61" s="238" t="str">
        <f>IF('Proje ve Personel Bilgileri'!C55&gt;0,G011B!R58,"")</f>
        <v/>
      </c>
      <c r="P61" s="240" t="str">
        <f>IF('Proje ve Personel Bilgileri'!C55&gt;0,MIN(N61,O61),"")</f>
        <v/>
      </c>
      <c r="R61" s="132"/>
    </row>
    <row r="62" spans="1:18" ht="18" customHeight="1" thickBot="1" x14ac:dyDescent="0.3">
      <c r="A62" s="167">
        <v>40</v>
      </c>
      <c r="B62" s="232" t="str">
        <f>IF('Proje ve Personel Bilgileri'!C56&gt;0,'Proje ve Personel Bilgileri'!C56,"")</f>
        <v/>
      </c>
      <c r="C62" s="233" t="str">
        <f>IF('Proje ve Personel Bilgileri'!C56&gt;0,'Proje ve Personel Bilgileri'!D56,"")</f>
        <v/>
      </c>
      <c r="D62" s="327"/>
      <c r="E62" s="168"/>
      <c r="F62" s="168"/>
      <c r="G62" s="168"/>
      <c r="H62" s="168"/>
      <c r="I62" s="168"/>
      <c r="J62" s="169"/>
      <c r="K62" s="241" t="str">
        <f t="shared" si="3"/>
        <v/>
      </c>
      <c r="L62" s="242" t="str">
        <f>IF('Proje ve Personel Bilgileri'!C56&gt;0,AUcret,"")</f>
        <v/>
      </c>
      <c r="M62" s="243" t="str">
        <f t="shared" si="4"/>
        <v/>
      </c>
      <c r="N62" s="242" t="str">
        <f>IF('Proje ve Personel Bilgileri'!C56&gt;0,L62*M62,"")</f>
        <v/>
      </c>
      <c r="O62" s="242" t="str">
        <f>IF('Proje ve Personel Bilgileri'!C56&gt;0,G011B!R59,"")</f>
        <v/>
      </c>
      <c r="P62" s="244" t="str">
        <f>IF('Proje ve Personel Bilgileri'!C56&gt;0,MIN(N62,O62),"")</f>
        <v/>
      </c>
      <c r="R62" s="245">
        <f>IF(ISERROR(IF(SUM(L43:L62)&gt;0,1,0)),1,IF(SUM(L43:L62)&gt;0,1,0))</f>
        <v>0</v>
      </c>
    </row>
    <row r="63" spans="1:18" x14ac:dyDescent="0.25">
      <c r="A63" t="s">
        <v>68</v>
      </c>
    </row>
    <row r="64" spans="1:18" x14ac:dyDescent="0.25">
      <c r="A64" t="s">
        <v>70</v>
      </c>
    </row>
    <row r="65" spans="1:18" x14ac:dyDescent="0.25">
      <c r="A65" t="s">
        <v>69</v>
      </c>
    </row>
    <row r="67" spans="1:18" ht="19.5" x14ac:dyDescent="0.3">
      <c r="A67" s="342" t="s">
        <v>43</v>
      </c>
      <c r="B67" s="343">
        <f ca="1">imzatarihi</f>
        <v>46091</v>
      </c>
      <c r="C67" s="413" t="s">
        <v>44</v>
      </c>
      <c r="D67" s="413"/>
      <c r="E67" s="344" t="str">
        <f>IF(kurulusyetkilisi&gt;0,kurulusyetkilisi,"")</f>
        <v/>
      </c>
      <c r="G67" s="342"/>
      <c r="H67" s="131"/>
      <c r="I67" s="131"/>
      <c r="J67" s="4"/>
      <c r="L67" s="153"/>
      <c r="M67" s="153"/>
      <c r="N67" s="153"/>
      <c r="O67" s="153"/>
    </row>
    <row r="68" spans="1:18" ht="19.5" x14ac:dyDescent="0.3">
      <c r="A68" s="346"/>
      <c r="B68" s="346"/>
      <c r="C68" s="413" t="s">
        <v>45</v>
      </c>
      <c r="D68" s="413"/>
      <c r="E68" s="414"/>
      <c r="F68" s="414"/>
      <c r="G68" s="414"/>
      <c r="H68" s="107"/>
      <c r="I68" s="107"/>
      <c r="J68" s="4"/>
      <c r="L68" s="153"/>
      <c r="M68" s="153"/>
      <c r="N68" s="153"/>
      <c r="O68" s="153"/>
    </row>
    <row r="69" spans="1:18" ht="15.75" x14ac:dyDescent="0.25">
      <c r="A69" s="453" t="s">
        <v>57</v>
      </c>
      <c r="B69" s="453"/>
      <c r="C69" s="453"/>
      <c r="D69" s="453"/>
      <c r="E69" s="453"/>
      <c r="F69" s="453"/>
      <c r="G69" s="453"/>
      <c r="H69" s="453"/>
      <c r="I69" s="453"/>
      <c r="J69" s="453"/>
      <c r="K69" s="453"/>
      <c r="L69" s="453"/>
      <c r="M69" s="453"/>
      <c r="N69" s="453"/>
      <c r="O69" s="453"/>
      <c r="P69" s="453"/>
    </row>
    <row r="70" spans="1:18" x14ac:dyDescent="0.25">
      <c r="A70" s="439" t="str">
        <f>IF(YilDonem&lt;&gt;"",CONCATENATE(YilDonem," dönemine aittir."),"")</f>
        <v/>
      </c>
      <c r="B70" s="439"/>
      <c r="C70" s="439"/>
      <c r="D70" s="439"/>
      <c r="E70" s="439"/>
      <c r="F70" s="439"/>
      <c r="G70" s="439"/>
      <c r="H70" s="439"/>
      <c r="I70" s="439"/>
      <c r="J70" s="439"/>
      <c r="K70" s="439"/>
      <c r="L70" s="439"/>
      <c r="M70" s="439"/>
      <c r="N70" s="439"/>
      <c r="O70" s="439"/>
      <c r="P70" s="439"/>
    </row>
    <row r="71" spans="1:18" ht="19.5" thickBot="1" x14ac:dyDescent="0.35">
      <c r="A71" s="440" t="s">
        <v>76</v>
      </c>
      <c r="B71" s="440"/>
      <c r="C71" s="440"/>
      <c r="D71" s="440"/>
      <c r="E71" s="440"/>
      <c r="F71" s="440"/>
      <c r="G71" s="440"/>
      <c r="H71" s="440"/>
      <c r="I71" s="440"/>
      <c r="J71" s="440"/>
      <c r="K71" s="440"/>
      <c r="L71" s="440"/>
      <c r="M71" s="440"/>
      <c r="N71" s="440"/>
      <c r="O71" s="440"/>
      <c r="P71" s="440"/>
    </row>
    <row r="72" spans="1:18" ht="31.7" customHeight="1" thickBot="1" x14ac:dyDescent="0.3">
      <c r="A72" s="463" t="s">
        <v>1</v>
      </c>
      <c r="B72" s="464"/>
      <c r="C72" s="441" t="str">
        <f>IF(ProjeNo&gt;0,ProjeNo,"")</f>
        <v/>
      </c>
      <c r="D72" s="442"/>
      <c r="E72" s="442"/>
      <c r="F72" s="442"/>
      <c r="G72" s="442"/>
      <c r="H72" s="442"/>
      <c r="I72" s="442"/>
      <c r="J72" s="442"/>
      <c r="K72" s="442"/>
      <c r="L72" s="442"/>
      <c r="M72" s="442"/>
      <c r="N72" s="442"/>
      <c r="O72" s="442"/>
      <c r="P72" s="443"/>
    </row>
    <row r="73" spans="1:18" ht="42.75" customHeight="1" thickBot="1" x14ac:dyDescent="0.3">
      <c r="A73" s="465" t="s">
        <v>11</v>
      </c>
      <c r="B73" s="466"/>
      <c r="C73" s="467" t="str">
        <f>IF(ProjeAdi&gt;0,ProjeAdi,"")</f>
        <v/>
      </c>
      <c r="D73" s="468"/>
      <c r="E73" s="468"/>
      <c r="F73" s="468"/>
      <c r="G73" s="468"/>
      <c r="H73" s="468"/>
      <c r="I73" s="468"/>
      <c r="J73" s="468"/>
      <c r="K73" s="468"/>
      <c r="L73" s="468"/>
      <c r="M73" s="468"/>
      <c r="N73" s="468"/>
      <c r="O73" s="468"/>
      <c r="P73" s="469"/>
    </row>
    <row r="74" spans="1:18" ht="31.7" customHeight="1" thickBot="1" x14ac:dyDescent="0.3">
      <c r="A74" s="463" t="s">
        <v>2</v>
      </c>
      <c r="B74" s="470"/>
      <c r="C74" s="471" t="str">
        <f>IF(BasvuruTarihi&lt;&gt;"",BasvuruTarihi,"")</f>
        <v/>
      </c>
      <c r="D74" s="472"/>
      <c r="E74" s="472"/>
      <c r="F74" s="472"/>
      <c r="G74" s="472"/>
      <c r="H74" s="472"/>
      <c r="I74" s="472"/>
      <c r="J74" s="472"/>
      <c r="K74" s="472"/>
      <c r="L74" s="472"/>
      <c r="M74" s="472"/>
      <c r="N74" s="472"/>
      <c r="O74" s="472"/>
      <c r="P74" s="473"/>
    </row>
    <row r="75" spans="1:18" ht="15" customHeight="1" thickBot="1" x14ac:dyDescent="0.3">
      <c r="A75" s="454" t="s">
        <v>7</v>
      </c>
      <c r="B75" s="454" t="s">
        <v>8</v>
      </c>
      <c r="C75" s="456" t="s">
        <v>154</v>
      </c>
      <c r="D75" s="461" t="s">
        <v>175</v>
      </c>
      <c r="E75" s="458" t="s">
        <v>58</v>
      </c>
      <c r="F75" s="458"/>
      <c r="G75" s="458"/>
      <c r="H75" s="458"/>
      <c r="I75" s="458"/>
      <c r="J75" s="459" t="s">
        <v>64</v>
      </c>
      <c r="K75" s="456" t="s">
        <v>75</v>
      </c>
      <c r="L75" s="456" t="s">
        <v>71</v>
      </c>
      <c r="M75" s="456" t="s">
        <v>72</v>
      </c>
      <c r="N75" s="456" t="s">
        <v>73</v>
      </c>
      <c r="O75" s="456" t="s">
        <v>74</v>
      </c>
      <c r="P75" s="456" t="s">
        <v>65</v>
      </c>
    </row>
    <row r="76" spans="1:18" ht="88.5" customHeight="1" thickBot="1" x14ac:dyDescent="0.3">
      <c r="A76" s="455"/>
      <c r="B76" s="455"/>
      <c r="C76" s="457"/>
      <c r="D76" s="462"/>
      <c r="E76" s="160" t="s">
        <v>59</v>
      </c>
      <c r="F76" s="160" t="s">
        <v>60</v>
      </c>
      <c r="G76" s="160" t="s">
        <v>61</v>
      </c>
      <c r="H76" s="160" t="s">
        <v>62</v>
      </c>
      <c r="I76" s="160" t="s">
        <v>63</v>
      </c>
      <c r="J76" s="460"/>
      <c r="K76" s="457"/>
      <c r="L76" s="457"/>
      <c r="M76" s="457"/>
      <c r="N76" s="457"/>
      <c r="O76" s="457"/>
      <c r="P76" s="457"/>
    </row>
    <row r="77" spans="1:18" ht="18" customHeight="1" x14ac:dyDescent="0.25">
      <c r="A77" s="161">
        <v>41</v>
      </c>
      <c r="B77" s="228" t="str">
        <f>IF('Proje ve Personel Bilgileri'!C57&gt;0,'Proje ve Personel Bilgileri'!C57,"")</f>
        <v/>
      </c>
      <c r="C77" s="229" t="str">
        <f>IF('Proje ve Personel Bilgileri'!C57&gt;0,'Proje ve Personel Bilgileri'!D57,"")</f>
        <v/>
      </c>
      <c r="D77" s="325"/>
      <c r="E77" s="162"/>
      <c r="F77" s="162"/>
      <c r="G77" s="162"/>
      <c r="H77" s="162"/>
      <c r="I77" s="162"/>
      <c r="J77" s="163"/>
      <c r="K77" s="234" t="str">
        <f t="shared" ref="K77" si="5">IF(AND(BasvuruTarihi&gt;0,J77&gt;0),DAYS360(J77,BasvuruTarihi)/30,"")</f>
        <v/>
      </c>
      <c r="L77" s="235" t="str">
        <f>IF('Proje ve Personel Bilgileri'!C57&gt;0,AUcret,"")</f>
        <v/>
      </c>
      <c r="M77" s="236" t="str">
        <f>IF(LEN(B77)&gt;0,IF(D77="X",1,IF(E77="X",3,IF(F77="X",4,IF(OR(G77="X",H77="X"),8,IF(I77="X",12,0))))),"")</f>
        <v/>
      </c>
      <c r="N77" s="235" t="str">
        <f>IF('Proje ve Personel Bilgileri'!C57&gt;0,L77*M77,"")</f>
        <v/>
      </c>
      <c r="O77" s="235" t="str">
        <f>IF('Proje ve Personel Bilgileri'!C57&gt;0,G011B!R72,"")</f>
        <v/>
      </c>
      <c r="P77" s="237" t="str">
        <f>IF('Proje ve Personel Bilgileri'!C57&gt;0,MIN(N77,O77),"")</f>
        <v/>
      </c>
      <c r="R77" s="132"/>
    </row>
    <row r="78" spans="1:18" ht="18" customHeight="1" x14ac:dyDescent="0.25">
      <c r="A78" s="164">
        <v>42</v>
      </c>
      <c r="B78" s="230" t="str">
        <f>IF('Proje ve Personel Bilgileri'!C58&gt;0,'Proje ve Personel Bilgileri'!C58,"")</f>
        <v/>
      </c>
      <c r="C78" s="231" t="str">
        <f>IF('Proje ve Personel Bilgileri'!C58&gt;0,'Proje ve Personel Bilgileri'!D58,"")</f>
        <v/>
      </c>
      <c r="D78" s="326"/>
      <c r="E78" s="165"/>
      <c r="F78" s="165"/>
      <c r="G78" s="165"/>
      <c r="H78" s="165"/>
      <c r="I78" s="165"/>
      <c r="J78" s="166"/>
      <c r="K78" s="211" t="str">
        <f t="shared" ref="K78:K96" si="6">IF(AND(BasvuruTarihi&gt;0,J78&gt;0),DAYS360(J78,BasvuruTarihi)/30,"")</f>
        <v/>
      </c>
      <c r="L78" s="238" t="str">
        <f>IF('Proje ve Personel Bilgileri'!C58&gt;0,AUcret,"")</f>
        <v/>
      </c>
      <c r="M78" s="239" t="str">
        <f t="shared" ref="M78:M96" si="7">IF(LEN(B78)&gt;0,IF(D78="X",1,IF(E78="X",3,IF(F78="X",4,IF(OR(G78="X",H78="X"),8,IF(I78="X",12,0))))),"")</f>
        <v/>
      </c>
      <c r="N78" s="238" t="str">
        <f>IF('Proje ve Personel Bilgileri'!C58&gt;0,L78*M78,"")</f>
        <v/>
      </c>
      <c r="O78" s="238" t="str">
        <f>IF('Proje ve Personel Bilgileri'!C58&gt;0,G011B!R73,"")</f>
        <v/>
      </c>
      <c r="P78" s="240" t="str">
        <f>IF('Proje ve Personel Bilgileri'!C58&gt;0,MIN(N78,O78),"")</f>
        <v/>
      </c>
      <c r="R78" s="132"/>
    </row>
    <row r="79" spans="1:18" ht="18" customHeight="1" x14ac:dyDescent="0.25">
      <c r="A79" s="164">
        <v>43</v>
      </c>
      <c r="B79" s="230" t="str">
        <f>IF('Proje ve Personel Bilgileri'!C59&gt;0,'Proje ve Personel Bilgileri'!C59,"")</f>
        <v/>
      </c>
      <c r="C79" s="231" t="str">
        <f>IF('Proje ve Personel Bilgileri'!C59&gt;0,'Proje ve Personel Bilgileri'!D59,"")</f>
        <v/>
      </c>
      <c r="D79" s="326"/>
      <c r="E79" s="165"/>
      <c r="F79" s="165"/>
      <c r="G79" s="165"/>
      <c r="H79" s="165"/>
      <c r="I79" s="165"/>
      <c r="J79" s="166"/>
      <c r="K79" s="211" t="str">
        <f t="shared" si="6"/>
        <v/>
      </c>
      <c r="L79" s="238" t="str">
        <f>IF('Proje ve Personel Bilgileri'!C59&gt;0,AUcret,"")</f>
        <v/>
      </c>
      <c r="M79" s="239" t="str">
        <f t="shared" si="7"/>
        <v/>
      </c>
      <c r="N79" s="238" t="str">
        <f>IF('Proje ve Personel Bilgileri'!C59&gt;0,L79*M79,"")</f>
        <v/>
      </c>
      <c r="O79" s="238" t="str">
        <f>IF('Proje ve Personel Bilgileri'!C59&gt;0,G011B!R74,"")</f>
        <v/>
      </c>
      <c r="P79" s="240" t="str">
        <f>IF('Proje ve Personel Bilgileri'!C59&gt;0,MIN(N79,O79),"")</f>
        <v/>
      </c>
      <c r="R79" s="132"/>
    </row>
    <row r="80" spans="1:18" ht="18" customHeight="1" x14ac:dyDescent="0.25">
      <c r="A80" s="164">
        <v>44</v>
      </c>
      <c r="B80" s="230" t="str">
        <f>IF('Proje ve Personel Bilgileri'!C60&gt;0,'Proje ve Personel Bilgileri'!C60,"")</f>
        <v/>
      </c>
      <c r="C80" s="231" t="str">
        <f>IF('Proje ve Personel Bilgileri'!C60&gt;0,'Proje ve Personel Bilgileri'!D60,"")</f>
        <v/>
      </c>
      <c r="D80" s="326"/>
      <c r="E80" s="165"/>
      <c r="F80" s="165"/>
      <c r="G80" s="165"/>
      <c r="H80" s="165"/>
      <c r="I80" s="165"/>
      <c r="J80" s="166"/>
      <c r="K80" s="211" t="str">
        <f t="shared" si="6"/>
        <v/>
      </c>
      <c r="L80" s="238" t="str">
        <f>IF('Proje ve Personel Bilgileri'!C60&gt;0,AUcret,"")</f>
        <v/>
      </c>
      <c r="M80" s="239" t="str">
        <f t="shared" si="7"/>
        <v/>
      </c>
      <c r="N80" s="238" t="str">
        <f>IF('Proje ve Personel Bilgileri'!C60&gt;0,L80*M80,"")</f>
        <v/>
      </c>
      <c r="O80" s="238" t="str">
        <f>IF('Proje ve Personel Bilgileri'!C60&gt;0,G011B!R75,"")</f>
        <v/>
      </c>
      <c r="P80" s="240" t="str">
        <f>IF('Proje ve Personel Bilgileri'!C60&gt;0,MIN(N80,O80),"")</f>
        <v/>
      </c>
      <c r="R80" s="132"/>
    </row>
    <row r="81" spans="1:18" ht="18" customHeight="1" x14ac:dyDescent="0.25">
      <c r="A81" s="164">
        <v>45</v>
      </c>
      <c r="B81" s="230" t="str">
        <f>IF('Proje ve Personel Bilgileri'!C61&gt;0,'Proje ve Personel Bilgileri'!C61,"")</f>
        <v/>
      </c>
      <c r="C81" s="231" t="str">
        <f>IF('Proje ve Personel Bilgileri'!C61&gt;0,'Proje ve Personel Bilgileri'!D61,"")</f>
        <v/>
      </c>
      <c r="D81" s="326"/>
      <c r="E81" s="165"/>
      <c r="F81" s="165"/>
      <c r="G81" s="165"/>
      <c r="H81" s="165"/>
      <c r="I81" s="165"/>
      <c r="J81" s="166"/>
      <c r="K81" s="211" t="str">
        <f t="shared" si="6"/>
        <v/>
      </c>
      <c r="L81" s="238" t="str">
        <f>IF('Proje ve Personel Bilgileri'!C61&gt;0,AUcret,"")</f>
        <v/>
      </c>
      <c r="M81" s="239" t="str">
        <f t="shared" si="7"/>
        <v/>
      </c>
      <c r="N81" s="238" t="str">
        <f>IF('Proje ve Personel Bilgileri'!C61&gt;0,L81*M81,"")</f>
        <v/>
      </c>
      <c r="O81" s="238" t="str">
        <f>IF('Proje ve Personel Bilgileri'!C61&gt;0,G011B!R76,"")</f>
        <v/>
      </c>
      <c r="P81" s="240" t="str">
        <f>IF('Proje ve Personel Bilgileri'!C61&gt;0,MIN(N81,O81),"")</f>
        <v/>
      </c>
      <c r="R81" s="132"/>
    </row>
    <row r="82" spans="1:18" ht="18" customHeight="1" x14ac:dyDescent="0.25">
      <c r="A82" s="164">
        <v>46</v>
      </c>
      <c r="B82" s="230" t="str">
        <f>IF('Proje ve Personel Bilgileri'!C62&gt;0,'Proje ve Personel Bilgileri'!C62,"")</f>
        <v/>
      </c>
      <c r="C82" s="231" t="str">
        <f>IF('Proje ve Personel Bilgileri'!C62&gt;0,'Proje ve Personel Bilgileri'!D62,"")</f>
        <v/>
      </c>
      <c r="D82" s="326"/>
      <c r="E82" s="165"/>
      <c r="F82" s="165"/>
      <c r="G82" s="165"/>
      <c r="H82" s="165"/>
      <c r="I82" s="165"/>
      <c r="J82" s="166"/>
      <c r="K82" s="211" t="str">
        <f t="shared" si="6"/>
        <v/>
      </c>
      <c r="L82" s="238" t="str">
        <f>IF('Proje ve Personel Bilgileri'!C62&gt;0,AUcret,"")</f>
        <v/>
      </c>
      <c r="M82" s="239" t="str">
        <f t="shared" si="7"/>
        <v/>
      </c>
      <c r="N82" s="238" t="str">
        <f>IF('Proje ve Personel Bilgileri'!C62&gt;0,L82*M82,"")</f>
        <v/>
      </c>
      <c r="O82" s="238" t="str">
        <f>IF('Proje ve Personel Bilgileri'!C62&gt;0,G011B!R77,"")</f>
        <v/>
      </c>
      <c r="P82" s="240" t="str">
        <f>IF('Proje ve Personel Bilgileri'!C62&gt;0,MIN(N82,O82),"")</f>
        <v/>
      </c>
      <c r="R82" s="132"/>
    </row>
    <row r="83" spans="1:18" ht="18" customHeight="1" x14ac:dyDescent="0.25">
      <c r="A83" s="164">
        <v>47</v>
      </c>
      <c r="B83" s="230" t="str">
        <f>IF('Proje ve Personel Bilgileri'!C63&gt;0,'Proje ve Personel Bilgileri'!C63,"")</f>
        <v/>
      </c>
      <c r="C83" s="231" t="str">
        <f>IF('Proje ve Personel Bilgileri'!C63&gt;0,'Proje ve Personel Bilgileri'!D63,"")</f>
        <v/>
      </c>
      <c r="D83" s="326"/>
      <c r="E83" s="165"/>
      <c r="F83" s="165"/>
      <c r="G83" s="165"/>
      <c r="H83" s="165"/>
      <c r="I83" s="165"/>
      <c r="J83" s="166"/>
      <c r="K83" s="211" t="str">
        <f t="shared" si="6"/>
        <v/>
      </c>
      <c r="L83" s="238" t="str">
        <f>IF('Proje ve Personel Bilgileri'!C63&gt;0,AUcret,"")</f>
        <v/>
      </c>
      <c r="M83" s="239" t="str">
        <f t="shared" si="7"/>
        <v/>
      </c>
      <c r="N83" s="238" t="str">
        <f>IF('Proje ve Personel Bilgileri'!C63&gt;0,L83*M83,"")</f>
        <v/>
      </c>
      <c r="O83" s="238" t="str">
        <f>IF('Proje ve Personel Bilgileri'!C63&gt;0,G011B!R78,"")</f>
        <v/>
      </c>
      <c r="P83" s="240" t="str">
        <f>IF('Proje ve Personel Bilgileri'!C63&gt;0,MIN(N83,O83),"")</f>
        <v/>
      </c>
      <c r="R83" s="132"/>
    </row>
    <row r="84" spans="1:18" ht="18" customHeight="1" x14ac:dyDescent="0.25">
      <c r="A84" s="164">
        <v>48</v>
      </c>
      <c r="B84" s="230" t="str">
        <f>IF('Proje ve Personel Bilgileri'!C64&gt;0,'Proje ve Personel Bilgileri'!C64,"")</f>
        <v/>
      </c>
      <c r="C84" s="231" t="str">
        <f>IF('Proje ve Personel Bilgileri'!C64&gt;0,'Proje ve Personel Bilgileri'!D64,"")</f>
        <v/>
      </c>
      <c r="D84" s="326"/>
      <c r="E84" s="165"/>
      <c r="F84" s="165"/>
      <c r="G84" s="165"/>
      <c r="H84" s="165"/>
      <c r="I84" s="165"/>
      <c r="J84" s="166"/>
      <c r="K84" s="211" t="str">
        <f t="shared" si="6"/>
        <v/>
      </c>
      <c r="L84" s="238" t="str">
        <f>IF('Proje ve Personel Bilgileri'!C64&gt;0,AUcret,"")</f>
        <v/>
      </c>
      <c r="M84" s="239" t="str">
        <f t="shared" si="7"/>
        <v/>
      </c>
      <c r="N84" s="238" t="str">
        <f>IF('Proje ve Personel Bilgileri'!C64&gt;0,L84*M84,"")</f>
        <v/>
      </c>
      <c r="O84" s="238" t="str">
        <f>IF('Proje ve Personel Bilgileri'!C64&gt;0,G011B!R79,"")</f>
        <v/>
      </c>
      <c r="P84" s="240" t="str">
        <f>IF('Proje ve Personel Bilgileri'!C64&gt;0,MIN(N84,O84),"")</f>
        <v/>
      </c>
      <c r="R84" s="132"/>
    </row>
    <row r="85" spans="1:18" ht="18" customHeight="1" x14ac:dyDescent="0.25">
      <c r="A85" s="164">
        <v>49</v>
      </c>
      <c r="B85" s="230" t="str">
        <f>IF('Proje ve Personel Bilgileri'!C65&gt;0,'Proje ve Personel Bilgileri'!C65,"")</f>
        <v/>
      </c>
      <c r="C85" s="231" t="str">
        <f>IF('Proje ve Personel Bilgileri'!C65&gt;0,'Proje ve Personel Bilgileri'!D65,"")</f>
        <v/>
      </c>
      <c r="D85" s="326"/>
      <c r="E85" s="165"/>
      <c r="F85" s="165"/>
      <c r="G85" s="165"/>
      <c r="H85" s="165"/>
      <c r="I85" s="165"/>
      <c r="J85" s="166"/>
      <c r="K85" s="211" t="str">
        <f t="shared" si="6"/>
        <v/>
      </c>
      <c r="L85" s="238" t="str">
        <f>IF('Proje ve Personel Bilgileri'!C65&gt;0,AUcret,"")</f>
        <v/>
      </c>
      <c r="M85" s="239" t="str">
        <f t="shared" si="7"/>
        <v/>
      </c>
      <c r="N85" s="238" t="str">
        <f>IF('Proje ve Personel Bilgileri'!C65&gt;0,L85*M85,"")</f>
        <v/>
      </c>
      <c r="O85" s="238" t="str">
        <f>IF('Proje ve Personel Bilgileri'!C65&gt;0,G011B!R80,"")</f>
        <v/>
      </c>
      <c r="P85" s="240" t="str">
        <f>IF('Proje ve Personel Bilgileri'!C65&gt;0,MIN(N85,O85),"")</f>
        <v/>
      </c>
      <c r="R85" s="132"/>
    </row>
    <row r="86" spans="1:18" ht="18" customHeight="1" x14ac:dyDescent="0.25">
      <c r="A86" s="164">
        <v>50</v>
      </c>
      <c r="B86" s="230" t="str">
        <f>IF('Proje ve Personel Bilgileri'!C66&gt;0,'Proje ve Personel Bilgileri'!C66,"")</f>
        <v/>
      </c>
      <c r="C86" s="231" t="str">
        <f>IF('Proje ve Personel Bilgileri'!C66&gt;0,'Proje ve Personel Bilgileri'!D66,"")</f>
        <v/>
      </c>
      <c r="D86" s="326"/>
      <c r="E86" s="165"/>
      <c r="F86" s="165"/>
      <c r="G86" s="165"/>
      <c r="H86" s="165"/>
      <c r="I86" s="165"/>
      <c r="J86" s="166"/>
      <c r="K86" s="211" t="str">
        <f t="shared" si="6"/>
        <v/>
      </c>
      <c r="L86" s="238" t="str">
        <f>IF('Proje ve Personel Bilgileri'!C66&gt;0,AUcret,"")</f>
        <v/>
      </c>
      <c r="M86" s="239" t="str">
        <f t="shared" si="7"/>
        <v/>
      </c>
      <c r="N86" s="238" t="str">
        <f>IF('Proje ve Personel Bilgileri'!C66&gt;0,L86*M86,"")</f>
        <v/>
      </c>
      <c r="O86" s="238" t="str">
        <f>IF('Proje ve Personel Bilgileri'!C66&gt;0,G011B!R81,"")</f>
        <v/>
      </c>
      <c r="P86" s="240" t="str">
        <f>IF('Proje ve Personel Bilgileri'!C66&gt;0,MIN(N86,O86),"")</f>
        <v/>
      </c>
      <c r="R86" s="132"/>
    </row>
    <row r="87" spans="1:18" ht="18" customHeight="1" x14ac:dyDescent="0.25">
      <c r="A87" s="164">
        <v>51</v>
      </c>
      <c r="B87" s="230" t="str">
        <f>IF('Proje ve Personel Bilgileri'!C67&gt;0,'Proje ve Personel Bilgileri'!C67,"")</f>
        <v/>
      </c>
      <c r="C87" s="231" t="str">
        <f>IF('Proje ve Personel Bilgileri'!C67&gt;0,'Proje ve Personel Bilgileri'!D67,"")</f>
        <v/>
      </c>
      <c r="D87" s="326"/>
      <c r="E87" s="165"/>
      <c r="F87" s="165"/>
      <c r="G87" s="165"/>
      <c r="H87" s="165"/>
      <c r="I87" s="165"/>
      <c r="J87" s="166"/>
      <c r="K87" s="211" t="str">
        <f t="shared" si="6"/>
        <v/>
      </c>
      <c r="L87" s="238" t="str">
        <f>IF('Proje ve Personel Bilgileri'!C67&gt;0,AUcret,"")</f>
        <v/>
      </c>
      <c r="M87" s="239" t="str">
        <f t="shared" si="7"/>
        <v/>
      </c>
      <c r="N87" s="238" t="str">
        <f>IF('Proje ve Personel Bilgileri'!C67&gt;0,L87*M87,"")</f>
        <v/>
      </c>
      <c r="O87" s="238" t="str">
        <f>IF('Proje ve Personel Bilgileri'!C67&gt;0,G011B!R82,"")</f>
        <v/>
      </c>
      <c r="P87" s="240" t="str">
        <f>IF('Proje ve Personel Bilgileri'!C67&gt;0,MIN(N87,O87),"")</f>
        <v/>
      </c>
      <c r="R87" s="132"/>
    </row>
    <row r="88" spans="1:18" ht="18" customHeight="1" x14ac:dyDescent="0.25">
      <c r="A88" s="164">
        <v>52</v>
      </c>
      <c r="B88" s="230" t="str">
        <f>IF('Proje ve Personel Bilgileri'!C68&gt;0,'Proje ve Personel Bilgileri'!C68,"")</f>
        <v/>
      </c>
      <c r="C88" s="231" t="str">
        <f>IF('Proje ve Personel Bilgileri'!C68&gt;0,'Proje ve Personel Bilgileri'!D68,"")</f>
        <v/>
      </c>
      <c r="D88" s="326"/>
      <c r="E88" s="165"/>
      <c r="F88" s="165"/>
      <c r="G88" s="165"/>
      <c r="H88" s="165"/>
      <c r="I88" s="165"/>
      <c r="J88" s="166"/>
      <c r="K88" s="211" t="str">
        <f t="shared" si="6"/>
        <v/>
      </c>
      <c r="L88" s="238" t="str">
        <f>IF('Proje ve Personel Bilgileri'!C68&gt;0,AUcret,"")</f>
        <v/>
      </c>
      <c r="M88" s="239" t="str">
        <f t="shared" si="7"/>
        <v/>
      </c>
      <c r="N88" s="238" t="str">
        <f>IF('Proje ve Personel Bilgileri'!C68&gt;0,L88*M88,"")</f>
        <v/>
      </c>
      <c r="O88" s="238" t="str">
        <f>IF('Proje ve Personel Bilgileri'!C68&gt;0,G011B!R83,"")</f>
        <v/>
      </c>
      <c r="P88" s="240" t="str">
        <f>IF('Proje ve Personel Bilgileri'!C68&gt;0,MIN(N88,O88),"")</f>
        <v/>
      </c>
      <c r="R88" s="132"/>
    </row>
    <row r="89" spans="1:18" ht="18" customHeight="1" x14ac:dyDescent="0.25">
      <c r="A89" s="164">
        <v>53</v>
      </c>
      <c r="B89" s="230" t="str">
        <f>IF('Proje ve Personel Bilgileri'!C69&gt;0,'Proje ve Personel Bilgileri'!C69,"")</f>
        <v/>
      </c>
      <c r="C89" s="231" t="str">
        <f>IF('Proje ve Personel Bilgileri'!C69&gt;0,'Proje ve Personel Bilgileri'!D69,"")</f>
        <v/>
      </c>
      <c r="D89" s="326"/>
      <c r="E89" s="165"/>
      <c r="F89" s="165"/>
      <c r="G89" s="165"/>
      <c r="H89" s="165"/>
      <c r="I89" s="165"/>
      <c r="J89" s="166"/>
      <c r="K89" s="211" t="str">
        <f t="shared" si="6"/>
        <v/>
      </c>
      <c r="L89" s="238" t="str">
        <f>IF('Proje ve Personel Bilgileri'!C69&gt;0,AUcret,"")</f>
        <v/>
      </c>
      <c r="M89" s="239" t="str">
        <f t="shared" si="7"/>
        <v/>
      </c>
      <c r="N89" s="238" t="str">
        <f>IF('Proje ve Personel Bilgileri'!C69&gt;0,L89*M89,"")</f>
        <v/>
      </c>
      <c r="O89" s="238" t="str">
        <f>IF('Proje ve Personel Bilgileri'!C69&gt;0,G011B!R84,"")</f>
        <v/>
      </c>
      <c r="P89" s="240" t="str">
        <f>IF('Proje ve Personel Bilgileri'!C69&gt;0,MIN(N89,O89),"")</f>
        <v/>
      </c>
      <c r="R89" s="132"/>
    </row>
    <row r="90" spans="1:18" ht="18" customHeight="1" x14ac:dyDescent="0.25">
      <c r="A90" s="164">
        <v>54</v>
      </c>
      <c r="B90" s="230" t="str">
        <f>IF('Proje ve Personel Bilgileri'!C70&gt;0,'Proje ve Personel Bilgileri'!C70,"")</f>
        <v/>
      </c>
      <c r="C90" s="231" t="str">
        <f>IF('Proje ve Personel Bilgileri'!C70&gt;0,'Proje ve Personel Bilgileri'!D70,"")</f>
        <v/>
      </c>
      <c r="D90" s="326"/>
      <c r="E90" s="165"/>
      <c r="F90" s="165"/>
      <c r="G90" s="165"/>
      <c r="H90" s="165"/>
      <c r="I90" s="165"/>
      <c r="J90" s="166"/>
      <c r="K90" s="211" t="str">
        <f t="shared" si="6"/>
        <v/>
      </c>
      <c r="L90" s="238" t="str">
        <f>IF('Proje ve Personel Bilgileri'!C70&gt;0,AUcret,"")</f>
        <v/>
      </c>
      <c r="M90" s="239" t="str">
        <f t="shared" si="7"/>
        <v/>
      </c>
      <c r="N90" s="238" t="str">
        <f>IF('Proje ve Personel Bilgileri'!C70&gt;0,L90*M90,"")</f>
        <v/>
      </c>
      <c r="O90" s="238" t="str">
        <f>IF('Proje ve Personel Bilgileri'!C70&gt;0,G011B!R85,"")</f>
        <v/>
      </c>
      <c r="P90" s="240" t="str">
        <f>IF('Proje ve Personel Bilgileri'!C70&gt;0,MIN(N90,O90),"")</f>
        <v/>
      </c>
      <c r="R90" s="132"/>
    </row>
    <row r="91" spans="1:18" ht="18" customHeight="1" x14ac:dyDescent="0.25">
      <c r="A91" s="164">
        <v>55</v>
      </c>
      <c r="B91" s="230" t="str">
        <f>IF('Proje ve Personel Bilgileri'!C71&gt;0,'Proje ve Personel Bilgileri'!C71,"")</f>
        <v/>
      </c>
      <c r="C91" s="231" t="str">
        <f>IF('Proje ve Personel Bilgileri'!C71&gt;0,'Proje ve Personel Bilgileri'!D71,"")</f>
        <v/>
      </c>
      <c r="D91" s="326"/>
      <c r="E91" s="165"/>
      <c r="F91" s="165"/>
      <c r="G91" s="165"/>
      <c r="H91" s="165"/>
      <c r="I91" s="165"/>
      <c r="J91" s="166"/>
      <c r="K91" s="211" t="str">
        <f t="shared" si="6"/>
        <v/>
      </c>
      <c r="L91" s="238" t="str">
        <f>IF('Proje ve Personel Bilgileri'!C71&gt;0,AUcret,"")</f>
        <v/>
      </c>
      <c r="M91" s="239" t="str">
        <f t="shared" si="7"/>
        <v/>
      </c>
      <c r="N91" s="238" t="str">
        <f>IF('Proje ve Personel Bilgileri'!C71&gt;0,L91*M91,"")</f>
        <v/>
      </c>
      <c r="O91" s="238" t="str">
        <f>IF('Proje ve Personel Bilgileri'!C71&gt;0,G011B!R86,"")</f>
        <v/>
      </c>
      <c r="P91" s="240" t="str">
        <f>IF('Proje ve Personel Bilgileri'!C71&gt;0,MIN(N91,O91),"")</f>
        <v/>
      </c>
      <c r="R91" s="132"/>
    </row>
    <row r="92" spans="1:18" ht="18" customHeight="1" x14ac:dyDescent="0.25">
      <c r="A92" s="164">
        <v>56</v>
      </c>
      <c r="B92" s="230" t="str">
        <f>IF('Proje ve Personel Bilgileri'!C72&gt;0,'Proje ve Personel Bilgileri'!C72,"")</f>
        <v/>
      </c>
      <c r="C92" s="231" t="str">
        <f>IF('Proje ve Personel Bilgileri'!C72&gt;0,'Proje ve Personel Bilgileri'!D72,"")</f>
        <v/>
      </c>
      <c r="D92" s="326"/>
      <c r="E92" s="165"/>
      <c r="F92" s="165"/>
      <c r="G92" s="165"/>
      <c r="H92" s="165"/>
      <c r="I92" s="165"/>
      <c r="J92" s="166"/>
      <c r="K92" s="211" t="str">
        <f t="shared" si="6"/>
        <v/>
      </c>
      <c r="L92" s="238" t="str">
        <f>IF('Proje ve Personel Bilgileri'!C72&gt;0,AUcret,"")</f>
        <v/>
      </c>
      <c r="M92" s="239" t="str">
        <f t="shared" si="7"/>
        <v/>
      </c>
      <c r="N92" s="238" t="str">
        <f>IF('Proje ve Personel Bilgileri'!C72&gt;0,L92*M92,"")</f>
        <v/>
      </c>
      <c r="O92" s="238" t="str">
        <f>IF('Proje ve Personel Bilgileri'!C72&gt;0,G011B!R87,"")</f>
        <v/>
      </c>
      <c r="P92" s="240" t="str">
        <f>IF('Proje ve Personel Bilgileri'!C72&gt;0,MIN(N92,O92),"")</f>
        <v/>
      </c>
      <c r="R92" s="132"/>
    </row>
    <row r="93" spans="1:18" ht="18" customHeight="1" x14ac:dyDescent="0.25">
      <c r="A93" s="164">
        <v>57</v>
      </c>
      <c r="B93" s="230" t="str">
        <f>IF('Proje ve Personel Bilgileri'!C73&gt;0,'Proje ve Personel Bilgileri'!C73,"")</f>
        <v/>
      </c>
      <c r="C93" s="231" t="str">
        <f>IF('Proje ve Personel Bilgileri'!C73&gt;0,'Proje ve Personel Bilgileri'!D73,"")</f>
        <v/>
      </c>
      <c r="D93" s="326"/>
      <c r="E93" s="165"/>
      <c r="F93" s="165"/>
      <c r="G93" s="165"/>
      <c r="H93" s="165"/>
      <c r="I93" s="165"/>
      <c r="J93" s="166"/>
      <c r="K93" s="211" t="str">
        <f t="shared" si="6"/>
        <v/>
      </c>
      <c r="L93" s="238" t="str">
        <f>IF('Proje ve Personel Bilgileri'!C73&gt;0,AUcret,"")</f>
        <v/>
      </c>
      <c r="M93" s="239" t="str">
        <f t="shared" si="7"/>
        <v/>
      </c>
      <c r="N93" s="238" t="str">
        <f>IF('Proje ve Personel Bilgileri'!C73&gt;0,L93*M93,"")</f>
        <v/>
      </c>
      <c r="O93" s="238" t="str">
        <f>IF('Proje ve Personel Bilgileri'!C73&gt;0,G011B!R88,"")</f>
        <v/>
      </c>
      <c r="P93" s="240" t="str">
        <f>IF('Proje ve Personel Bilgileri'!C73&gt;0,MIN(N93,O93),"")</f>
        <v/>
      </c>
      <c r="R93" s="132"/>
    </row>
    <row r="94" spans="1:18" ht="18" customHeight="1" x14ac:dyDescent="0.25">
      <c r="A94" s="164">
        <v>58</v>
      </c>
      <c r="B94" s="230" t="str">
        <f>IF('Proje ve Personel Bilgileri'!C74&gt;0,'Proje ve Personel Bilgileri'!C74,"")</f>
        <v/>
      </c>
      <c r="C94" s="231" t="str">
        <f>IF('Proje ve Personel Bilgileri'!C74&gt;0,'Proje ve Personel Bilgileri'!D74,"")</f>
        <v/>
      </c>
      <c r="D94" s="326"/>
      <c r="E94" s="165"/>
      <c r="F94" s="165"/>
      <c r="G94" s="165"/>
      <c r="H94" s="165"/>
      <c r="I94" s="165"/>
      <c r="J94" s="166"/>
      <c r="K94" s="211" t="str">
        <f t="shared" si="6"/>
        <v/>
      </c>
      <c r="L94" s="238" t="str">
        <f>IF('Proje ve Personel Bilgileri'!C74&gt;0,AUcret,"")</f>
        <v/>
      </c>
      <c r="M94" s="239" t="str">
        <f t="shared" si="7"/>
        <v/>
      </c>
      <c r="N94" s="238" t="str">
        <f>IF('Proje ve Personel Bilgileri'!C74&gt;0,L94*M94,"")</f>
        <v/>
      </c>
      <c r="O94" s="238" t="str">
        <f>IF('Proje ve Personel Bilgileri'!C74&gt;0,G011B!R89,"")</f>
        <v/>
      </c>
      <c r="P94" s="240" t="str">
        <f>IF('Proje ve Personel Bilgileri'!C74&gt;0,MIN(N94,O94),"")</f>
        <v/>
      </c>
      <c r="R94" s="132"/>
    </row>
    <row r="95" spans="1:18" ht="18" customHeight="1" x14ac:dyDescent="0.25">
      <c r="A95" s="164">
        <v>59</v>
      </c>
      <c r="B95" s="230" t="str">
        <f>IF('Proje ve Personel Bilgileri'!C75&gt;0,'Proje ve Personel Bilgileri'!C75,"")</f>
        <v/>
      </c>
      <c r="C95" s="231" t="str">
        <f>IF('Proje ve Personel Bilgileri'!C75&gt;0,'Proje ve Personel Bilgileri'!D75,"")</f>
        <v/>
      </c>
      <c r="D95" s="326"/>
      <c r="E95" s="165"/>
      <c r="F95" s="165"/>
      <c r="G95" s="165"/>
      <c r="H95" s="165"/>
      <c r="I95" s="165"/>
      <c r="J95" s="166"/>
      <c r="K95" s="211" t="str">
        <f t="shared" si="6"/>
        <v/>
      </c>
      <c r="L95" s="238" t="str">
        <f>IF('Proje ve Personel Bilgileri'!C75&gt;0,AUcret,"")</f>
        <v/>
      </c>
      <c r="M95" s="239" t="str">
        <f t="shared" si="7"/>
        <v/>
      </c>
      <c r="N95" s="238" t="str">
        <f>IF('Proje ve Personel Bilgileri'!C75&gt;0,L95*M95,"")</f>
        <v/>
      </c>
      <c r="O95" s="238" t="str">
        <f>IF('Proje ve Personel Bilgileri'!C75&gt;0,G011B!R90,"")</f>
        <v/>
      </c>
      <c r="P95" s="240" t="str">
        <f>IF('Proje ve Personel Bilgileri'!C75&gt;0,MIN(N95,O95),"")</f>
        <v/>
      </c>
      <c r="R95" s="132"/>
    </row>
    <row r="96" spans="1:18" ht="18" customHeight="1" thickBot="1" x14ac:dyDescent="0.3">
      <c r="A96" s="167">
        <v>60</v>
      </c>
      <c r="B96" s="232" t="str">
        <f>IF('Proje ve Personel Bilgileri'!C76&gt;0,'Proje ve Personel Bilgileri'!C76,"")</f>
        <v/>
      </c>
      <c r="C96" s="233" t="str">
        <f>IF('Proje ve Personel Bilgileri'!C76&gt;0,'Proje ve Personel Bilgileri'!D76,"")</f>
        <v/>
      </c>
      <c r="D96" s="327"/>
      <c r="E96" s="168"/>
      <c r="F96" s="168"/>
      <c r="G96" s="168"/>
      <c r="H96" s="168"/>
      <c r="I96" s="168"/>
      <c r="J96" s="169"/>
      <c r="K96" s="241" t="str">
        <f t="shared" si="6"/>
        <v/>
      </c>
      <c r="L96" s="242" t="str">
        <f>IF('Proje ve Personel Bilgileri'!C76&gt;0,AUcret,"")</f>
        <v/>
      </c>
      <c r="M96" s="243" t="str">
        <f t="shared" si="7"/>
        <v/>
      </c>
      <c r="N96" s="242" t="str">
        <f>IF('Proje ve Personel Bilgileri'!C76&gt;0,L96*M96,"")</f>
        <v/>
      </c>
      <c r="O96" s="242" t="str">
        <f>IF('Proje ve Personel Bilgileri'!C76&gt;0,G011B!R91,"")</f>
        <v/>
      </c>
      <c r="P96" s="244" t="str">
        <f>IF('Proje ve Personel Bilgileri'!C76&gt;0,MIN(N96,O96),"")</f>
        <v/>
      </c>
      <c r="R96" s="245">
        <f>IF(ISERROR(IF(SUM(L77:L96)&gt;0,1,0)),1,IF(SUM(L77:L96)&gt;0,1,0))</f>
        <v>0</v>
      </c>
    </row>
    <row r="97" spans="1:18" x14ac:dyDescent="0.25">
      <c r="A97" t="s">
        <v>68</v>
      </c>
    </row>
    <row r="98" spans="1:18" x14ac:dyDescent="0.25">
      <c r="A98" t="s">
        <v>70</v>
      </c>
    </row>
    <row r="99" spans="1:18" x14ac:dyDescent="0.25">
      <c r="A99" t="s">
        <v>69</v>
      </c>
    </row>
    <row r="101" spans="1:18" ht="19.5" x14ac:dyDescent="0.3">
      <c r="A101" s="342" t="s">
        <v>43</v>
      </c>
      <c r="B101" s="343">
        <f ca="1">imzatarihi</f>
        <v>46091</v>
      </c>
      <c r="C101" s="413" t="s">
        <v>44</v>
      </c>
      <c r="D101" s="413"/>
      <c r="E101" s="344" t="str">
        <f>IF(kurulusyetkilisi&gt;0,kurulusyetkilisi,"")</f>
        <v/>
      </c>
      <c r="G101" s="342"/>
      <c r="H101" s="131"/>
      <c r="I101" s="131"/>
      <c r="J101" s="4"/>
      <c r="L101" s="153"/>
      <c r="M101" s="153"/>
      <c r="N101" s="153"/>
      <c r="O101" s="153"/>
    </row>
    <row r="102" spans="1:18" ht="19.5" x14ac:dyDescent="0.3">
      <c r="A102" s="346"/>
      <c r="B102" s="346"/>
      <c r="C102" s="413" t="s">
        <v>45</v>
      </c>
      <c r="D102" s="413"/>
      <c r="E102" s="414"/>
      <c r="F102" s="414"/>
      <c r="G102" s="414"/>
      <c r="H102" s="107"/>
      <c r="I102" s="107"/>
      <c r="J102" s="4"/>
      <c r="L102" s="153"/>
      <c r="M102" s="153"/>
      <c r="N102" s="153"/>
      <c r="O102" s="153"/>
    </row>
    <row r="103" spans="1:18" ht="15.75" x14ac:dyDescent="0.25">
      <c r="A103" s="453" t="s">
        <v>57</v>
      </c>
      <c r="B103" s="453"/>
      <c r="C103" s="453"/>
      <c r="D103" s="453"/>
      <c r="E103" s="453"/>
      <c r="F103" s="453"/>
      <c r="G103" s="453"/>
      <c r="H103" s="453"/>
      <c r="I103" s="453"/>
      <c r="J103" s="453"/>
      <c r="K103" s="453"/>
      <c r="L103" s="453"/>
      <c r="M103" s="453"/>
      <c r="N103" s="453"/>
      <c r="O103" s="453"/>
      <c r="P103" s="453"/>
    </row>
    <row r="104" spans="1:18" x14ac:dyDescent="0.25">
      <c r="A104" s="439" t="str">
        <f>IF(YilDonem&lt;&gt;"",CONCATENATE(YilDonem," dönemine aittir."),"")</f>
        <v/>
      </c>
      <c r="B104" s="439"/>
      <c r="C104" s="439"/>
      <c r="D104" s="439"/>
      <c r="E104" s="439"/>
      <c r="F104" s="439"/>
      <c r="G104" s="439"/>
      <c r="H104" s="439"/>
      <c r="I104" s="439"/>
      <c r="J104" s="439"/>
      <c r="K104" s="439"/>
      <c r="L104" s="439"/>
      <c r="M104" s="439"/>
      <c r="N104" s="439"/>
      <c r="O104" s="439"/>
      <c r="P104" s="439"/>
    </row>
    <row r="105" spans="1:18" ht="19.5" thickBot="1" x14ac:dyDescent="0.35">
      <c r="A105" s="440" t="s">
        <v>76</v>
      </c>
      <c r="B105" s="440"/>
      <c r="C105" s="440"/>
      <c r="D105" s="440"/>
      <c r="E105" s="440"/>
      <c r="F105" s="440"/>
      <c r="G105" s="440"/>
      <c r="H105" s="440"/>
      <c r="I105" s="440"/>
      <c r="J105" s="440"/>
      <c r="K105" s="440"/>
      <c r="L105" s="440"/>
      <c r="M105" s="440"/>
      <c r="N105" s="440"/>
      <c r="O105" s="440"/>
      <c r="P105" s="440"/>
    </row>
    <row r="106" spans="1:18" ht="31.7" customHeight="1" thickBot="1" x14ac:dyDescent="0.3">
      <c r="A106" s="463" t="s">
        <v>1</v>
      </c>
      <c r="B106" s="464"/>
      <c r="C106" s="441" t="str">
        <f>IF(ProjeNo&gt;0,ProjeNo,"")</f>
        <v/>
      </c>
      <c r="D106" s="442"/>
      <c r="E106" s="442"/>
      <c r="F106" s="442"/>
      <c r="G106" s="442"/>
      <c r="H106" s="442"/>
      <c r="I106" s="442"/>
      <c r="J106" s="442"/>
      <c r="K106" s="442"/>
      <c r="L106" s="442"/>
      <c r="M106" s="442"/>
      <c r="N106" s="442"/>
      <c r="O106" s="442"/>
      <c r="P106" s="443"/>
    </row>
    <row r="107" spans="1:18" ht="42.75" customHeight="1" thickBot="1" x14ac:dyDescent="0.3">
      <c r="A107" s="465" t="s">
        <v>11</v>
      </c>
      <c r="B107" s="466"/>
      <c r="C107" s="467" t="str">
        <f>IF(ProjeAdi&gt;0,ProjeAdi,"")</f>
        <v/>
      </c>
      <c r="D107" s="468"/>
      <c r="E107" s="468"/>
      <c r="F107" s="468"/>
      <c r="G107" s="468"/>
      <c r="H107" s="468"/>
      <c r="I107" s="468"/>
      <c r="J107" s="468"/>
      <c r="K107" s="468"/>
      <c r="L107" s="468"/>
      <c r="M107" s="468"/>
      <c r="N107" s="468"/>
      <c r="O107" s="468"/>
      <c r="P107" s="469"/>
    </row>
    <row r="108" spans="1:18" ht="31.7" customHeight="1" thickBot="1" x14ac:dyDescent="0.3">
      <c r="A108" s="463" t="s">
        <v>2</v>
      </c>
      <c r="B108" s="470"/>
      <c r="C108" s="471" t="str">
        <f>IF(BasvuruTarihi&lt;&gt;"",BasvuruTarihi,"")</f>
        <v/>
      </c>
      <c r="D108" s="472"/>
      <c r="E108" s="472"/>
      <c r="F108" s="472"/>
      <c r="G108" s="472"/>
      <c r="H108" s="472"/>
      <c r="I108" s="472"/>
      <c r="J108" s="472"/>
      <c r="K108" s="472"/>
      <c r="L108" s="472"/>
      <c r="M108" s="472"/>
      <c r="N108" s="472"/>
      <c r="O108" s="472"/>
      <c r="P108" s="473"/>
    </row>
    <row r="109" spans="1:18" ht="15" customHeight="1" thickBot="1" x14ac:dyDescent="0.3">
      <c r="A109" s="454" t="s">
        <v>7</v>
      </c>
      <c r="B109" s="454" t="s">
        <v>8</v>
      </c>
      <c r="C109" s="456" t="s">
        <v>154</v>
      </c>
      <c r="D109" s="461" t="s">
        <v>175</v>
      </c>
      <c r="E109" s="458" t="s">
        <v>58</v>
      </c>
      <c r="F109" s="458"/>
      <c r="G109" s="458"/>
      <c r="H109" s="458"/>
      <c r="I109" s="458"/>
      <c r="J109" s="459" t="s">
        <v>64</v>
      </c>
      <c r="K109" s="456" t="s">
        <v>75</v>
      </c>
      <c r="L109" s="456" t="s">
        <v>71</v>
      </c>
      <c r="M109" s="456" t="s">
        <v>72</v>
      </c>
      <c r="N109" s="456" t="s">
        <v>73</v>
      </c>
      <c r="O109" s="456" t="s">
        <v>74</v>
      </c>
      <c r="P109" s="456" t="s">
        <v>65</v>
      </c>
    </row>
    <row r="110" spans="1:18" ht="88.5" customHeight="1" thickBot="1" x14ac:dyDescent="0.3">
      <c r="A110" s="455"/>
      <c r="B110" s="455"/>
      <c r="C110" s="457"/>
      <c r="D110" s="462"/>
      <c r="E110" s="160" t="s">
        <v>59</v>
      </c>
      <c r="F110" s="160" t="s">
        <v>60</v>
      </c>
      <c r="G110" s="160" t="s">
        <v>61</v>
      </c>
      <c r="H110" s="160" t="s">
        <v>62</v>
      </c>
      <c r="I110" s="160" t="s">
        <v>63</v>
      </c>
      <c r="J110" s="460"/>
      <c r="K110" s="457"/>
      <c r="L110" s="457"/>
      <c r="M110" s="457"/>
      <c r="N110" s="457"/>
      <c r="O110" s="457"/>
      <c r="P110" s="457"/>
    </row>
    <row r="111" spans="1:18" ht="18" customHeight="1" x14ac:dyDescent="0.25">
      <c r="A111" s="161">
        <v>61</v>
      </c>
      <c r="B111" s="228" t="str">
        <f>IF('Proje ve Personel Bilgileri'!C77&gt;0,'Proje ve Personel Bilgileri'!C77,"")</f>
        <v/>
      </c>
      <c r="C111" s="229" t="str">
        <f>IF('Proje ve Personel Bilgileri'!C77&gt;0,'Proje ve Personel Bilgileri'!D77,"")</f>
        <v/>
      </c>
      <c r="D111" s="325"/>
      <c r="E111" s="162"/>
      <c r="F111" s="162"/>
      <c r="G111" s="162"/>
      <c r="H111" s="162"/>
      <c r="I111" s="162"/>
      <c r="J111" s="163"/>
      <c r="K111" s="234" t="str">
        <f t="shared" ref="K111" si="8">IF(AND(BasvuruTarihi&gt;0,J111&gt;0),DAYS360(J111,BasvuruTarihi)/30,"")</f>
        <v/>
      </c>
      <c r="L111" s="235" t="str">
        <f>IF('Proje ve Personel Bilgileri'!C77&gt;0,AUcret,"")</f>
        <v/>
      </c>
      <c r="M111" s="236" t="str">
        <f>IF(LEN(B111)&gt;0,IF(D111="X",1,IF(E111="X",3,IF(F111="X",4,IF(OR(G111="X",H111="X"),8,IF(I111="X",12,0))))),"")</f>
        <v/>
      </c>
      <c r="N111" s="235" t="str">
        <f>IF('Proje ve Personel Bilgileri'!C77&gt;0,L111*M111,"")</f>
        <v/>
      </c>
      <c r="O111" s="235" t="str">
        <f>IF('Proje ve Personel Bilgileri'!C77&gt;0,G011B!R104,"")</f>
        <v/>
      </c>
      <c r="P111" s="237" t="str">
        <f>IF('Proje ve Personel Bilgileri'!C77&gt;0,MIN(N111,O111),"")</f>
        <v/>
      </c>
      <c r="R111" s="132"/>
    </row>
    <row r="112" spans="1:18" ht="18" customHeight="1" x14ac:dyDescent="0.25">
      <c r="A112" s="164">
        <v>62</v>
      </c>
      <c r="B112" s="230" t="str">
        <f>IF('Proje ve Personel Bilgileri'!C78&gt;0,'Proje ve Personel Bilgileri'!C78,"")</f>
        <v/>
      </c>
      <c r="C112" s="231" t="str">
        <f>IF('Proje ve Personel Bilgileri'!C78&gt;0,'Proje ve Personel Bilgileri'!D78,"")</f>
        <v/>
      </c>
      <c r="D112" s="326"/>
      <c r="E112" s="165"/>
      <c r="F112" s="165"/>
      <c r="G112" s="165"/>
      <c r="H112" s="165"/>
      <c r="I112" s="165"/>
      <c r="J112" s="166"/>
      <c r="K112" s="211" t="str">
        <f t="shared" ref="K112:K130" si="9">IF(AND(BasvuruTarihi&gt;0,J112&gt;0),DAYS360(J112,BasvuruTarihi)/30,"")</f>
        <v/>
      </c>
      <c r="L112" s="238" t="str">
        <f>IF('Proje ve Personel Bilgileri'!C78&gt;0,AUcret,"")</f>
        <v/>
      </c>
      <c r="M112" s="239" t="str">
        <f t="shared" ref="M112:M130" si="10">IF(LEN(B112)&gt;0,IF(D112="X",1,IF(E112="X",3,IF(F112="X",4,IF(OR(G112="X",H112="X"),8,IF(I112="X",12,0))))),"")</f>
        <v/>
      </c>
      <c r="N112" s="238" t="str">
        <f>IF('Proje ve Personel Bilgileri'!C78&gt;0,L112*M112,"")</f>
        <v/>
      </c>
      <c r="O112" s="238" t="str">
        <f>IF('Proje ve Personel Bilgileri'!C78&gt;0,G011B!R105,"")</f>
        <v/>
      </c>
      <c r="P112" s="240" t="str">
        <f>IF('Proje ve Personel Bilgileri'!C78&gt;0,MIN(N112,O112),"")</f>
        <v/>
      </c>
      <c r="R112" s="132"/>
    </row>
    <row r="113" spans="1:18" ht="18" customHeight="1" x14ac:dyDescent="0.25">
      <c r="A113" s="164">
        <v>63</v>
      </c>
      <c r="B113" s="230" t="str">
        <f>IF('Proje ve Personel Bilgileri'!C79&gt;0,'Proje ve Personel Bilgileri'!C79,"")</f>
        <v/>
      </c>
      <c r="C113" s="231" t="str">
        <f>IF('Proje ve Personel Bilgileri'!C79&gt;0,'Proje ve Personel Bilgileri'!D79,"")</f>
        <v/>
      </c>
      <c r="D113" s="326"/>
      <c r="E113" s="165"/>
      <c r="F113" s="165"/>
      <c r="G113" s="165"/>
      <c r="H113" s="165"/>
      <c r="I113" s="165"/>
      <c r="J113" s="166"/>
      <c r="K113" s="211" t="str">
        <f t="shared" si="9"/>
        <v/>
      </c>
      <c r="L113" s="238" t="str">
        <f>IF('Proje ve Personel Bilgileri'!C79&gt;0,AUcret,"")</f>
        <v/>
      </c>
      <c r="M113" s="239" t="str">
        <f t="shared" si="10"/>
        <v/>
      </c>
      <c r="N113" s="238" t="str">
        <f>IF('Proje ve Personel Bilgileri'!C79&gt;0,L113*M113,"")</f>
        <v/>
      </c>
      <c r="O113" s="238" t="str">
        <f>IF('Proje ve Personel Bilgileri'!C79&gt;0,G011B!R106,"")</f>
        <v/>
      </c>
      <c r="P113" s="240" t="str">
        <f>IF('Proje ve Personel Bilgileri'!C79&gt;0,MIN(N113,O113),"")</f>
        <v/>
      </c>
      <c r="R113" s="132"/>
    </row>
    <row r="114" spans="1:18" ht="18" customHeight="1" x14ac:dyDescent="0.25">
      <c r="A114" s="164">
        <v>64</v>
      </c>
      <c r="B114" s="230" t="str">
        <f>IF('Proje ve Personel Bilgileri'!C80&gt;0,'Proje ve Personel Bilgileri'!C80,"")</f>
        <v/>
      </c>
      <c r="C114" s="231" t="str">
        <f>IF('Proje ve Personel Bilgileri'!C80&gt;0,'Proje ve Personel Bilgileri'!D80,"")</f>
        <v/>
      </c>
      <c r="D114" s="326"/>
      <c r="E114" s="165"/>
      <c r="F114" s="165"/>
      <c r="G114" s="165"/>
      <c r="H114" s="165"/>
      <c r="I114" s="165"/>
      <c r="J114" s="166"/>
      <c r="K114" s="211" t="str">
        <f t="shared" si="9"/>
        <v/>
      </c>
      <c r="L114" s="238" t="str">
        <f>IF('Proje ve Personel Bilgileri'!C80&gt;0,AUcret,"")</f>
        <v/>
      </c>
      <c r="M114" s="239" t="str">
        <f t="shared" si="10"/>
        <v/>
      </c>
      <c r="N114" s="238" t="str">
        <f>IF('Proje ve Personel Bilgileri'!C80&gt;0,L114*M114,"")</f>
        <v/>
      </c>
      <c r="O114" s="238" t="str">
        <f>IF('Proje ve Personel Bilgileri'!C80&gt;0,G011B!R107,"")</f>
        <v/>
      </c>
      <c r="P114" s="240" t="str">
        <f>IF('Proje ve Personel Bilgileri'!C80&gt;0,MIN(N114,O114),"")</f>
        <v/>
      </c>
      <c r="R114" s="132"/>
    </row>
    <row r="115" spans="1:18" ht="18" customHeight="1" x14ac:dyDescent="0.25">
      <c r="A115" s="164">
        <v>65</v>
      </c>
      <c r="B115" s="230" t="str">
        <f>IF('Proje ve Personel Bilgileri'!C81&gt;0,'Proje ve Personel Bilgileri'!C81,"")</f>
        <v/>
      </c>
      <c r="C115" s="231" t="str">
        <f>IF('Proje ve Personel Bilgileri'!C81&gt;0,'Proje ve Personel Bilgileri'!D81,"")</f>
        <v/>
      </c>
      <c r="D115" s="326"/>
      <c r="E115" s="165"/>
      <c r="F115" s="165"/>
      <c r="G115" s="165"/>
      <c r="H115" s="165"/>
      <c r="I115" s="165"/>
      <c r="J115" s="166"/>
      <c r="K115" s="211" t="str">
        <f t="shared" si="9"/>
        <v/>
      </c>
      <c r="L115" s="238" t="str">
        <f>IF('Proje ve Personel Bilgileri'!C81&gt;0,AUcret,"")</f>
        <v/>
      </c>
      <c r="M115" s="239" t="str">
        <f t="shared" si="10"/>
        <v/>
      </c>
      <c r="N115" s="238" t="str">
        <f>IF('Proje ve Personel Bilgileri'!C81&gt;0,L115*M115,"")</f>
        <v/>
      </c>
      <c r="O115" s="238" t="str">
        <f>IF('Proje ve Personel Bilgileri'!C81&gt;0,G011B!R108,"")</f>
        <v/>
      </c>
      <c r="P115" s="240" t="str">
        <f>IF('Proje ve Personel Bilgileri'!C81&gt;0,MIN(N115,O115),"")</f>
        <v/>
      </c>
      <c r="R115" s="132"/>
    </row>
    <row r="116" spans="1:18" ht="18" customHeight="1" x14ac:dyDescent="0.25">
      <c r="A116" s="164">
        <v>66</v>
      </c>
      <c r="B116" s="230" t="str">
        <f>IF('Proje ve Personel Bilgileri'!C82&gt;0,'Proje ve Personel Bilgileri'!C82,"")</f>
        <v/>
      </c>
      <c r="C116" s="231" t="str">
        <f>IF('Proje ve Personel Bilgileri'!C82&gt;0,'Proje ve Personel Bilgileri'!D82,"")</f>
        <v/>
      </c>
      <c r="D116" s="326"/>
      <c r="E116" s="165"/>
      <c r="F116" s="165"/>
      <c r="G116" s="165"/>
      <c r="H116" s="165"/>
      <c r="I116" s="165"/>
      <c r="J116" s="166"/>
      <c r="K116" s="211" t="str">
        <f t="shared" si="9"/>
        <v/>
      </c>
      <c r="L116" s="238" t="str">
        <f>IF('Proje ve Personel Bilgileri'!C82&gt;0,AUcret,"")</f>
        <v/>
      </c>
      <c r="M116" s="239" t="str">
        <f t="shared" si="10"/>
        <v/>
      </c>
      <c r="N116" s="238" t="str">
        <f>IF('Proje ve Personel Bilgileri'!C82&gt;0,L116*M116,"")</f>
        <v/>
      </c>
      <c r="O116" s="238" t="str">
        <f>IF('Proje ve Personel Bilgileri'!C82&gt;0,G011B!R109,"")</f>
        <v/>
      </c>
      <c r="P116" s="240" t="str">
        <f>IF('Proje ve Personel Bilgileri'!C82&gt;0,MIN(N116,O116),"")</f>
        <v/>
      </c>
      <c r="R116" s="132"/>
    </row>
    <row r="117" spans="1:18" ht="18" customHeight="1" x14ac:dyDescent="0.25">
      <c r="A117" s="164">
        <v>67</v>
      </c>
      <c r="B117" s="230" t="str">
        <f>IF('Proje ve Personel Bilgileri'!C83&gt;0,'Proje ve Personel Bilgileri'!C83,"")</f>
        <v/>
      </c>
      <c r="C117" s="231" t="str">
        <f>IF('Proje ve Personel Bilgileri'!C83&gt;0,'Proje ve Personel Bilgileri'!D83,"")</f>
        <v/>
      </c>
      <c r="D117" s="326"/>
      <c r="E117" s="165"/>
      <c r="F117" s="165"/>
      <c r="G117" s="165"/>
      <c r="H117" s="165"/>
      <c r="I117" s="165"/>
      <c r="J117" s="166"/>
      <c r="K117" s="211" t="str">
        <f t="shared" si="9"/>
        <v/>
      </c>
      <c r="L117" s="238" t="str">
        <f>IF('Proje ve Personel Bilgileri'!C83&gt;0,AUcret,"")</f>
        <v/>
      </c>
      <c r="M117" s="239" t="str">
        <f t="shared" si="10"/>
        <v/>
      </c>
      <c r="N117" s="238" t="str">
        <f>IF('Proje ve Personel Bilgileri'!C83&gt;0,L117*M117,"")</f>
        <v/>
      </c>
      <c r="O117" s="238" t="str">
        <f>IF('Proje ve Personel Bilgileri'!C83&gt;0,G011B!R110,"")</f>
        <v/>
      </c>
      <c r="P117" s="240" t="str">
        <f>IF('Proje ve Personel Bilgileri'!C83&gt;0,MIN(N117,O117),"")</f>
        <v/>
      </c>
      <c r="R117" s="132"/>
    </row>
    <row r="118" spans="1:18" ht="18" customHeight="1" x14ac:dyDescent="0.25">
      <c r="A118" s="164">
        <v>68</v>
      </c>
      <c r="B118" s="230" t="str">
        <f>IF('Proje ve Personel Bilgileri'!C84&gt;0,'Proje ve Personel Bilgileri'!C84,"")</f>
        <v/>
      </c>
      <c r="C118" s="231" t="str">
        <f>IF('Proje ve Personel Bilgileri'!C84&gt;0,'Proje ve Personel Bilgileri'!D84,"")</f>
        <v/>
      </c>
      <c r="D118" s="326"/>
      <c r="E118" s="165"/>
      <c r="F118" s="165"/>
      <c r="G118" s="165"/>
      <c r="H118" s="165"/>
      <c r="I118" s="165"/>
      <c r="J118" s="166"/>
      <c r="K118" s="211" t="str">
        <f t="shared" si="9"/>
        <v/>
      </c>
      <c r="L118" s="238" t="str">
        <f>IF('Proje ve Personel Bilgileri'!C84&gt;0,AUcret,"")</f>
        <v/>
      </c>
      <c r="M118" s="239" t="str">
        <f t="shared" si="10"/>
        <v/>
      </c>
      <c r="N118" s="238" t="str">
        <f>IF('Proje ve Personel Bilgileri'!C84&gt;0,L118*M118,"")</f>
        <v/>
      </c>
      <c r="O118" s="238" t="str">
        <f>IF('Proje ve Personel Bilgileri'!C84&gt;0,G011B!R111,"")</f>
        <v/>
      </c>
      <c r="P118" s="240" t="str">
        <f>IF('Proje ve Personel Bilgileri'!C84&gt;0,MIN(N118,O118),"")</f>
        <v/>
      </c>
      <c r="R118" s="132"/>
    </row>
    <row r="119" spans="1:18" ht="18" customHeight="1" x14ac:dyDescent="0.25">
      <c r="A119" s="164">
        <v>69</v>
      </c>
      <c r="B119" s="230" t="str">
        <f>IF('Proje ve Personel Bilgileri'!C85&gt;0,'Proje ve Personel Bilgileri'!C85,"")</f>
        <v/>
      </c>
      <c r="C119" s="231" t="str">
        <f>IF('Proje ve Personel Bilgileri'!C85&gt;0,'Proje ve Personel Bilgileri'!D85,"")</f>
        <v/>
      </c>
      <c r="D119" s="326"/>
      <c r="E119" s="165"/>
      <c r="F119" s="165"/>
      <c r="G119" s="165"/>
      <c r="H119" s="165"/>
      <c r="I119" s="165"/>
      <c r="J119" s="166"/>
      <c r="K119" s="211" t="str">
        <f t="shared" si="9"/>
        <v/>
      </c>
      <c r="L119" s="238" t="str">
        <f>IF('Proje ve Personel Bilgileri'!C85&gt;0,AUcret,"")</f>
        <v/>
      </c>
      <c r="M119" s="239" t="str">
        <f t="shared" si="10"/>
        <v/>
      </c>
      <c r="N119" s="238" t="str">
        <f>IF('Proje ve Personel Bilgileri'!C85&gt;0,L119*M119,"")</f>
        <v/>
      </c>
      <c r="O119" s="238" t="str">
        <f>IF('Proje ve Personel Bilgileri'!C85&gt;0,G011B!R112,"")</f>
        <v/>
      </c>
      <c r="P119" s="240" t="str">
        <f>IF('Proje ve Personel Bilgileri'!C85&gt;0,MIN(N119,O119),"")</f>
        <v/>
      </c>
      <c r="R119" s="132"/>
    </row>
    <row r="120" spans="1:18" ht="18" customHeight="1" x14ac:dyDescent="0.25">
      <c r="A120" s="164">
        <v>70</v>
      </c>
      <c r="B120" s="230" t="str">
        <f>IF('Proje ve Personel Bilgileri'!C86&gt;0,'Proje ve Personel Bilgileri'!C86,"")</f>
        <v/>
      </c>
      <c r="C120" s="231" t="str">
        <f>IF('Proje ve Personel Bilgileri'!C86&gt;0,'Proje ve Personel Bilgileri'!D86,"")</f>
        <v/>
      </c>
      <c r="D120" s="326"/>
      <c r="E120" s="165"/>
      <c r="F120" s="165"/>
      <c r="G120" s="165"/>
      <c r="H120" s="165"/>
      <c r="I120" s="165"/>
      <c r="J120" s="166"/>
      <c r="K120" s="211" t="str">
        <f t="shared" si="9"/>
        <v/>
      </c>
      <c r="L120" s="238" t="str">
        <f>IF('Proje ve Personel Bilgileri'!C86&gt;0,AUcret,"")</f>
        <v/>
      </c>
      <c r="M120" s="239" t="str">
        <f t="shared" si="10"/>
        <v/>
      </c>
      <c r="N120" s="238" t="str">
        <f>IF('Proje ve Personel Bilgileri'!C86&gt;0,L120*M120,"")</f>
        <v/>
      </c>
      <c r="O120" s="238" t="str">
        <f>IF('Proje ve Personel Bilgileri'!C86&gt;0,G011B!R113,"")</f>
        <v/>
      </c>
      <c r="P120" s="240" t="str">
        <f>IF('Proje ve Personel Bilgileri'!C86&gt;0,MIN(N120,O120),"")</f>
        <v/>
      </c>
      <c r="R120" s="132"/>
    </row>
    <row r="121" spans="1:18" ht="18" customHeight="1" x14ac:dyDescent="0.25">
      <c r="A121" s="164">
        <v>71</v>
      </c>
      <c r="B121" s="230" t="str">
        <f>IF('Proje ve Personel Bilgileri'!C87&gt;0,'Proje ve Personel Bilgileri'!C87,"")</f>
        <v/>
      </c>
      <c r="C121" s="231" t="str">
        <f>IF('Proje ve Personel Bilgileri'!C87&gt;0,'Proje ve Personel Bilgileri'!D87,"")</f>
        <v/>
      </c>
      <c r="D121" s="326"/>
      <c r="E121" s="165"/>
      <c r="F121" s="165"/>
      <c r="G121" s="165"/>
      <c r="H121" s="165"/>
      <c r="I121" s="165"/>
      <c r="J121" s="166"/>
      <c r="K121" s="211" t="str">
        <f t="shared" si="9"/>
        <v/>
      </c>
      <c r="L121" s="238" t="str">
        <f>IF('Proje ve Personel Bilgileri'!C87&gt;0,AUcret,"")</f>
        <v/>
      </c>
      <c r="M121" s="239" t="str">
        <f t="shared" si="10"/>
        <v/>
      </c>
      <c r="N121" s="238" t="str">
        <f>IF('Proje ve Personel Bilgileri'!C87&gt;0,L121*M121,"")</f>
        <v/>
      </c>
      <c r="O121" s="238" t="str">
        <f>IF('Proje ve Personel Bilgileri'!C87&gt;0,G011B!R114,"")</f>
        <v/>
      </c>
      <c r="P121" s="240" t="str">
        <f>IF('Proje ve Personel Bilgileri'!C87&gt;0,MIN(N121,O121),"")</f>
        <v/>
      </c>
      <c r="R121" s="132"/>
    </row>
    <row r="122" spans="1:18" ht="18" customHeight="1" x14ac:dyDescent="0.25">
      <c r="A122" s="164">
        <v>72</v>
      </c>
      <c r="B122" s="230" t="str">
        <f>IF('Proje ve Personel Bilgileri'!C88&gt;0,'Proje ve Personel Bilgileri'!C88,"")</f>
        <v/>
      </c>
      <c r="C122" s="231" t="str">
        <f>IF('Proje ve Personel Bilgileri'!C88&gt;0,'Proje ve Personel Bilgileri'!D88,"")</f>
        <v/>
      </c>
      <c r="D122" s="326"/>
      <c r="E122" s="165"/>
      <c r="F122" s="165"/>
      <c r="G122" s="165"/>
      <c r="H122" s="165"/>
      <c r="I122" s="165"/>
      <c r="J122" s="166"/>
      <c r="K122" s="211" t="str">
        <f t="shared" si="9"/>
        <v/>
      </c>
      <c r="L122" s="238" t="str">
        <f>IF('Proje ve Personel Bilgileri'!C88&gt;0,AUcret,"")</f>
        <v/>
      </c>
      <c r="M122" s="239" t="str">
        <f t="shared" si="10"/>
        <v/>
      </c>
      <c r="N122" s="238" t="str">
        <f>IF('Proje ve Personel Bilgileri'!C88&gt;0,L122*M122,"")</f>
        <v/>
      </c>
      <c r="O122" s="238" t="str">
        <f>IF('Proje ve Personel Bilgileri'!C88&gt;0,G011B!R115,"")</f>
        <v/>
      </c>
      <c r="P122" s="240" t="str">
        <f>IF('Proje ve Personel Bilgileri'!C88&gt;0,MIN(N122,O122),"")</f>
        <v/>
      </c>
      <c r="R122" s="132"/>
    </row>
    <row r="123" spans="1:18" ht="18" customHeight="1" x14ac:dyDescent="0.25">
      <c r="A123" s="164">
        <v>73</v>
      </c>
      <c r="B123" s="230" t="str">
        <f>IF('Proje ve Personel Bilgileri'!C89&gt;0,'Proje ve Personel Bilgileri'!C89,"")</f>
        <v/>
      </c>
      <c r="C123" s="231" t="str">
        <f>IF('Proje ve Personel Bilgileri'!C89&gt;0,'Proje ve Personel Bilgileri'!D89,"")</f>
        <v/>
      </c>
      <c r="D123" s="326"/>
      <c r="E123" s="165"/>
      <c r="F123" s="165"/>
      <c r="G123" s="165"/>
      <c r="H123" s="165"/>
      <c r="I123" s="165"/>
      <c r="J123" s="166"/>
      <c r="K123" s="211" t="str">
        <f t="shared" si="9"/>
        <v/>
      </c>
      <c r="L123" s="238" t="str">
        <f>IF('Proje ve Personel Bilgileri'!C89&gt;0,AUcret,"")</f>
        <v/>
      </c>
      <c r="M123" s="239" t="str">
        <f t="shared" si="10"/>
        <v/>
      </c>
      <c r="N123" s="238" t="str">
        <f>IF('Proje ve Personel Bilgileri'!C89&gt;0,L123*M123,"")</f>
        <v/>
      </c>
      <c r="O123" s="238" t="str">
        <f>IF('Proje ve Personel Bilgileri'!C89&gt;0,G011B!R116,"")</f>
        <v/>
      </c>
      <c r="P123" s="240" t="str">
        <f>IF('Proje ve Personel Bilgileri'!C89&gt;0,MIN(N123,O123),"")</f>
        <v/>
      </c>
      <c r="R123" s="132"/>
    </row>
    <row r="124" spans="1:18" ht="18" customHeight="1" x14ac:dyDescent="0.25">
      <c r="A124" s="164">
        <v>74</v>
      </c>
      <c r="B124" s="230" t="str">
        <f>IF('Proje ve Personel Bilgileri'!C90&gt;0,'Proje ve Personel Bilgileri'!C90,"")</f>
        <v/>
      </c>
      <c r="C124" s="231" t="str">
        <f>IF('Proje ve Personel Bilgileri'!C90&gt;0,'Proje ve Personel Bilgileri'!D90,"")</f>
        <v/>
      </c>
      <c r="D124" s="326"/>
      <c r="E124" s="165"/>
      <c r="F124" s="165"/>
      <c r="G124" s="165"/>
      <c r="H124" s="165"/>
      <c r="I124" s="165"/>
      <c r="J124" s="166"/>
      <c r="K124" s="211" t="str">
        <f t="shared" si="9"/>
        <v/>
      </c>
      <c r="L124" s="238" t="str">
        <f>IF('Proje ve Personel Bilgileri'!C90&gt;0,AUcret,"")</f>
        <v/>
      </c>
      <c r="M124" s="239" t="str">
        <f t="shared" si="10"/>
        <v/>
      </c>
      <c r="N124" s="238" t="str">
        <f>IF('Proje ve Personel Bilgileri'!C90&gt;0,L124*M124,"")</f>
        <v/>
      </c>
      <c r="O124" s="238" t="str">
        <f>IF('Proje ve Personel Bilgileri'!C90&gt;0,G011B!R117,"")</f>
        <v/>
      </c>
      <c r="P124" s="240" t="str">
        <f>IF('Proje ve Personel Bilgileri'!C90&gt;0,MIN(N124,O124),"")</f>
        <v/>
      </c>
      <c r="R124" s="132"/>
    </row>
    <row r="125" spans="1:18" ht="18" customHeight="1" x14ac:dyDescent="0.25">
      <c r="A125" s="164">
        <v>75</v>
      </c>
      <c r="B125" s="230" t="str">
        <f>IF('Proje ve Personel Bilgileri'!C91&gt;0,'Proje ve Personel Bilgileri'!C91,"")</f>
        <v/>
      </c>
      <c r="C125" s="231" t="str">
        <f>IF('Proje ve Personel Bilgileri'!C91&gt;0,'Proje ve Personel Bilgileri'!D91,"")</f>
        <v/>
      </c>
      <c r="D125" s="326"/>
      <c r="E125" s="165"/>
      <c r="F125" s="165"/>
      <c r="G125" s="165"/>
      <c r="H125" s="165"/>
      <c r="I125" s="165"/>
      <c r="J125" s="166"/>
      <c r="K125" s="211" t="str">
        <f t="shared" si="9"/>
        <v/>
      </c>
      <c r="L125" s="238" t="str">
        <f>IF('Proje ve Personel Bilgileri'!C91&gt;0,AUcret,"")</f>
        <v/>
      </c>
      <c r="M125" s="239" t="str">
        <f t="shared" si="10"/>
        <v/>
      </c>
      <c r="N125" s="238" t="str">
        <f>IF('Proje ve Personel Bilgileri'!C91&gt;0,L125*M125,"")</f>
        <v/>
      </c>
      <c r="O125" s="238" t="str">
        <f>IF('Proje ve Personel Bilgileri'!C91&gt;0,G011B!R118,"")</f>
        <v/>
      </c>
      <c r="P125" s="240" t="str">
        <f>IF('Proje ve Personel Bilgileri'!C91&gt;0,MIN(N125,O125),"")</f>
        <v/>
      </c>
      <c r="R125" s="132"/>
    </row>
    <row r="126" spans="1:18" ht="18" customHeight="1" x14ac:dyDescent="0.25">
      <c r="A126" s="164">
        <v>76</v>
      </c>
      <c r="B126" s="230" t="str">
        <f>IF('Proje ve Personel Bilgileri'!C92&gt;0,'Proje ve Personel Bilgileri'!C92,"")</f>
        <v/>
      </c>
      <c r="C126" s="231" t="str">
        <f>IF('Proje ve Personel Bilgileri'!C92&gt;0,'Proje ve Personel Bilgileri'!D92,"")</f>
        <v/>
      </c>
      <c r="D126" s="326"/>
      <c r="E126" s="165"/>
      <c r="F126" s="165"/>
      <c r="G126" s="165"/>
      <c r="H126" s="165"/>
      <c r="I126" s="165"/>
      <c r="J126" s="166"/>
      <c r="K126" s="211" t="str">
        <f t="shared" si="9"/>
        <v/>
      </c>
      <c r="L126" s="238" t="str">
        <f>IF('Proje ve Personel Bilgileri'!C92&gt;0,AUcret,"")</f>
        <v/>
      </c>
      <c r="M126" s="239" t="str">
        <f t="shared" si="10"/>
        <v/>
      </c>
      <c r="N126" s="238" t="str">
        <f>IF('Proje ve Personel Bilgileri'!C92&gt;0,L126*M126,"")</f>
        <v/>
      </c>
      <c r="O126" s="238" t="str">
        <f>IF('Proje ve Personel Bilgileri'!C92&gt;0,G011B!R119,"")</f>
        <v/>
      </c>
      <c r="P126" s="240" t="str">
        <f>IF('Proje ve Personel Bilgileri'!C92&gt;0,MIN(N126,O126),"")</f>
        <v/>
      </c>
      <c r="R126" s="132"/>
    </row>
    <row r="127" spans="1:18" ht="18" customHeight="1" x14ac:dyDescent="0.25">
      <c r="A127" s="164">
        <v>77</v>
      </c>
      <c r="B127" s="230" t="str">
        <f>IF('Proje ve Personel Bilgileri'!C93&gt;0,'Proje ve Personel Bilgileri'!C93,"")</f>
        <v/>
      </c>
      <c r="C127" s="231" t="str">
        <f>IF('Proje ve Personel Bilgileri'!C93&gt;0,'Proje ve Personel Bilgileri'!D93,"")</f>
        <v/>
      </c>
      <c r="D127" s="326"/>
      <c r="E127" s="165"/>
      <c r="F127" s="165"/>
      <c r="G127" s="165"/>
      <c r="H127" s="165"/>
      <c r="I127" s="165"/>
      <c r="J127" s="166"/>
      <c r="K127" s="211" t="str">
        <f t="shared" si="9"/>
        <v/>
      </c>
      <c r="L127" s="238" t="str">
        <f>IF('Proje ve Personel Bilgileri'!C93&gt;0,AUcret,"")</f>
        <v/>
      </c>
      <c r="M127" s="239" t="str">
        <f t="shared" si="10"/>
        <v/>
      </c>
      <c r="N127" s="238" t="str">
        <f>IF('Proje ve Personel Bilgileri'!C93&gt;0,L127*M127,"")</f>
        <v/>
      </c>
      <c r="O127" s="238" t="str">
        <f>IF('Proje ve Personel Bilgileri'!C93&gt;0,G011B!R120,"")</f>
        <v/>
      </c>
      <c r="P127" s="240" t="str">
        <f>IF('Proje ve Personel Bilgileri'!C93&gt;0,MIN(N127,O127),"")</f>
        <v/>
      </c>
      <c r="R127" s="132"/>
    </row>
    <row r="128" spans="1:18" ht="18" customHeight="1" x14ac:dyDescent="0.25">
      <c r="A128" s="164">
        <v>78</v>
      </c>
      <c r="B128" s="230" t="str">
        <f>IF('Proje ve Personel Bilgileri'!C94&gt;0,'Proje ve Personel Bilgileri'!C94,"")</f>
        <v/>
      </c>
      <c r="C128" s="231" t="str">
        <f>IF('Proje ve Personel Bilgileri'!C94&gt;0,'Proje ve Personel Bilgileri'!D94,"")</f>
        <v/>
      </c>
      <c r="D128" s="326"/>
      <c r="E128" s="165"/>
      <c r="F128" s="165"/>
      <c r="G128" s="165"/>
      <c r="H128" s="165"/>
      <c r="I128" s="165"/>
      <c r="J128" s="166"/>
      <c r="K128" s="211" t="str">
        <f t="shared" si="9"/>
        <v/>
      </c>
      <c r="L128" s="238" t="str">
        <f>IF('Proje ve Personel Bilgileri'!C94&gt;0,AUcret,"")</f>
        <v/>
      </c>
      <c r="M128" s="239" t="str">
        <f t="shared" si="10"/>
        <v/>
      </c>
      <c r="N128" s="238" t="str">
        <f>IF('Proje ve Personel Bilgileri'!C94&gt;0,L128*M128,"")</f>
        <v/>
      </c>
      <c r="O128" s="238" t="str">
        <f>IF('Proje ve Personel Bilgileri'!C94&gt;0,G011B!R121,"")</f>
        <v/>
      </c>
      <c r="P128" s="240" t="str">
        <f>IF('Proje ve Personel Bilgileri'!C94&gt;0,MIN(N128,O128),"")</f>
        <v/>
      </c>
      <c r="R128" s="132"/>
    </row>
    <row r="129" spans="1:18" ht="18" customHeight="1" x14ac:dyDescent="0.25">
      <c r="A129" s="164">
        <v>79</v>
      </c>
      <c r="B129" s="230" t="str">
        <f>IF('Proje ve Personel Bilgileri'!C95&gt;0,'Proje ve Personel Bilgileri'!C95,"")</f>
        <v/>
      </c>
      <c r="C129" s="231" t="str">
        <f>IF('Proje ve Personel Bilgileri'!C95&gt;0,'Proje ve Personel Bilgileri'!D95,"")</f>
        <v/>
      </c>
      <c r="D129" s="326"/>
      <c r="E129" s="165"/>
      <c r="F129" s="165"/>
      <c r="G129" s="165"/>
      <c r="H129" s="165"/>
      <c r="I129" s="165"/>
      <c r="J129" s="166"/>
      <c r="K129" s="211" t="str">
        <f t="shared" si="9"/>
        <v/>
      </c>
      <c r="L129" s="238" t="str">
        <f>IF('Proje ve Personel Bilgileri'!C95&gt;0,AUcret,"")</f>
        <v/>
      </c>
      <c r="M129" s="239" t="str">
        <f t="shared" si="10"/>
        <v/>
      </c>
      <c r="N129" s="238" t="str">
        <f>IF('Proje ve Personel Bilgileri'!C95&gt;0,L129*M129,"")</f>
        <v/>
      </c>
      <c r="O129" s="238" t="str">
        <f>IF('Proje ve Personel Bilgileri'!C95&gt;0,G011B!R122,"")</f>
        <v/>
      </c>
      <c r="P129" s="240" t="str">
        <f>IF('Proje ve Personel Bilgileri'!C95&gt;0,MIN(N129,O129),"")</f>
        <v/>
      </c>
      <c r="R129" s="132"/>
    </row>
    <row r="130" spans="1:18" ht="18" customHeight="1" thickBot="1" x14ac:dyDescent="0.3">
      <c r="A130" s="167">
        <v>80</v>
      </c>
      <c r="B130" s="232" t="str">
        <f>IF('Proje ve Personel Bilgileri'!C96&gt;0,'Proje ve Personel Bilgileri'!C96,"")</f>
        <v/>
      </c>
      <c r="C130" s="233" t="str">
        <f>IF('Proje ve Personel Bilgileri'!C96&gt;0,'Proje ve Personel Bilgileri'!D96,"")</f>
        <v/>
      </c>
      <c r="D130" s="327"/>
      <c r="E130" s="168"/>
      <c r="F130" s="168"/>
      <c r="G130" s="168"/>
      <c r="H130" s="168"/>
      <c r="I130" s="168"/>
      <c r="J130" s="169"/>
      <c r="K130" s="241" t="str">
        <f t="shared" si="9"/>
        <v/>
      </c>
      <c r="L130" s="242" t="str">
        <f>IF('Proje ve Personel Bilgileri'!C96&gt;0,AUcret,"")</f>
        <v/>
      </c>
      <c r="M130" s="243" t="str">
        <f t="shared" si="10"/>
        <v/>
      </c>
      <c r="N130" s="242" t="str">
        <f>IF('Proje ve Personel Bilgileri'!C96&gt;0,L130*M130,"")</f>
        <v/>
      </c>
      <c r="O130" s="242" t="str">
        <f>IF('Proje ve Personel Bilgileri'!C96&gt;0,G011B!R123,"")</f>
        <v/>
      </c>
      <c r="P130" s="244" t="str">
        <f>IF('Proje ve Personel Bilgileri'!C96&gt;0,MIN(N130,O130),"")</f>
        <v/>
      </c>
      <c r="R130" s="245">
        <f>IF(ISERROR(IF(SUM(L111:L130)&gt;0,1,0)),1,IF(SUM(L111:L130)&gt;0,1,0))</f>
        <v>0</v>
      </c>
    </row>
    <row r="131" spans="1:18" x14ac:dyDescent="0.25">
      <c r="A131" t="s">
        <v>68</v>
      </c>
    </row>
    <row r="132" spans="1:18" x14ac:dyDescent="0.25">
      <c r="A132" t="s">
        <v>70</v>
      </c>
    </row>
    <row r="133" spans="1:18" x14ac:dyDescent="0.25">
      <c r="A133" t="s">
        <v>69</v>
      </c>
    </row>
    <row r="135" spans="1:18" ht="19.5" x14ac:dyDescent="0.3">
      <c r="A135" s="342" t="s">
        <v>43</v>
      </c>
      <c r="B135" s="343">
        <f ca="1">imzatarihi</f>
        <v>46091</v>
      </c>
      <c r="C135" s="413" t="s">
        <v>44</v>
      </c>
      <c r="D135" s="413"/>
      <c r="E135" s="344" t="str">
        <f>IF(kurulusyetkilisi&gt;0,kurulusyetkilisi,"")</f>
        <v/>
      </c>
      <c r="G135" s="342"/>
      <c r="H135" s="131"/>
      <c r="I135" s="131"/>
      <c r="J135" s="4"/>
      <c r="L135" s="153"/>
      <c r="M135" s="153"/>
      <c r="N135" s="153"/>
      <c r="O135" s="153"/>
    </row>
    <row r="136" spans="1:18" ht="19.5" x14ac:dyDescent="0.3">
      <c r="A136" s="346"/>
      <c r="B136" s="346"/>
      <c r="C136" s="413" t="s">
        <v>45</v>
      </c>
      <c r="D136" s="413"/>
      <c r="E136" s="414"/>
      <c r="F136" s="414"/>
      <c r="G136" s="414"/>
      <c r="H136" s="107"/>
      <c r="I136" s="107"/>
      <c r="J136" s="4"/>
      <c r="L136" s="153"/>
      <c r="M136" s="153"/>
      <c r="N136" s="153"/>
      <c r="O136" s="153"/>
    </row>
    <row r="137" spans="1:18" ht="15.75" x14ac:dyDescent="0.25">
      <c r="A137" s="453" t="s">
        <v>57</v>
      </c>
      <c r="B137" s="453"/>
      <c r="C137" s="453"/>
      <c r="D137" s="453"/>
      <c r="E137" s="453"/>
      <c r="F137" s="453"/>
      <c r="G137" s="453"/>
      <c r="H137" s="453"/>
      <c r="I137" s="453"/>
      <c r="J137" s="453"/>
      <c r="K137" s="453"/>
      <c r="L137" s="453"/>
      <c r="M137" s="453"/>
      <c r="N137" s="453"/>
      <c r="O137" s="453"/>
      <c r="P137" s="453"/>
    </row>
    <row r="138" spans="1:18" x14ac:dyDescent="0.25">
      <c r="A138" s="439" t="str">
        <f>IF(YilDonem&lt;&gt;"",CONCATENATE(YilDonem," dönemine aittir."),"")</f>
        <v/>
      </c>
      <c r="B138" s="439"/>
      <c r="C138" s="439"/>
      <c r="D138" s="439"/>
      <c r="E138" s="439"/>
      <c r="F138" s="439"/>
      <c r="G138" s="439"/>
      <c r="H138" s="439"/>
      <c r="I138" s="439"/>
      <c r="J138" s="439"/>
      <c r="K138" s="439"/>
      <c r="L138" s="439"/>
      <c r="M138" s="439"/>
      <c r="N138" s="439"/>
      <c r="O138" s="439"/>
      <c r="P138" s="439"/>
    </row>
    <row r="139" spans="1:18" ht="19.5" thickBot="1" x14ac:dyDescent="0.35">
      <c r="A139" s="440" t="s">
        <v>76</v>
      </c>
      <c r="B139" s="440"/>
      <c r="C139" s="440"/>
      <c r="D139" s="440"/>
      <c r="E139" s="440"/>
      <c r="F139" s="440"/>
      <c r="G139" s="440"/>
      <c r="H139" s="440"/>
      <c r="I139" s="440"/>
      <c r="J139" s="440"/>
      <c r="K139" s="440"/>
      <c r="L139" s="440"/>
      <c r="M139" s="440"/>
      <c r="N139" s="440"/>
      <c r="O139" s="440"/>
      <c r="P139" s="440"/>
    </row>
    <row r="140" spans="1:18" ht="31.7" customHeight="1" thickBot="1" x14ac:dyDescent="0.3">
      <c r="A140" s="463" t="s">
        <v>1</v>
      </c>
      <c r="B140" s="464"/>
      <c r="C140" s="441" t="str">
        <f>IF(ProjeNo&gt;0,ProjeNo,"")</f>
        <v/>
      </c>
      <c r="D140" s="442"/>
      <c r="E140" s="442"/>
      <c r="F140" s="442"/>
      <c r="G140" s="442"/>
      <c r="H140" s="442"/>
      <c r="I140" s="442"/>
      <c r="J140" s="442"/>
      <c r="K140" s="442"/>
      <c r="L140" s="442"/>
      <c r="M140" s="442"/>
      <c r="N140" s="442"/>
      <c r="O140" s="442"/>
      <c r="P140" s="443"/>
    </row>
    <row r="141" spans="1:18" ht="42.75" customHeight="1" thickBot="1" x14ac:dyDescent="0.3">
      <c r="A141" s="465" t="s">
        <v>11</v>
      </c>
      <c r="B141" s="466"/>
      <c r="C141" s="467" t="str">
        <f>IF(ProjeAdi&gt;0,ProjeAdi,"")</f>
        <v/>
      </c>
      <c r="D141" s="468"/>
      <c r="E141" s="468"/>
      <c r="F141" s="468"/>
      <c r="G141" s="468"/>
      <c r="H141" s="468"/>
      <c r="I141" s="468"/>
      <c r="J141" s="468"/>
      <c r="K141" s="468"/>
      <c r="L141" s="468"/>
      <c r="M141" s="468"/>
      <c r="N141" s="468"/>
      <c r="O141" s="468"/>
      <c r="P141" s="469"/>
    </row>
    <row r="142" spans="1:18" ht="31.7" customHeight="1" thickBot="1" x14ac:dyDescent="0.3">
      <c r="A142" s="463" t="s">
        <v>2</v>
      </c>
      <c r="B142" s="470"/>
      <c r="C142" s="471" t="str">
        <f>IF(BasvuruTarihi&lt;&gt;"",BasvuruTarihi,"")</f>
        <v/>
      </c>
      <c r="D142" s="472"/>
      <c r="E142" s="472"/>
      <c r="F142" s="472"/>
      <c r="G142" s="472"/>
      <c r="H142" s="472"/>
      <c r="I142" s="472"/>
      <c r="J142" s="472"/>
      <c r="K142" s="472"/>
      <c r="L142" s="472"/>
      <c r="M142" s="472"/>
      <c r="N142" s="472"/>
      <c r="O142" s="472"/>
      <c r="P142" s="473"/>
    </row>
    <row r="143" spans="1:18" ht="15" customHeight="1" thickBot="1" x14ac:dyDescent="0.3">
      <c r="A143" s="454" t="s">
        <v>7</v>
      </c>
      <c r="B143" s="454" t="s">
        <v>8</v>
      </c>
      <c r="C143" s="456" t="s">
        <v>154</v>
      </c>
      <c r="D143" s="461" t="s">
        <v>175</v>
      </c>
      <c r="E143" s="458" t="s">
        <v>58</v>
      </c>
      <c r="F143" s="458"/>
      <c r="G143" s="458"/>
      <c r="H143" s="458"/>
      <c r="I143" s="458"/>
      <c r="J143" s="459" t="s">
        <v>64</v>
      </c>
      <c r="K143" s="456" t="s">
        <v>75</v>
      </c>
      <c r="L143" s="456" t="s">
        <v>71</v>
      </c>
      <c r="M143" s="456" t="s">
        <v>72</v>
      </c>
      <c r="N143" s="456" t="s">
        <v>73</v>
      </c>
      <c r="O143" s="456" t="s">
        <v>74</v>
      </c>
      <c r="P143" s="456" t="s">
        <v>65</v>
      </c>
    </row>
    <row r="144" spans="1:18" ht="88.5" customHeight="1" thickBot="1" x14ac:dyDescent="0.3">
      <c r="A144" s="455"/>
      <c r="B144" s="455"/>
      <c r="C144" s="457"/>
      <c r="D144" s="462"/>
      <c r="E144" s="160" t="s">
        <v>59</v>
      </c>
      <c r="F144" s="160" t="s">
        <v>60</v>
      </c>
      <c r="G144" s="160" t="s">
        <v>61</v>
      </c>
      <c r="H144" s="160" t="s">
        <v>62</v>
      </c>
      <c r="I144" s="160" t="s">
        <v>63</v>
      </c>
      <c r="J144" s="460"/>
      <c r="K144" s="457"/>
      <c r="L144" s="457"/>
      <c r="M144" s="457"/>
      <c r="N144" s="457"/>
      <c r="O144" s="457"/>
      <c r="P144" s="457"/>
    </row>
    <row r="145" spans="1:18" ht="18" customHeight="1" x14ac:dyDescent="0.25">
      <c r="A145" s="161">
        <v>81</v>
      </c>
      <c r="B145" s="228" t="str">
        <f>IF('Proje ve Personel Bilgileri'!C97&gt;0,'Proje ve Personel Bilgileri'!C97,"")</f>
        <v/>
      </c>
      <c r="C145" s="229" t="str">
        <f>IF('Proje ve Personel Bilgileri'!C97&gt;0,'Proje ve Personel Bilgileri'!D97,"")</f>
        <v/>
      </c>
      <c r="D145" s="325"/>
      <c r="E145" s="162"/>
      <c r="F145" s="162"/>
      <c r="G145" s="162"/>
      <c r="H145" s="162"/>
      <c r="I145" s="162"/>
      <c r="J145" s="163"/>
      <c r="K145" s="234" t="str">
        <f t="shared" ref="K145" si="11">IF(AND(BasvuruTarihi&gt;0,J145&gt;0),DAYS360(J145,BasvuruTarihi)/30,"")</f>
        <v/>
      </c>
      <c r="L145" s="235" t="str">
        <f>IF('Proje ve Personel Bilgileri'!C97&gt;0,AUcret,"")</f>
        <v/>
      </c>
      <c r="M145" s="236" t="str">
        <f>IF(LEN(B145)&gt;0,IF(D145="X",1,IF(E145="X",3,IF(F145="X",4,IF(OR(G145="X",H145="X"),8,IF(I145="X",12,0))))),"")</f>
        <v/>
      </c>
      <c r="N145" s="235" t="str">
        <f>IF('Proje ve Personel Bilgileri'!C97&gt;0,L145*M145,"")</f>
        <v/>
      </c>
      <c r="O145" s="235" t="str">
        <f>IF('Proje ve Personel Bilgileri'!C97&gt;0,G011B!R136,"")</f>
        <v/>
      </c>
      <c r="P145" s="237" t="str">
        <f>IF('Proje ve Personel Bilgileri'!C97&gt;0,MIN(N145,O145),"")</f>
        <v/>
      </c>
      <c r="R145" s="132"/>
    </row>
    <row r="146" spans="1:18" ht="18" customHeight="1" x14ac:dyDescent="0.25">
      <c r="A146" s="164">
        <v>82</v>
      </c>
      <c r="B146" s="230" t="str">
        <f>IF('Proje ve Personel Bilgileri'!C98&gt;0,'Proje ve Personel Bilgileri'!C98,"")</f>
        <v/>
      </c>
      <c r="C146" s="231" t="str">
        <f>IF('Proje ve Personel Bilgileri'!C98&gt;0,'Proje ve Personel Bilgileri'!D98,"")</f>
        <v/>
      </c>
      <c r="D146" s="326"/>
      <c r="E146" s="165"/>
      <c r="F146" s="165"/>
      <c r="G146" s="165"/>
      <c r="H146" s="165"/>
      <c r="I146" s="165"/>
      <c r="J146" s="166"/>
      <c r="K146" s="211" t="str">
        <f t="shared" ref="K146:K164" si="12">IF(AND(BasvuruTarihi&gt;0,J146&gt;0),DAYS360(J146,BasvuruTarihi)/30,"")</f>
        <v/>
      </c>
      <c r="L146" s="238" t="str">
        <f>IF('Proje ve Personel Bilgileri'!C98&gt;0,AUcret,"")</f>
        <v/>
      </c>
      <c r="M146" s="239" t="str">
        <f t="shared" ref="M146:M164" si="13">IF(LEN(B146)&gt;0,IF(D146="X",1,IF(E146="X",3,IF(F146="X",4,IF(OR(G146="X",H146="X"),8,IF(I146="X",12,0))))),"")</f>
        <v/>
      </c>
      <c r="N146" s="238" t="str">
        <f>IF('Proje ve Personel Bilgileri'!C98&gt;0,L146*M146,"")</f>
        <v/>
      </c>
      <c r="O146" s="238" t="str">
        <f>IF('Proje ve Personel Bilgileri'!C98&gt;0,G011B!R137,"")</f>
        <v/>
      </c>
      <c r="P146" s="240" t="str">
        <f>IF('Proje ve Personel Bilgileri'!C98&gt;0,MIN(N146,O146),"")</f>
        <v/>
      </c>
      <c r="R146" s="132"/>
    </row>
    <row r="147" spans="1:18" ht="18" customHeight="1" x14ac:dyDescent="0.25">
      <c r="A147" s="164">
        <v>83</v>
      </c>
      <c r="B147" s="230" t="str">
        <f>IF('Proje ve Personel Bilgileri'!C99&gt;0,'Proje ve Personel Bilgileri'!C99,"")</f>
        <v/>
      </c>
      <c r="C147" s="231" t="str">
        <f>IF('Proje ve Personel Bilgileri'!C99&gt;0,'Proje ve Personel Bilgileri'!D99,"")</f>
        <v/>
      </c>
      <c r="D147" s="326"/>
      <c r="E147" s="165"/>
      <c r="F147" s="165"/>
      <c r="G147" s="165"/>
      <c r="H147" s="165"/>
      <c r="I147" s="165"/>
      <c r="J147" s="166"/>
      <c r="K147" s="211" t="str">
        <f t="shared" si="12"/>
        <v/>
      </c>
      <c r="L147" s="238" t="str">
        <f>IF('Proje ve Personel Bilgileri'!C99&gt;0,AUcret,"")</f>
        <v/>
      </c>
      <c r="M147" s="239" t="str">
        <f t="shared" si="13"/>
        <v/>
      </c>
      <c r="N147" s="238" t="str">
        <f>IF('Proje ve Personel Bilgileri'!C99&gt;0,L147*M147,"")</f>
        <v/>
      </c>
      <c r="O147" s="238" t="str">
        <f>IF('Proje ve Personel Bilgileri'!C99&gt;0,G011B!R138,"")</f>
        <v/>
      </c>
      <c r="P147" s="240" t="str">
        <f>IF('Proje ve Personel Bilgileri'!C99&gt;0,MIN(N147,O147),"")</f>
        <v/>
      </c>
      <c r="R147" s="132"/>
    </row>
    <row r="148" spans="1:18" ht="18" customHeight="1" x14ac:dyDescent="0.25">
      <c r="A148" s="164">
        <v>84</v>
      </c>
      <c r="B148" s="230" t="str">
        <f>IF('Proje ve Personel Bilgileri'!C100&gt;0,'Proje ve Personel Bilgileri'!C100,"")</f>
        <v/>
      </c>
      <c r="C148" s="231" t="str">
        <f>IF('Proje ve Personel Bilgileri'!C100&gt;0,'Proje ve Personel Bilgileri'!D100,"")</f>
        <v/>
      </c>
      <c r="D148" s="326"/>
      <c r="E148" s="165"/>
      <c r="F148" s="165"/>
      <c r="G148" s="165"/>
      <c r="H148" s="165"/>
      <c r="I148" s="165"/>
      <c r="J148" s="166"/>
      <c r="K148" s="211" t="str">
        <f t="shared" si="12"/>
        <v/>
      </c>
      <c r="L148" s="238" t="str">
        <f>IF('Proje ve Personel Bilgileri'!C100&gt;0,AUcret,"")</f>
        <v/>
      </c>
      <c r="M148" s="239" t="str">
        <f t="shared" si="13"/>
        <v/>
      </c>
      <c r="N148" s="238" t="str">
        <f>IF('Proje ve Personel Bilgileri'!C100&gt;0,L148*M148,"")</f>
        <v/>
      </c>
      <c r="O148" s="238" t="str">
        <f>IF('Proje ve Personel Bilgileri'!C100&gt;0,G011B!R139,"")</f>
        <v/>
      </c>
      <c r="P148" s="240" t="str">
        <f>IF('Proje ve Personel Bilgileri'!C100&gt;0,MIN(N148,O148),"")</f>
        <v/>
      </c>
      <c r="R148" s="132"/>
    </row>
    <row r="149" spans="1:18" ht="18" customHeight="1" x14ac:dyDescent="0.25">
      <c r="A149" s="164">
        <v>85</v>
      </c>
      <c r="B149" s="230" t="str">
        <f>IF('Proje ve Personel Bilgileri'!C101&gt;0,'Proje ve Personel Bilgileri'!C101,"")</f>
        <v/>
      </c>
      <c r="C149" s="231" t="str">
        <f>IF('Proje ve Personel Bilgileri'!C101&gt;0,'Proje ve Personel Bilgileri'!D101,"")</f>
        <v/>
      </c>
      <c r="D149" s="326"/>
      <c r="E149" s="165"/>
      <c r="F149" s="165"/>
      <c r="G149" s="165"/>
      <c r="H149" s="165"/>
      <c r="I149" s="165"/>
      <c r="J149" s="166"/>
      <c r="K149" s="211" t="str">
        <f t="shared" si="12"/>
        <v/>
      </c>
      <c r="L149" s="238" t="str">
        <f>IF('Proje ve Personel Bilgileri'!C101&gt;0,AUcret,"")</f>
        <v/>
      </c>
      <c r="M149" s="239" t="str">
        <f t="shared" si="13"/>
        <v/>
      </c>
      <c r="N149" s="238" t="str">
        <f>IF('Proje ve Personel Bilgileri'!C101&gt;0,L149*M149,"")</f>
        <v/>
      </c>
      <c r="O149" s="238" t="str">
        <f>IF('Proje ve Personel Bilgileri'!C101&gt;0,G011B!R140,"")</f>
        <v/>
      </c>
      <c r="P149" s="240" t="str">
        <f>IF('Proje ve Personel Bilgileri'!C101&gt;0,MIN(N149,O149),"")</f>
        <v/>
      </c>
      <c r="R149" s="132"/>
    </row>
    <row r="150" spans="1:18" ht="18" customHeight="1" x14ac:dyDescent="0.25">
      <c r="A150" s="164">
        <v>86</v>
      </c>
      <c r="B150" s="230" t="str">
        <f>IF('Proje ve Personel Bilgileri'!C102&gt;0,'Proje ve Personel Bilgileri'!C102,"")</f>
        <v/>
      </c>
      <c r="C150" s="231" t="str">
        <f>IF('Proje ve Personel Bilgileri'!C102&gt;0,'Proje ve Personel Bilgileri'!D102,"")</f>
        <v/>
      </c>
      <c r="D150" s="326"/>
      <c r="E150" s="165"/>
      <c r="F150" s="165"/>
      <c r="G150" s="165"/>
      <c r="H150" s="165"/>
      <c r="I150" s="165"/>
      <c r="J150" s="166"/>
      <c r="K150" s="211" t="str">
        <f t="shared" si="12"/>
        <v/>
      </c>
      <c r="L150" s="238" t="str">
        <f>IF('Proje ve Personel Bilgileri'!C102&gt;0,AUcret,"")</f>
        <v/>
      </c>
      <c r="M150" s="239" t="str">
        <f t="shared" si="13"/>
        <v/>
      </c>
      <c r="N150" s="238" t="str">
        <f>IF('Proje ve Personel Bilgileri'!C102&gt;0,L150*M150,"")</f>
        <v/>
      </c>
      <c r="O150" s="238" t="str">
        <f>IF('Proje ve Personel Bilgileri'!C102&gt;0,G011B!R141,"")</f>
        <v/>
      </c>
      <c r="P150" s="240" t="str">
        <f>IF('Proje ve Personel Bilgileri'!C102&gt;0,MIN(N150,O150),"")</f>
        <v/>
      </c>
      <c r="R150" s="132"/>
    </row>
    <row r="151" spans="1:18" ht="18" customHeight="1" x14ac:dyDescent="0.25">
      <c r="A151" s="164">
        <v>87</v>
      </c>
      <c r="B151" s="230" t="str">
        <f>IF('Proje ve Personel Bilgileri'!C103&gt;0,'Proje ve Personel Bilgileri'!C103,"")</f>
        <v/>
      </c>
      <c r="C151" s="231" t="str">
        <f>IF('Proje ve Personel Bilgileri'!C103&gt;0,'Proje ve Personel Bilgileri'!D103,"")</f>
        <v/>
      </c>
      <c r="D151" s="326"/>
      <c r="E151" s="165"/>
      <c r="F151" s="165"/>
      <c r="G151" s="165"/>
      <c r="H151" s="165"/>
      <c r="I151" s="165"/>
      <c r="J151" s="166"/>
      <c r="K151" s="211" t="str">
        <f t="shared" si="12"/>
        <v/>
      </c>
      <c r="L151" s="238" t="str">
        <f>IF('Proje ve Personel Bilgileri'!C103&gt;0,AUcret,"")</f>
        <v/>
      </c>
      <c r="M151" s="239" t="str">
        <f t="shared" si="13"/>
        <v/>
      </c>
      <c r="N151" s="238" t="str">
        <f>IF('Proje ve Personel Bilgileri'!C103&gt;0,L151*M151,"")</f>
        <v/>
      </c>
      <c r="O151" s="238" t="str">
        <f>IF('Proje ve Personel Bilgileri'!C103&gt;0,G011B!R142,"")</f>
        <v/>
      </c>
      <c r="P151" s="240" t="str">
        <f>IF('Proje ve Personel Bilgileri'!C103&gt;0,MIN(N151,O151),"")</f>
        <v/>
      </c>
      <c r="R151" s="132"/>
    </row>
    <row r="152" spans="1:18" ht="18" customHeight="1" x14ac:dyDescent="0.25">
      <c r="A152" s="164">
        <v>88</v>
      </c>
      <c r="B152" s="230" t="str">
        <f>IF('Proje ve Personel Bilgileri'!C104&gt;0,'Proje ve Personel Bilgileri'!C104,"")</f>
        <v/>
      </c>
      <c r="C152" s="231" t="str">
        <f>IF('Proje ve Personel Bilgileri'!C104&gt;0,'Proje ve Personel Bilgileri'!D104,"")</f>
        <v/>
      </c>
      <c r="D152" s="326"/>
      <c r="E152" s="165"/>
      <c r="F152" s="165"/>
      <c r="G152" s="165"/>
      <c r="H152" s="165"/>
      <c r="I152" s="165"/>
      <c r="J152" s="166"/>
      <c r="K152" s="211" t="str">
        <f t="shared" si="12"/>
        <v/>
      </c>
      <c r="L152" s="238" t="str">
        <f>IF('Proje ve Personel Bilgileri'!C104&gt;0,AUcret,"")</f>
        <v/>
      </c>
      <c r="M152" s="239" t="str">
        <f t="shared" si="13"/>
        <v/>
      </c>
      <c r="N152" s="238" t="str">
        <f>IF('Proje ve Personel Bilgileri'!C104&gt;0,L152*M152,"")</f>
        <v/>
      </c>
      <c r="O152" s="238" t="str">
        <f>IF('Proje ve Personel Bilgileri'!C104&gt;0,G011B!R143,"")</f>
        <v/>
      </c>
      <c r="P152" s="240" t="str">
        <f>IF('Proje ve Personel Bilgileri'!C104&gt;0,MIN(N152,O152),"")</f>
        <v/>
      </c>
      <c r="R152" s="132"/>
    </row>
    <row r="153" spans="1:18" ht="18" customHeight="1" x14ac:dyDescent="0.25">
      <c r="A153" s="164">
        <v>89</v>
      </c>
      <c r="B153" s="230" t="str">
        <f>IF('Proje ve Personel Bilgileri'!C105&gt;0,'Proje ve Personel Bilgileri'!C105,"")</f>
        <v/>
      </c>
      <c r="C153" s="231" t="str">
        <f>IF('Proje ve Personel Bilgileri'!C105&gt;0,'Proje ve Personel Bilgileri'!D105,"")</f>
        <v/>
      </c>
      <c r="D153" s="326"/>
      <c r="E153" s="165"/>
      <c r="F153" s="165"/>
      <c r="G153" s="165"/>
      <c r="H153" s="165"/>
      <c r="I153" s="165"/>
      <c r="J153" s="166"/>
      <c r="K153" s="211" t="str">
        <f t="shared" si="12"/>
        <v/>
      </c>
      <c r="L153" s="238" t="str">
        <f>IF('Proje ve Personel Bilgileri'!C105&gt;0,AUcret,"")</f>
        <v/>
      </c>
      <c r="M153" s="239" t="str">
        <f t="shared" si="13"/>
        <v/>
      </c>
      <c r="N153" s="238" t="str">
        <f>IF('Proje ve Personel Bilgileri'!C105&gt;0,L153*M153,"")</f>
        <v/>
      </c>
      <c r="O153" s="238" t="str">
        <f>IF('Proje ve Personel Bilgileri'!C105&gt;0,G011B!R144,"")</f>
        <v/>
      </c>
      <c r="P153" s="240" t="str">
        <f>IF('Proje ve Personel Bilgileri'!C105&gt;0,MIN(N153,O153),"")</f>
        <v/>
      </c>
      <c r="R153" s="132"/>
    </row>
    <row r="154" spans="1:18" ht="18" customHeight="1" x14ac:dyDescent="0.25">
      <c r="A154" s="164">
        <v>90</v>
      </c>
      <c r="B154" s="230" t="str">
        <f>IF('Proje ve Personel Bilgileri'!C106&gt;0,'Proje ve Personel Bilgileri'!C106,"")</f>
        <v/>
      </c>
      <c r="C154" s="231" t="str">
        <f>IF('Proje ve Personel Bilgileri'!C106&gt;0,'Proje ve Personel Bilgileri'!D106,"")</f>
        <v/>
      </c>
      <c r="D154" s="326"/>
      <c r="E154" s="165"/>
      <c r="F154" s="165"/>
      <c r="G154" s="165"/>
      <c r="H154" s="165"/>
      <c r="I154" s="165"/>
      <c r="J154" s="166"/>
      <c r="K154" s="211" t="str">
        <f t="shared" si="12"/>
        <v/>
      </c>
      <c r="L154" s="238" t="str">
        <f>IF('Proje ve Personel Bilgileri'!C106&gt;0,AUcret,"")</f>
        <v/>
      </c>
      <c r="M154" s="239" t="str">
        <f t="shared" si="13"/>
        <v/>
      </c>
      <c r="N154" s="238" t="str">
        <f>IF('Proje ve Personel Bilgileri'!C106&gt;0,L154*M154,"")</f>
        <v/>
      </c>
      <c r="O154" s="238" t="str">
        <f>IF('Proje ve Personel Bilgileri'!C106&gt;0,G011B!R145,"")</f>
        <v/>
      </c>
      <c r="P154" s="240" t="str">
        <f>IF('Proje ve Personel Bilgileri'!C106&gt;0,MIN(N154,O154),"")</f>
        <v/>
      </c>
      <c r="R154" s="132"/>
    </row>
    <row r="155" spans="1:18" ht="18" customHeight="1" x14ac:dyDescent="0.25">
      <c r="A155" s="164">
        <v>91</v>
      </c>
      <c r="B155" s="230" t="str">
        <f>IF('Proje ve Personel Bilgileri'!C107&gt;0,'Proje ve Personel Bilgileri'!C107,"")</f>
        <v/>
      </c>
      <c r="C155" s="231" t="str">
        <f>IF('Proje ve Personel Bilgileri'!C107&gt;0,'Proje ve Personel Bilgileri'!D107,"")</f>
        <v/>
      </c>
      <c r="D155" s="326"/>
      <c r="E155" s="165"/>
      <c r="F155" s="165"/>
      <c r="G155" s="165"/>
      <c r="H155" s="165"/>
      <c r="I155" s="165"/>
      <c r="J155" s="166"/>
      <c r="K155" s="211" t="str">
        <f t="shared" si="12"/>
        <v/>
      </c>
      <c r="L155" s="238" t="str">
        <f>IF('Proje ve Personel Bilgileri'!C107&gt;0,AUcret,"")</f>
        <v/>
      </c>
      <c r="M155" s="239" t="str">
        <f t="shared" si="13"/>
        <v/>
      </c>
      <c r="N155" s="238" t="str">
        <f>IF('Proje ve Personel Bilgileri'!C107&gt;0,L155*M155,"")</f>
        <v/>
      </c>
      <c r="O155" s="238" t="str">
        <f>IF('Proje ve Personel Bilgileri'!C107&gt;0,G011B!R146,"")</f>
        <v/>
      </c>
      <c r="P155" s="240" t="str">
        <f>IF('Proje ve Personel Bilgileri'!C107&gt;0,MIN(N155,O155),"")</f>
        <v/>
      </c>
      <c r="R155" s="132"/>
    </row>
    <row r="156" spans="1:18" ht="18" customHeight="1" x14ac:dyDescent="0.25">
      <c r="A156" s="164">
        <v>92</v>
      </c>
      <c r="B156" s="230" t="str">
        <f>IF('Proje ve Personel Bilgileri'!C108&gt;0,'Proje ve Personel Bilgileri'!C108,"")</f>
        <v/>
      </c>
      <c r="C156" s="231" t="str">
        <f>IF('Proje ve Personel Bilgileri'!C108&gt;0,'Proje ve Personel Bilgileri'!D108,"")</f>
        <v/>
      </c>
      <c r="D156" s="326"/>
      <c r="E156" s="165"/>
      <c r="F156" s="165"/>
      <c r="G156" s="165"/>
      <c r="H156" s="165"/>
      <c r="I156" s="165"/>
      <c r="J156" s="166"/>
      <c r="K156" s="211" t="str">
        <f t="shared" si="12"/>
        <v/>
      </c>
      <c r="L156" s="238" t="str">
        <f>IF('Proje ve Personel Bilgileri'!C108&gt;0,AUcret,"")</f>
        <v/>
      </c>
      <c r="M156" s="239" t="str">
        <f t="shared" si="13"/>
        <v/>
      </c>
      <c r="N156" s="238" t="str">
        <f>IF('Proje ve Personel Bilgileri'!C108&gt;0,L156*M156,"")</f>
        <v/>
      </c>
      <c r="O156" s="238" t="str">
        <f>IF('Proje ve Personel Bilgileri'!C108&gt;0,G011B!R147,"")</f>
        <v/>
      </c>
      <c r="P156" s="240" t="str">
        <f>IF('Proje ve Personel Bilgileri'!C108&gt;0,MIN(N156,O156),"")</f>
        <v/>
      </c>
      <c r="R156" s="132"/>
    </row>
    <row r="157" spans="1:18" ht="18" customHeight="1" x14ac:dyDescent="0.25">
      <c r="A157" s="164">
        <v>93</v>
      </c>
      <c r="B157" s="230" t="str">
        <f>IF('Proje ve Personel Bilgileri'!C109&gt;0,'Proje ve Personel Bilgileri'!C109,"")</f>
        <v/>
      </c>
      <c r="C157" s="231" t="str">
        <f>IF('Proje ve Personel Bilgileri'!C109&gt;0,'Proje ve Personel Bilgileri'!D109,"")</f>
        <v/>
      </c>
      <c r="D157" s="326"/>
      <c r="E157" s="165"/>
      <c r="F157" s="165"/>
      <c r="G157" s="165"/>
      <c r="H157" s="165"/>
      <c r="I157" s="165"/>
      <c r="J157" s="166"/>
      <c r="K157" s="211" t="str">
        <f t="shared" si="12"/>
        <v/>
      </c>
      <c r="L157" s="238" t="str">
        <f>IF('Proje ve Personel Bilgileri'!C109&gt;0,AUcret,"")</f>
        <v/>
      </c>
      <c r="M157" s="239" t="str">
        <f t="shared" si="13"/>
        <v/>
      </c>
      <c r="N157" s="238" t="str">
        <f>IF('Proje ve Personel Bilgileri'!C109&gt;0,L157*M157,"")</f>
        <v/>
      </c>
      <c r="O157" s="238" t="str">
        <f>IF('Proje ve Personel Bilgileri'!C109&gt;0,G011B!R148,"")</f>
        <v/>
      </c>
      <c r="P157" s="240" t="str">
        <f>IF('Proje ve Personel Bilgileri'!C109&gt;0,MIN(N157,O157),"")</f>
        <v/>
      </c>
      <c r="R157" s="132"/>
    </row>
    <row r="158" spans="1:18" ht="18" customHeight="1" x14ac:dyDescent="0.25">
      <c r="A158" s="164">
        <v>94</v>
      </c>
      <c r="B158" s="230" t="str">
        <f>IF('Proje ve Personel Bilgileri'!C110&gt;0,'Proje ve Personel Bilgileri'!C110,"")</f>
        <v/>
      </c>
      <c r="C158" s="231" t="str">
        <f>IF('Proje ve Personel Bilgileri'!C110&gt;0,'Proje ve Personel Bilgileri'!D110,"")</f>
        <v/>
      </c>
      <c r="D158" s="326"/>
      <c r="E158" s="165"/>
      <c r="F158" s="165"/>
      <c r="G158" s="165"/>
      <c r="H158" s="165"/>
      <c r="I158" s="165"/>
      <c r="J158" s="166"/>
      <c r="K158" s="211" t="str">
        <f t="shared" si="12"/>
        <v/>
      </c>
      <c r="L158" s="238" t="str">
        <f>IF('Proje ve Personel Bilgileri'!C110&gt;0,AUcret,"")</f>
        <v/>
      </c>
      <c r="M158" s="239" t="str">
        <f t="shared" si="13"/>
        <v/>
      </c>
      <c r="N158" s="238" t="str">
        <f>IF('Proje ve Personel Bilgileri'!C110&gt;0,L158*M158,"")</f>
        <v/>
      </c>
      <c r="O158" s="238" t="str">
        <f>IF('Proje ve Personel Bilgileri'!C110&gt;0,G011B!R149,"")</f>
        <v/>
      </c>
      <c r="P158" s="240" t="str">
        <f>IF('Proje ve Personel Bilgileri'!C110&gt;0,MIN(N158,O158),"")</f>
        <v/>
      </c>
      <c r="R158" s="132"/>
    </row>
    <row r="159" spans="1:18" ht="18" customHeight="1" x14ac:dyDescent="0.25">
      <c r="A159" s="164">
        <v>95</v>
      </c>
      <c r="B159" s="230" t="str">
        <f>IF('Proje ve Personel Bilgileri'!C111&gt;0,'Proje ve Personel Bilgileri'!C111,"")</f>
        <v/>
      </c>
      <c r="C159" s="231" t="str">
        <f>IF('Proje ve Personel Bilgileri'!C111&gt;0,'Proje ve Personel Bilgileri'!D111,"")</f>
        <v/>
      </c>
      <c r="D159" s="326"/>
      <c r="E159" s="165"/>
      <c r="F159" s="165"/>
      <c r="G159" s="165"/>
      <c r="H159" s="165"/>
      <c r="I159" s="165"/>
      <c r="J159" s="166"/>
      <c r="K159" s="211" t="str">
        <f t="shared" si="12"/>
        <v/>
      </c>
      <c r="L159" s="238" t="str">
        <f>IF('Proje ve Personel Bilgileri'!C111&gt;0,AUcret,"")</f>
        <v/>
      </c>
      <c r="M159" s="239" t="str">
        <f t="shared" si="13"/>
        <v/>
      </c>
      <c r="N159" s="238" t="str">
        <f>IF('Proje ve Personel Bilgileri'!C111&gt;0,L159*M159,"")</f>
        <v/>
      </c>
      <c r="O159" s="238" t="str">
        <f>IF('Proje ve Personel Bilgileri'!C111&gt;0,G011B!R150,"")</f>
        <v/>
      </c>
      <c r="P159" s="240" t="str">
        <f>IF('Proje ve Personel Bilgileri'!C111&gt;0,MIN(N159,O159),"")</f>
        <v/>
      </c>
      <c r="R159" s="132"/>
    </row>
    <row r="160" spans="1:18" ht="18" customHeight="1" x14ac:dyDescent="0.25">
      <c r="A160" s="164">
        <v>96</v>
      </c>
      <c r="B160" s="230" t="str">
        <f>IF('Proje ve Personel Bilgileri'!C112&gt;0,'Proje ve Personel Bilgileri'!C112,"")</f>
        <v/>
      </c>
      <c r="C160" s="231" t="str">
        <f>IF('Proje ve Personel Bilgileri'!C112&gt;0,'Proje ve Personel Bilgileri'!D112,"")</f>
        <v/>
      </c>
      <c r="D160" s="326"/>
      <c r="E160" s="165"/>
      <c r="F160" s="165"/>
      <c r="G160" s="165"/>
      <c r="H160" s="165"/>
      <c r="I160" s="165"/>
      <c r="J160" s="166"/>
      <c r="K160" s="211" t="str">
        <f t="shared" si="12"/>
        <v/>
      </c>
      <c r="L160" s="238" t="str">
        <f>IF('Proje ve Personel Bilgileri'!C112&gt;0,AUcret,"")</f>
        <v/>
      </c>
      <c r="M160" s="239" t="str">
        <f t="shared" si="13"/>
        <v/>
      </c>
      <c r="N160" s="238" t="str">
        <f>IF('Proje ve Personel Bilgileri'!C112&gt;0,L160*M160,"")</f>
        <v/>
      </c>
      <c r="O160" s="238" t="str">
        <f>IF('Proje ve Personel Bilgileri'!C112&gt;0,G011B!R151,"")</f>
        <v/>
      </c>
      <c r="P160" s="240" t="str">
        <f>IF('Proje ve Personel Bilgileri'!C112&gt;0,MIN(N160,O160),"")</f>
        <v/>
      </c>
      <c r="R160" s="132"/>
    </row>
    <row r="161" spans="1:18" ht="18" customHeight="1" x14ac:dyDescent="0.25">
      <c r="A161" s="164">
        <v>97</v>
      </c>
      <c r="B161" s="230" t="str">
        <f>IF('Proje ve Personel Bilgileri'!C113&gt;0,'Proje ve Personel Bilgileri'!C113,"")</f>
        <v/>
      </c>
      <c r="C161" s="231" t="str">
        <f>IF('Proje ve Personel Bilgileri'!C113&gt;0,'Proje ve Personel Bilgileri'!D113,"")</f>
        <v/>
      </c>
      <c r="D161" s="326"/>
      <c r="E161" s="165"/>
      <c r="F161" s="165"/>
      <c r="G161" s="165"/>
      <c r="H161" s="165"/>
      <c r="I161" s="165"/>
      <c r="J161" s="166"/>
      <c r="K161" s="211" t="str">
        <f t="shared" si="12"/>
        <v/>
      </c>
      <c r="L161" s="238" t="str">
        <f>IF('Proje ve Personel Bilgileri'!C113&gt;0,AUcret,"")</f>
        <v/>
      </c>
      <c r="M161" s="239" t="str">
        <f t="shared" si="13"/>
        <v/>
      </c>
      <c r="N161" s="238" t="str">
        <f>IF('Proje ve Personel Bilgileri'!C113&gt;0,L161*M161,"")</f>
        <v/>
      </c>
      <c r="O161" s="238" t="str">
        <f>IF('Proje ve Personel Bilgileri'!C113&gt;0,G011B!R152,"")</f>
        <v/>
      </c>
      <c r="P161" s="240" t="str">
        <f>IF('Proje ve Personel Bilgileri'!C113&gt;0,MIN(N161,O161),"")</f>
        <v/>
      </c>
      <c r="R161" s="132"/>
    </row>
    <row r="162" spans="1:18" ht="18" customHeight="1" x14ac:dyDescent="0.25">
      <c r="A162" s="164">
        <v>98</v>
      </c>
      <c r="B162" s="230" t="str">
        <f>IF('Proje ve Personel Bilgileri'!C114&gt;0,'Proje ve Personel Bilgileri'!C114,"")</f>
        <v/>
      </c>
      <c r="C162" s="231" t="str">
        <f>IF('Proje ve Personel Bilgileri'!C114&gt;0,'Proje ve Personel Bilgileri'!D114,"")</f>
        <v/>
      </c>
      <c r="D162" s="326"/>
      <c r="E162" s="165"/>
      <c r="F162" s="165"/>
      <c r="G162" s="165"/>
      <c r="H162" s="165"/>
      <c r="I162" s="165"/>
      <c r="J162" s="166"/>
      <c r="K162" s="211" t="str">
        <f t="shared" si="12"/>
        <v/>
      </c>
      <c r="L162" s="238" t="str">
        <f>IF('Proje ve Personel Bilgileri'!C114&gt;0,AUcret,"")</f>
        <v/>
      </c>
      <c r="M162" s="239" t="str">
        <f t="shared" si="13"/>
        <v/>
      </c>
      <c r="N162" s="238" t="str">
        <f>IF('Proje ve Personel Bilgileri'!C114&gt;0,L162*M162,"")</f>
        <v/>
      </c>
      <c r="O162" s="238" t="str">
        <f>IF('Proje ve Personel Bilgileri'!C114&gt;0,G011B!R153,"")</f>
        <v/>
      </c>
      <c r="P162" s="240" t="str">
        <f>IF('Proje ve Personel Bilgileri'!C114&gt;0,MIN(N162,O162),"")</f>
        <v/>
      </c>
      <c r="R162" s="132"/>
    </row>
    <row r="163" spans="1:18" ht="18" customHeight="1" x14ac:dyDescent="0.25">
      <c r="A163" s="164">
        <v>99</v>
      </c>
      <c r="B163" s="230" t="str">
        <f>IF('Proje ve Personel Bilgileri'!C115&gt;0,'Proje ve Personel Bilgileri'!C115,"")</f>
        <v/>
      </c>
      <c r="C163" s="231" t="str">
        <f>IF('Proje ve Personel Bilgileri'!C115&gt;0,'Proje ve Personel Bilgileri'!D115,"")</f>
        <v/>
      </c>
      <c r="D163" s="326"/>
      <c r="E163" s="165"/>
      <c r="F163" s="165"/>
      <c r="G163" s="165"/>
      <c r="H163" s="165"/>
      <c r="I163" s="165"/>
      <c r="J163" s="166"/>
      <c r="K163" s="211" t="str">
        <f t="shared" si="12"/>
        <v/>
      </c>
      <c r="L163" s="238" t="str">
        <f>IF('Proje ve Personel Bilgileri'!C115&gt;0,AUcret,"")</f>
        <v/>
      </c>
      <c r="M163" s="239" t="str">
        <f t="shared" si="13"/>
        <v/>
      </c>
      <c r="N163" s="238" t="str">
        <f>IF('Proje ve Personel Bilgileri'!C115&gt;0,L163*M163,"")</f>
        <v/>
      </c>
      <c r="O163" s="238" t="str">
        <f>IF('Proje ve Personel Bilgileri'!C115&gt;0,G011B!R154,"")</f>
        <v/>
      </c>
      <c r="P163" s="240" t="str">
        <f>IF('Proje ve Personel Bilgileri'!C115&gt;0,MIN(N163,O163),"")</f>
        <v/>
      </c>
      <c r="R163" s="132"/>
    </row>
    <row r="164" spans="1:18" ht="18" customHeight="1" thickBot="1" x14ac:dyDescent="0.3">
      <c r="A164" s="167">
        <v>100</v>
      </c>
      <c r="B164" s="232" t="str">
        <f>IF('Proje ve Personel Bilgileri'!C116&gt;0,'Proje ve Personel Bilgileri'!C116,"")</f>
        <v/>
      </c>
      <c r="C164" s="233" t="str">
        <f>IF('Proje ve Personel Bilgileri'!C116&gt;0,'Proje ve Personel Bilgileri'!D116,"")</f>
        <v/>
      </c>
      <c r="D164" s="327"/>
      <c r="E164" s="168"/>
      <c r="F164" s="168"/>
      <c r="G164" s="168"/>
      <c r="H164" s="168"/>
      <c r="I164" s="168"/>
      <c r="J164" s="169"/>
      <c r="K164" s="241" t="str">
        <f t="shared" si="12"/>
        <v/>
      </c>
      <c r="L164" s="242" t="str">
        <f>IF('Proje ve Personel Bilgileri'!C116&gt;0,AUcret,"")</f>
        <v/>
      </c>
      <c r="M164" s="243" t="str">
        <f t="shared" si="13"/>
        <v/>
      </c>
      <c r="N164" s="242" t="str">
        <f>IF('Proje ve Personel Bilgileri'!C116&gt;0,L164*M164,"")</f>
        <v/>
      </c>
      <c r="O164" s="242" t="str">
        <f>IF('Proje ve Personel Bilgileri'!C116&gt;0,G011B!R155,"")</f>
        <v/>
      </c>
      <c r="P164" s="244" t="str">
        <f>IF('Proje ve Personel Bilgileri'!C116&gt;0,MIN(N164,O164),"")</f>
        <v/>
      </c>
      <c r="R164" s="245">
        <f>IF(ISERROR(IF(SUM(L145:L164)&gt;0,1,0)),1,IF(SUM(L145:L164)&gt;0,1,0))</f>
        <v>0</v>
      </c>
    </row>
    <row r="165" spans="1:18" x14ac:dyDescent="0.25">
      <c r="A165" t="s">
        <v>68</v>
      </c>
    </row>
    <row r="166" spans="1:18" x14ac:dyDescent="0.25">
      <c r="A166" t="s">
        <v>70</v>
      </c>
    </row>
    <row r="167" spans="1:18" x14ac:dyDescent="0.25">
      <c r="A167" t="s">
        <v>69</v>
      </c>
    </row>
    <row r="169" spans="1:18" ht="19.5" x14ac:dyDescent="0.3">
      <c r="A169" s="342" t="s">
        <v>43</v>
      </c>
      <c r="B169" s="343">
        <f ca="1">imzatarihi</f>
        <v>46091</v>
      </c>
      <c r="C169" s="413" t="s">
        <v>44</v>
      </c>
      <c r="D169" s="413"/>
      <c r="E169" s="344" t="str">
        <f>IF(kurulusyetkilisi&gt;0,kurulusyetkilisi,"")</f>
        <v/>
      </c>
      <c r="G169" s="342"/>
      <c r="H169" s="131"/>
      <c r="I169" s="131"/>
      <c r="J169" s="4"/>
      <c r="L169" s="153"/>
      <c r="M169" s="153"/>
      <c r="N169" s="153"/>
      <c r="O169" s="153"/>
    </row>
    <row r="170" spans="1:18" ht="19.5" x14ac:dyDescent="0.3">
      <c r="A170" s="346"/>
      <c r="B170" s="346"/>
      <c r="C170" s="413" t="s">
        <v>45</v>
      </c>
      <c r="D170" s="413"/>
      <c r="E170" s="414"/>
      <c r="F170" s="414"/>
      <c r="G170" s="414"/>
      <c r="H170" s="107"/>
      <c r="I170" s="107"/>
      <c r="J170" s="4"/>
      <c r="L170" s="153"/>
      <c r="M170" s="153"/>
      <c r="N170" s="153"/>
      <c r="O170" s="153"/>
    </row>
    <row r="171" spans="1:18" ht="15.75" x14ac:dyDescent="0.25">
      <c r="A171" s="453" t="s">
        <v>57</v>
      </c>
      <c r="B171" s="453"/>
      <c r="C171" s="453"/>
      <c r="D171" s="453"/>
      <c r="E171" s="453"/>
      <c r="F171" s="453"/>
      <c r="G171" s="453"/>
      <c r="H171" s="453"/>
      <c r="I171" s="453"/>
      <c r="J171" s="453"/>
      <c r="K171" s="453"/>
      <c r="L171" s="453"/>
      <c r="M171" s="453"/>
      <c r="N171" s="453"/>
      <c r="O171" s="453"/>
      <c r="P171" s="453"/>
    </row>
    <row r="172" spans="1:18" x14ac:dyDescent="0.25">
      <c r="A172" s="439" t="str">
        <f>IF(YilDonem&lt;&gt;"",CONCATENATE(YilDonem," dönemine aittir."),"")</f>
        <v/>
      </c>
      <c r="B172" s="439"/>
      <c r="C172" s="439"/>
      <c r="D172" s="439"/>
      <c r="E172" s="439"/>
      <c r="F172" s="439"/>
      <c r="G172" s="439"/>
      <c r="H172" s="439"/>
      <c r="I172" s="439"/>
      <c r="J172" s="439"/>
      <c r="K172" s="439"/>
      <c r="L172" s="439"/>
      <c r="M172" s="439"/>
      <c r="N172" s="439"/>
      <c r="O172" s="439"/>
      <c r="P172" s="439"/>
    </row>
    <row r="173" spans="1:18" ht="19.5" thickBot="1" x14ac:dyDescent="0.35">
      <c r="A173" s="440" t="s">
        <v>76</v>
      </c>
      <c r="B173" s="440"/>
      <c r="C173" s="440"/>
      <c r="D173" s="440"/>
      <c r="E173" s="440"/>
      <c r="F173" s="440"/>
      <c r="G173" s="440"/>
      <c r="H173" s="440"/>
      <c r="I173" s="440"/>
      <c r="J173" s="440"/>
      <c r="K173" s="440"/>
      <c r="L173" s="440"/>
      <c r="M173" s="440"/>
      <c r="N173" s="440"/>
      <c r="O173" s="440"/>
      <c r="P173" s="440"/>
    </row>
    <row r="174" spans="1:18" ht="31.7" customHeight="1" thickBot="1" x14ac:dyDescent="0.3">
      <c r="A174" s="463" t="s">
        <v>1</v>
      </c>
      <c r="B174" s="464"/>
      <c r="C174" s="441" t="str">
        <f>IF(ProjeNo&gt;0,ProjeNo,"")</f>
        <v/>
      </c>
      <c r="D174" s="442"/>
      <c r="E174" s="442"/>
      <c r="F174" s="442"/>
      <c r="G174" s="442"/>
      <c r="H174" s="442"/>
      <c r="I174" s="442"/>
      <c r="J174" s="442"/>
      <c r="K174" s="442"/>
      <c r="L174" s="442"/>
      <c r="M174" s="442"/>
      <c r="N174" s="442"/>
      <c r="O174" s="442"/>
      <c r="P174" s="443"/>
    </row>
    <row r="175" spans="1:18" ht="42.75" customHeight="1" thickBot="1" x14ac:dyDescent="0.3">
      <c r="A175" s="465" t="s">
        <v>11</v>
      </c>
      <c r="B175" s="466"/>
      <c r="C175" s="467" t="str">
        <f>IF(ProjeAdi&gt;0,ProjeAdi,"")</f>
        <v/>
      </c>
      <c r="D175" s="468"/>
      <c r="E175" s="468"/>
      <c r="F175" s="468"/>
      <c r="G175" s="468"/>
      <c r="H175" s="468"/>
      <c r="I175" s="468"/>
      <c r="J175" s="468"/>
      <c r="K175" s="468"/>
      <c r="L175" s="468"/>
      <c r="M175" s="468"/>
      <c r="N175" s="468"/>
      <c r="O175" s="468"/>
      <c r="P175" s="469"/>
    </row>
    <row r="176" spans="1:18" ht="31.7" customHeight="1" thickBot="1" x14ac:dyDescent="0.3">
      <c r="A176" s="463" t="s">
        <v>2</v>
      </c>
      <c r="B176" s="470"/>
      <c r="C176" s="471" t="str">
        <f>IF(BasvuruTarihi&lt;&gt;"",BasvuruTarihi,"")</f>
        <v/>
      </c>
      <c r="D176" s="472"/>
      <c r="E176" s="472"/>
      <c r="F176" s="472"/>
      <c r="G176" s="472"/>
      <c r="H176" s="472"/>
      <c r="I176" s="472"/>
      <c r="J176" s="472"/>
      <c r="K176" s="472"/>
      <c r="L176" s="472"/>
      <c r="M176" s="472"/>
      <c r="N176" s="472"/>
      <c r="O176" s="472"/>
      <c r="P176" s="473"/>
    </row>
    <row r="177" spans="1:18" ht="15" customHeight="1" thickBot="1" x14ac:dyDescent="0.3">
      <c r="A177" s="454" t="s">
        <v>7</v>
      </c>
      <c r="B177" s="454" t="s">
        <v>8</v>
      </c>
      <c r="C177" s="456" t="s">
        <v>154</v>
      </c>
      <c r="D177" s="461" t="s">
        <v>175</v>
      </c>
      <c r="E177" s="458" t="s">
        <v>58</v>
      </c>
      <c r="F177" s="458"/>
      <c r="G177" s="458"/>
      <c r="H177" s="458"/>
      <c r="I177" s="458"/>
      <c r="J177" s="459" t="s">
        <v>64</v>
      </c>
      <c r="K177" s="456" t="s">
        <v>75</v>
      </c>
      <c r="L177" s="456" t="s">
        <v>71</v>
      </c>
      <c r="M177" s="456" t="s">
        <v>72</v>
      </c>
      <c r="N177" s="456" t="s">
        <v>73</v>
      </c>
      <c r="O177" s="456" t="s">
        <v>74</v>
      </c>
      <c r="P177" s="456" t="s">
        <v>65</v>
      </c>
    </row>
    <row r="178" spans="1:18" ht="88.5" customHeight="1" thickBot="1" x14ac:dyDescent="0.3">
      <c r="A178" s="455"/>
      <c r="B178" s="455"/>
      <c r="C178" s="457"/>
      <c r="D178" s="462"/>
      <c r="E178" s="160" t="s">
        <v>59</v>
      </c>
      <c r="F178" s="160" t="s">
        <v>60</v>
      </c>
      <c r="G178" s="160" t="s">
        <v>61</v>
      </c>
      <c r="H178" s="160" t="s">
        <v>62</v>
      </c>
      <c r="I178" s="160" t="s">
        <v>63</v>
      </c>
      <c r="J178" s="460"/>
      <c r="K178" s="457"/>
      <c r="L178" s="457"/>
      <c r="M178" s="457"/>
      <c r="N178" s="457"/>
      <c r="O178" s="457"/>
      <c r="P178" s="457"/>
    </row>
    <row r="179" spans="1:18" ht="18" customHeight="1" x14ac:dyDescent="0.25">
      <c r="A179" s="161">
        <v>101</v>
      </c>
      <c r="B179" s="228" t="str">
        <f>IF('Proje ve Personel Bilgileri'!C117&gt;0,'Proje ve Personel Bilgileri'!C117,"")</f>
        <v/>
      </c>
      <c r="C179" s="229" t="str">
        <f>IF('Proje ve Personel Bilgileri'!C117&gt;0,'Proje ve Personel Bilgileri'!D117,"")</f>
        <v/>
      </c>
      <c r="D179" s="325"/>
      <c r="E179" s="162"/>
      <c r="F179" s="162"/>
      <c r="G179" s="162"/>
      <c r="H179" s="162"/>
      <c r="I179" s="162"/>
      <c r="J179" s="163"/>
      <c r="K179" s="234" t="str">
        <f t="shared" ref="K179" si="14">IF(AND(BasvuruTarihi&gt;0,J179&gt;0),DAYS360(J179,BasvuruTarihi)/30,"")</f>
        <v/>
      </c>
      <c r="L179" s="235" t="str">
        <f>IF('Proje ve Personel Bilgileri'!C117&gt;0,AUcret,"")</f>
        <v/>
      </c>
      <c r="M179" s="236" t="str">
        <f>IF(LEN(B179)&gt;0,IF(D179="X",1,IF(E179="X",3,IF(F179="X",4,IF(OR(G179="X",H179="X"),8,IF(I179="X",12,0))))),"")</f>
        <v/>
      </c>
      <c r="N179" s="235" t="str">
        <f>IF('Proje ve Personel Bilgileri'!C117&gt;0,L179*M179,"")</f>
        <v/>
      </c>
      <c r="O179" s="235" t="str">
        <f>IF('Proje ve Personel Bilgileri'!C117&gt;0,G011B!R168,"")</f>
        <v/>
      </c>
      <c r="P179" s="237" t="str">
        <f>IF('Proje ve Personel Bilgileri'!C117&gt;0,MIN(N179,O179),"")</f>
        <v/>
      </c>
      <c r="R179" s="132"/>
    </row>
    <row r="180" spans="1:18" ht="18" customHeight="1" x14ac:dyDescent="0.25">
      <c r="A180" s="164">
        <v>102</v>
      </c>
      <c r="B180" s="230" t="str">
        <f>IF('Proje ve Personel Bilgileri'!C118&gt;0,'Proje ve Personel Bilgileri'!C118,"")</f>
        <v/>
      </c>
      <c r="C180" s="231" t="str">
        <f>IF('Proje ve Personel Bilgileri'!C118&gt;0,'Proje ve Personel Bilgileri'!D118,"")</f>
        <v/>
      </c>
      <c r="D180" s="326"/>
      <c r="E180" s="165"/>
      <c r="F180" s="165"/>
      <c r="G180" s="165"/>
      <c r="H180" s="165"/>
      <c r="I180" s="165"/>
      <c r="J180" s="166"/>
      <c r="K180" s="211" t="str">
        <f t="shared" ref="K180:K198" si="15">IF(AND(BasvuruTarihi&gt;0,J180&gt;0),DAYS360(J180,BasvuruTarihi)/30,"")</f>
        <v/>
      </c>
      <c r="L180" s="238" t="str">
        <f>IF('Proje ve Personel Bilgileri'!C118&gt;0,AUcret,"")</f>
        <v/>
      </c>
      <c r="M180" s="239" t="str">
        <f t="shared" ref="M180:M198" si="16">IF(LEN(B180)&gt;0,IF(D180="X",1,IF(E180="X",3,IF(F180="X",4,IF(OR(G180="X",H180="X"),8,IF(I180="X",12,0))))),"")</f>
        <v/>
      </c>
      <c r="N180" s="238" t="str">
        <f>IF('Proje ve Personel Bilgileri'!C118&gt;0,L180*M180,"")</f>
        <v/>
      </c>
      <c r="O180" s="238" t="str">
        <f>IF('Proje ve Personel Bilgileri'!C118&gt;0,G011B!R169,"")</f>
        <v/>
      </c>
      <c r="P180" s="240" t="str">
        <f>IF('Proje ve Personel Bilgileri'!C118&gt;0,MIN(N180,O180),"")</f>
        <v/>
      </c>
      <c r="R180" s="132"/>
    </row>
    <row r="181" spans="1:18" ht="18" customHeight="1" x14ac:dyDescent="0.25">
      <c r="A181" s="164">
        <v>103</v>
      </c>
      <c r="B181" s="230" t="str">
        <f>IF('Proje ve Personel Bilgileri'!C119&gt;0,'Proje ve Personel Bilgileri'!C119,"")</f>
        <v/>
      </c>
      <c r="C181" s="231" t="str">
        <f>IF('Proje ve Personel Bilgileri'!C119&gt;0,'Proje ve Personel Bilgileri'!D119,"")</f>
        <v/>
      </c>
      <c r="D181" s="326"/>
      <c r="E181" s="165"/>
      <c r="F181" s="165"/>
      <c r="G181" s="165"/>
      <c r="H181" s="165"/>
      <c r="I181" s="165"/>
      <c r="J181" s="166"/>
      <c r="K181" s="211" t="str">
        <f t="shared" si="15"/>
        <v/>
      </c>
      <c r="L181" s="238" t="str">
        <f>IF('Proje ve Personel Bilgileri'!C119&gt;0,AUcret,"")</f>
        <v/>
      </c>
      <c r="M181" s="239" t="str">
        <f t="shared" si="16"/>
        <v/>
      </c>
      <c r="N181" s="238" t="str">
        <f>IF('Proje ve Personel Bilgileri'!C119&gt;0,L181*M181,"")</f>
        <v/>
      </c>
      <c r="O181" s="238" t="str">
        <f>IF('Proje ve Personel Bilgileri'!C119&gt;0,G011B!R170,"")</f>
        <v/>
      </c>
      <c r="P181" s="240" t="str">
        <f>IF('Proje ve Personel Bilgileri'!C119&gt;0,MIN(N181,O181),"")</f>
        <v/>
      </c>
      <c r="R181" s="132"/>
    </row>
    <row r="182" spans="1:18" ht="18" customHeight="1" x14ac:dyDescent="0.25">
      <c r="A182" s="164">
        <v>104</v>
      </c>
      <c r="B182" s="230" t="str">
        <f>IF('Proje ve Personel Bilgileri'!C120&gt;0,'Proje ve Personel Bilgileri'!C120,"")</f>
        <v/>
      </c>
      <c r="C182" s="231" t="str">
        <f>IF('Proje ve Personel Bilgileri'!C120&gt;0,'Proje ve Personel Bilgileri'!D120,"")</f>
        <v/>
      </c>
      <c r="D182" s="326"/>
      <c r="E182" s="165"/>
      <c r="F182" s="165"/>
      <c r="G182" s="165"/>
      <c r="H182" s="165"/>
      <c r="I182" s="165"/>
      <c r="J182" s="166"/>
      <c r="K182" s="211" t="str">
        <f t="shared" si="15"/>
        <v/>
      </c>
      <c r="L182" s="238" t="str">
        <f>IF('Proje ve Personel Bilgileri'!C120&gt;0,AUcret,"")</f>
        <v/>
      </c>
      <c r="M182" s="239" t="str">
        <f t="shared" si="16"/>
        <v/>
      </c>
      <c r="N182" s="238" t="str">
        <f>IF('Proje ve Personel Bilgileri'!C120&gt;0,L182*M182,"")</f>
        <v/>
      </c>
      <c r="O182" s="238" t="str">
        <f>IF('Proje ve Personel Bilgileri'!C120&gt;0,G011B!R171,"")</f>
        <v/>
      </c>
      <c r="P182" s="240" t="str">
        <f>IF('Proje ve Personel Bilgileri'!C120&gt;0,MIN(N182,O182),"")</f>
        <v/>
      </c>
      <c r="R182" s="132"/>
    </row>
    <row r="183" spans="1:18" ht="18" customHeight="1" x14ac:dyDescent="0.25">
      <c r="A183" s="164">
        <v>105</v>
      </c>
      <c r="B183" s="230" t="str">
        <f>IF('Proje ve Personel Bilgileri'!C121&gt;0,'Proje ve Personel Bilgileri'!C121,"")</f>
        <v/>
      </c>
      <c r="C183" s="231" t="str">
        <f>IF('Proje ve Personel Bilgileri'!C121&gt;0,'Proje ve Personel Bilgileri'!D121,"")</f>
        <v/>
      </c>
      <c r="D183" s="326"/>
      <c r="E183" s="165"/>
      <c r="F183" s="165"/>
      <c r="G183" s="165"/>
      <c r="H183" s="165"/>
      <c r="I183" s="165"/>
      <c r="J183" s="166"/>
      <c r="K183" s="211" t="str">
        <f t="shared" si="15"/>
        <v/>
      </c>
      <c r="L183" s="238" t="str">
        <f>IF('Proje ve Personel Bilgileri'!C121&gt;0,AUcret,"")</f>
        <v/>
      </c>
      <c r="M183" s="239" t="str">
        <f t="shared" si="16"/>
        <v/>
      </c>
      <c r="N183" s="238" t="str">
        <f>IF('Proje ve Personel Bilgileri'!C121&gt;0,L183*M183,"")</f>
        <v/>
      </c>
      <c r="O183" s="238" t="str">
        <f>IF('Proje ve Personel Bilgileri'!C121&gt;0,G011B!R172,"")</f>
        <v/>
      </c>
      <c r="P183" s="240" t="str">
        <f>IF('Proje ve Personel Bilgileri'!C121&gt;0,MIN(N183,O183),"")</f>
        <v/>
      </c>
      <c r="R183" s="132"/>
    </row>
    <row r="184" spans="1:18" ht="18" customHeight="1" x14ac:dyDescent="0.25">
      <c r="A184" s="164">
        <v>106</v>
      </c>
      <c r="B184" s="230" t="str">
        <f>IF('Proje ve Personel Bilgileri'!C122&gt;0,'Proje ve Personel Bilgileri'!C122,"")</f>
        <v/>
      </c>
      <c r="C184" s="231" t="str">
        <f>IF('Proje ve Personel Bilgileri'!C122&gt;0,'Proje ve Personel Bilgileri'!D122,"")</f>
        <v/>
      </c>
      <c r="D184" s="326"/>
      <c r="E184" s="165"/>
      <c r="F184" s="165"/>
      <c r="G184" s="165"/>
      <c r="H184" s="165"/>
      <c r="I184" s="165"/>
      <c r="J184" s="166"/>
      <c r="K184" s="211" t="str">
        <f t="shared" si="15"/>
        <v/>
      </c>
      <c r="L184" s="238" t="str">
        <f>IF('Proje ve Personel Bilgileri'!C122&gt;0,AUcret,"")</f>
        <v/>
      </c>
      <c r="M184" s="239" t="str">
        <f t="shared" si="16"/>
        <v/>
      </c>
      <c r="N184" s="238" t="str">
        <f>IF('Proje ve Personel Bilgileri'!C122&gt;0,L184*M184,"")</f>
        <v/>
      </c>
      <c r="O184" s="238" t="str">
        <f>IF('Proje ve Personel Bilgileri'!C122&gt;0,G011B!R173,"")</f>
        <v/>
      </c>
      <c r="P184" s="240" t="str">
        <f>IF('Proje ve Personel Bilgileri'!C122&gt;0,MIN(N184,O184),"")</f>
        <v/>
      </c>
      <c r="R184" s="132"/>
    </row>
    <row r="185" spans="1:18" ht="18" customHeight="1" x14ac:dyDescent="0.25">
      <c r="A185" s="164">
        <v>107</v>
      </c>
      <c r="B185" s="230" t="str">
        <f>IF('Proje ve Personel Bilgileri'!C123&gt;0,'Proje ve Personel Bilgileri'!C123,"")</f>
        <v/>
      </c>
      <c r="C185" s="231" t="str">
        <f>IF('Proje ve Personel Bilgileri'!C123&gt;0,'Proje ve Personel Bilgileri'!D123,"")</f>
        <v/>
      </c>
      <c r="D185" s="326"/>
      <c r="E185" s="165"/>
      <c r="F185" s="165"/>
      <c r="G185" s="165"/>
      <c r="H185" s="165"/>
      <c r="I185" s="165"/>
      <c r="J185" s="166"/>
      <c r="K185" s="211" t="str">
        <f t="shared" si="15"/>
        <v/>
      </c>
      <c r="L185" s="238" t="str">
        <f>IF('Proje ve Personel Bilgileri'!C123&gt;0,AUcret,"")</f>
        <v/>
      </c>
      <c r="M185" s="239" t="str">
        <f t="shared" si="16"/>
        <v/>
      </c>
      <c r="N185" s="238" t="str">
        <f>IF('Proje ve Personel Bilgileri'!C123&gt;0,L185*M185,"")</f>
        <v/>
      </c>
      <c r="O185" s="238" t="str">
        <f>IF('Proje ve Personel Bilgileri'!C123&gt;0,G011B!R174,"")</f>
        <v/>
      </c>
      <c r="P185" s="240" t="str">
        <f>IF('Proje ve Personel Bilgileri'!C123&gt;0,MIN(N185,O185),"")</f>
        <v/>
      </c>
      <c r="R185" s="132"/>
    </row>
    <row r="186" spans="1:18" ht="18" customHeight="1" x14ac:dyDescent="0.25">
      <c r="A186" s="164">
        <v>108</v>
      </c>
      <c r="B186" s="230" t="str">
        <f>IF('Proje ve Personel Bilgileri'!C124&gt;0,'Proje ve Personel Bilgileri'!C124,"")</f>
        <v/>
      </c>
      <c r="C186" s="231" t="str">
        <f>IF('Proje ve Personel Bilgileri'!C124&gt;0,'Proje ve Personel Bilgileri'!D124,"")</f>
        <v/>
      </c>
      <c r="D186" s="326"/>
      <c r="E186" s="165"/>
      <c r="F186" s="165"/>
      <c r="G186" s="165"/>
      <c r="H186" s="165"/>
      <c r="I186" s="165"/>
      <c r="J186" s="166"/>
      <c r="K186" s="211" t="str">
        <f t="shared" si="15"/>
        <v/>
      </c>
      <c r="L186" s="238" t="str">
        <f>IF('Proje ve Personel Bilgileri'!C124&gt;0,AUcret,"")</f>
        <v/>
      </c>
      <c r="M186" s="239" t="str">
        <f t="shared" si="16"/>
        <v/>
      </c>
      <c r="N186" s="238" t="str">
        <f>IF('Proje ve Personel Bilgileri'!C124&gt;0,L186*M186,"")</f>
        <v/>
      </c>
      <c r="O186" s="238" t="str">
        <f>IF('Proje ve Personel Bilgileri'!C124&gt;0,G011B!R175,"")</f>
        <v/>
      </c>
      <c r="P186" s="240" t="str">
        <f>IF('Proje ve Personel Bilgileri'!C124&gt;0,MIN(N186,O186),"")</f>
        <v/>
      </c>
      <c r="R186" s="132"/>
    </row>
    <row r="187" spans="1:18" ht="18" customHeight="1" x14ac:dyDescent="0.25">
      <c r="A187" s="164">
        <v>109</v>
      </c>
      <c r="B187" s="230" t="str">
        <f>IF('Proje ve Personel Bilgileri'!C125&gt;0,'Proje ve Personel Bilgileri'!C125,"")</f>
        <v/>
      </c>
      <c r="C187" s="231" t="str">
        <f>IF('Proje ve Personel Bilgileri'!C125&gt;0,'Proje ve Personel Bilgileri'!D125,"")</f>
        <v/>
      </c>
      <c r="D187" s="326"/>
      <c r="E187" s="165"/>
      <c r="F187" s="165"/>
      <c r="G187" s="165"/>
      <c r="H187" s="165"/>
      <c r="I187" s="165"/>
      <c r="J187" s="166"/>
      <c r="K187" s="211" t="str">
        <f t="shared" si="15"/>
        <v/>
      </c>
      <c r="L187" s="238" t="str">
        <f>IF('Proje ve Personel Bilgileri'!C125&gt;0,AUcret,"")</f>
        <v/>
      </c>
      <c r="M187" s="239" t="str">
        <f t="shared" si="16"/>
        <v/>
      </c>
      <c r="N187" s="238" t="str">
        <f>IF('Proje ve Personel Bilgileri'!C125&gt;0,L187*M187,"")</f>
        <v/>
      </c>
      <c r="O187" s="238" t="str">
        <f>IF('Proje ve Personel Bilgileri'!C125&gt;0,G011B!R176,"")</f>
        <v/>
      </c>
      <c r="P187" s="240" t="str">
        <f>IF('Proje ve Personel Bilgileri'!C125&gt;0,MIN(N187,O187),"")</f>
        <v/>
      </c>
      <c r="R187" s="132"/>
    </row>
    <row r="188" spans="1:18" ht="18" customHeight="1" x14ac:dyDescent="0.25">
      <c r="A188" s="164">
        <v>110</v>
      </c>
      <c r="B188" s="230" t="str">
        <f>IF('Proje ve Personel Bilgileri'!C126&gt;0,'Proje ve Personel Bilgileri'!C126,"")</f>
        <v/>
      </c>
      <c r="C188" s="231" t="str">
        <f>IF('Proje ve Personel Bilgileri'!C126&gt;0,'Proje ve Personel Bilgileri'!D126,"")</f>
        <v/>
      </c>
      <c r="D188" s="326"/>
      <c r="E188" s="165"/>
      <c r="F188" s="165"/>
      <c r="G188" s="165"/>
      <c r="H188" s="165"/>
      <c r="I188" s="165"/>
      <c r="J188" s="166"/>
      <c r="K188" s="211" t="str">
        <f t="shared" si="15"/>
        <v/>
      </c>
      <c r="L188" s="238" t="str">
        <f>IF('Proje ve Personel Bilgileri'!C126&gt;0,AUcret,"")</f>
        <v/>
      </c>
      <c r="M188" s="239" t="str">
        <f t="shared" si="16"/>
        <v/>
      </c>
      <c r="N188" s="238" t="str">
        <f>IF('Proje ve Personel Bilgileri'!C126&gt;0,L188*M188,"")</f>
        <v/>
      </c>
      <c r="O188" s="238" t="str">
        <f>IF('Proje ve Personel Bilgileri'!C126&gt;0,G011B!R177,"")</f>
        <v/>
      </c>
      <c r="P188" s="240" t="str">
        <f>IF('Proje ve Personel Bilgileri'!C126&gt;0,MIN(N188,O188),"")</f>
        <v/>
      </c>
      <c r="R188" s="132"/>
    </row>
    <row r="189" spans="1:18" ht="18" customHeight="1" x14ac:dyDescent="0.25">
      <c r="A189" s="164">
        <v>111</v>
      </c>
      <c r="B189" s="230" t="str">
        <f>IF('Proje ve Personel Bilgileri'!C127&gt;0,'Proje ve Personel Bilgileri'!C127,"")</f>
        <v/>
      </c>
      <c r="C189" s="231" t="str">
        <f>IF('Proje ve Personel Bilgileri'!C127&gt;0,'Proje ve Personel Bilgileri'!D127,"")</f>
        <v/>
      </c>
      <c r="D189" s="326"/>
      <c r="E189" s="165"/>
      <c r="F189" s="165"/>
      <c r="G189" s="165"/>
      <c r="H189" s="165"/>
      <c r="I189" s="165"/>
      <c r="J189" s="166"/>
      <c r="K189" s="211" t="str">
        <f t="shared" si="15"/>
        <v/>
      </c>
      <c r="L189" s="238" t="str">
        <f>IF('Proje ve Personel Bilgileri'!C127&gt;0,AUcret,"")</f>
        <v/>
      </c>
      <c r="M189" s="239" t="str">
        <f t="shared" si="16"/>
        <v/>
      </c>
      <c r="N189" s="238" t="str">
        <f>IF('Proje ve Personel Bilgileri'!C127&gt;0,L189*M189,"")</f>
        <v/>
      </c>
      <c r="O189" s="238" t="str">
        <f>IF('Proje ve Personel Bilgileri'!C127&gt;0,G011B!R178,"")</f>
        <v/>
      </c>
      <c r="P189" s="240" t="str">
        <f>IF('Proje ve Personel Bilgileri'!C127&gt;0,MIN(N189,O189),"")</f>
        <v/>
      </c>
      <c r="R189" s="132"/>
    </row>
    <row r="190" spans="1:18" ht="18" customHeight="1" x14ac:dyDescent="0.25">
      <c r="A190" s="164">
        <v>112</v>
      </c>
      <c r="B190" s="230" t="str">
        <f>IF('Proje ve Personel Bilgileri'!C128&gt;0,'Proje ve Personel Bilgileri'!C128,"")</f>
        <v/>
      </c>
      <c r="C190" s="231" t="str">
        <f>IF('Proje ve Personel Bilgileri'!C128&gt;0,'Proje ve Personel Bilgileri'!D128,"")</f>
        <v/>
      </c>
      <c r="D190" s="326"/>
      <c r="E190" s="165"/>
      <c r="F190" s="165"/>
      <c r="G190" s="165"/>
      <c r="H190" s="165"/>
      <c r="I190" s="165"/>
      <c r="J190" s="166"/>
      <c r="K190" s="211" t="str">
        <f t="shared" si="15"/>
        <v/>
      </c>
      <c r="L190" s="238" t="str">
        <f>IF('Proje ve Personel Bilgileri'!C128&gt;0,AUcret,"")</f>
        <v/>
      </c>
      <c r="M190" s="239" t="str">
        <f t="shared" si="16"/>
        <v/>
      </c>
      <c r="N190" s="238" t="str">
        <f>IF('Proje ve Personel Bilgileri'!C128&gt;0,L190*M190,"")</f>
        <v/>
      </c>
      <c r="O190" s="238" t="str">
        <f>IF('Proje ve Personel Bilgileri'!C128&gt;0,G011B!R179,"")</f>
        <v/>
      </c>
      <c r="P190" s="240" t="str">
        <f>IF('Proje ve Personel Bilgileri'!C128&gt;0,MIN(N190,O190),"")</f>
        <v/>
      </c>
      <c r="R190" s="132"/>
    </row>
    <row r="191" spans="1:18" ht="18" customHeight="1" x14ac:dyDescent="0.25">
      <c r="A191" s="164">
        <v>113</v>
      </c>
      <c r="B191" s="230" t="str">
        <f>IF('Proje ve Personel Bilgileri'!C129&gt;0,'Proje ve Personel Bilgileri'!C129,"")</f>
        <v/>
      </c>
      <c r="C191" s="231" t="str">
        <f>IF('Proje ve Personel Bilgileri'!C129&gt;0,'Proje ve Personel Bilgileri'!D129,"")</f>
        <v/>
      </c>
      <c r="D191" s="326"/>
      <c r="E191" s="165"/>
      <c r="F191" s="165"/>
      <c r="G191" s="165"/>
      <c r="H191" s="165"/>
      <c r="I191" s="165"/>
      <c r="J191" s="166"/>
      <c r="K191" s="211" t="str">
        <f t="shared" si="15"/>
        <v/>
      </c>
      <c r="L191" s="238" t="str">
        <f>IF('Proje ve Personel Bilgileri'!C129&gt;0,AUcret,"")</f>
        <v/>
      </c>
      <c r="M191" s="239" t="str">
        <f t="shared" si="16"/>
        <v/>
      </c>
      <c r="N191" s="238" t="str">
        <f>IF('Proje ve Personel Bilgileri'!C129&gt;0,L191*M191,"")</f>
        <v/>
      </c>
      <c r="O191" s="238" t="str">
        <f>IF('Proje ve Personel Bilgileri'!C129&gt;0,G011B!R180,"")</f>
        <v/>
      </c>
      <c r="P191" s="240" t="str">
        <f>IF('Proje ve Personel Bilgileri'!C129&gt;0,MIN(N191,O191),"")</f>
        <v/>
      </c>
      <c r="R191" s="132"/>
    </row>
    <row r="192" spans="1:18" ht="18" customHeight="1" x14ac:dyDescent="0.25">
      <c r="A192" s="164">
        <v>114</v>
      </c>
      <c r="B192" s="230" t="str">
        <f>IF('Proje ve Personel Bilgileri'!C130&gt;0,'Proje ve Personel Bilgileri'!C130,"")</f>
        <v/>
      </c>
      <c r="C192" s="231" t="str">
        <f>IF('Proje ve Personel Bilgileri'!C130&gt;0,'Proje ve Personel Bilgileri'!D130,"")</f>
        <v/>
      </c>
      <c r="D192" s="326"/>
      <c r="E192" s="165"/>
      <c r="F192" s="165"/>
      <c r="G192" s="165"/>
      <c r="H192" s="165"/>
      <c r="I192" s="165"/>
      <c r="J192" s="166"/>
      <c r="K192" s="211" t="str">
        <f t="shared" si="15"/>
        <v/>
      </c>
      <c r="L192" s="238" t="str">
        <f>IF('Proje ve Personel Bilgileri'!C130&gt;0,AUcret,"")</f>
        <v/>
      </c>
      <c r="M192" s="239" t="str">
        <f t="shared" si="16"/>
        <v/>
      </c>
      <c r="N192" s="238" t="str">
        <f>IF('Proje ve Personel Bilgileri'!C130&gt;0,L192*M192,"")</f>
        <v/>
      </c>
      <c r="O192" s="238" t="str">
        <f>IF('Proje ve Personel Bilgileri'!C130&gt;0,G011B!R181,"")</f>
        <v/>
      </c>
      <c r="P192" s="240" t="str">
        <f>IF('Proje ve Personel Bilgileri'!C130&gt;0,MIN(N192,O192),"")</f>
        <v/>
      </c>
      <c r="R192" s="132"/>
    </row>
    <row r="193" spans="1:18" ht="18" customHeight="1" x14ac:dyDescent="0.25">
      <c r="A193" s="164">
        <v>115</v>
      </c>
      <c r="B193" s="230" t="str">
        <f>IF('Proje ve Personel Bilgileri'!C131&gt;0,'Proje ve Personel Bilgileri'!C131,"")</f>
        <v/>
      </c>
      <c r="C193" s="231" t="str">
        <f>IF('Proje ve Personel Bilgileri'!C131&gt;0,'Proje ve Personel Bilgileri'!D131,"")</f>
        <v/>
      </c>
      <c r="D193" s="326"/>
      <c r="E193" s="165"/>
      <c r="F193" s="165"/>
      <c r="G193" s="165"/>
      <c r="H193" s="165"/>
      <c r="I193" s="165"/>
      <c r="J193" s="166"/>
      <c r="K193" s="211" t="str">
        <f t="shared" si="15"/>
        <v/>
      </c>
      <c r="L193" s="238" t="str">
        <f>IF('Proje ve Personel Bilgileri'!C131&gt;0,AUcret,"")</f>
        <v/>
      </c>
      <c r="M193" s="239" t="str">
        <f t="shared" si="16"/>
        <v/>
      </c>
      <c r="N193" s="238" t="str">
        <f>IF('Proje ve Personel Bilgileri'!C131&gt;0,L193*M193,"")</f>
        <v/>
      </c>
      <c r="O193" s="238" t="str">
        <f>IF('Proje ve Personel Bilgileri'!C131&gt;0,G011B!R182,"")</f>
        <v/>
      </c>
      <c r="P193" s="240" t="str">
        <f>IF('Proje ve Personel Bilgileri'!C131&gt;0,MIN(N193,O193),"")</f>
        <v/>
      </c>
      <c r="R193" s="132"/>
    </row>
    <row r="194" spans="1:18" ht="18" customHeight="1" x14ac:dyDescent="0.25">
      <c r="A194" s="164">
        <v>116</v>
      </c>
      <c r="B194" s="230" t="str">
        <f>IF('Proje ve Personel Bilgileri'!C132&gt;0,'Proje ve Personel Bilgileri'!C132,"")</f>
        <v/>
      </c>
      <c r="C194" s="231" t="str">
        <f>IF('Proje ve Personel Bilgileri'!C132&gt;0,'Proje ve Personel Bilgileri'!D132,"")</f>
        <v/>
      </c>
      <c r="D194" s="326"/>
      <c r="E194" s="165"/>
      <c r="F194" s="165"/>
      <c r="G194" s="165"/>
      <c r="H194" s="165"/>
      <c r="I194" s="165"/>
      <c r="J194" s="166"/>
      <c r="K194" s="211" t="str">
        <f t="shared" si="15"/>
        <v/>
      </c>
      <c r="L194" s="238" t="str">
        <f>IF('Proje ve Personel Bilgileri'!C132&gt;0,AUcret,"")</f>
        <v/>
      </c>
      <c r="M194" s="239" t="str">
        <f t="shared" si="16"/>
        <v/>
      </c>
      <c r="N194" s="238" t="str">
        <f>IF('Proje ve Personel Bilgileri'!C132&gt;0,L194*M194,"")</f>
        <v/>
      </c>
      <c r="O194" s="238" t="str">
        <f>IF('Proje ve Personel Bilgileri'!C132&gt;0,G011B!R183,"")</f>
        <v/>
      </c>
      <c r="P194" s="240" t="str">
        <f>IF('Proje ve Personel Bilgileri'!C132&gt;0,MIN(N194,O194),"")</f>
        <v/>
      </c>
      <c r="R194" s="132"/>
    </row>
    <row r="195" spans="1:18" ht="18" customHeight="1" x14ac:dyDescent="0.25">
      <c r="A195" s="164">
        <v>117</v>
      </c>
      <c r="B195" s="230" t="str">
        <f>IF('Proje ve Personel Bilgileri'!C133&gt;0,'Proje ve Personel Bilgileri'!C133,"")</f>
        <v/>
      </c>
      <c r="C195" s="231" t="str">
        <f>IF('Proje ve Personel Bilgileri'!C133&gt;0,'Proje ve Personel Bilgileri'!D133,"")</f>
        <v/>
      </c>
      <c r="D195" s="326"/>
      <c r="E195" s="165"/>
      <c r="F195" s="165"/>
      <c r="G195" s="165"/>
      <c r="H195" s="165"/>
      <c r="I195" s="165"/>
      <c r="J195" s="166"/>
      <c r="K195" s="211" t="str">
        <f t="shared" si="15"/>
        <v/>
      </c>
      <c r="L195" s="238" t="str">
        <f>IF('Proje ve Personel Bilgileri'!C133&gt;0,AUcret,"")</f>
        <v/>
      </c>
      <c r="M195" s="239" t="str">
        <f t="shared" si="16"/>
        <v/>
      </c>
      <c r="N195" s="238" t="str">
        <f>IF('Proje ve Personel Bilgileri'!C133&gt;0,L195*M195,"")</f>
        <v/>
      </c>
      <c r="O195" s="238" t="str">
        <f>IF('Proje ve Personel Bilgileri'!C133&gt;0,G011B!R184,"")</f>
        <v/>
      </c>
      <c r="P195" s="240" t="str">
        <f>IF('Proje ve Personel Bilgileri'!C133&gt;0,MIN(N195,O195),"")</f>
        <v/>
      </c>
      <c r="R195" s="132"/>
    </row>
    <row r="196" spans="1:18" ht="18" customHeight="1" x14ac:dyDescent="0.25">
      <c r="A196" s="164">
        <v>118</v>
      </c>
      <c r="B196" s="230" t="str">
        <f>IF('Proje ve Personel Bilgileri'!C134&gt;0,'Proje ve Personel Bilgileri'!C134,"")</f>
        <v/>
      </c>
      <c r="C196" s="231" t="str">
        <f>IF('Proje ve Personel Bilgileri'!C134&gt;0,'Proje ve Personel Bilgileri'!D134,"")</f>
        <v/>
      </c>
      <c r="D196" s="326"/>
      <c r="E196" s="165"/>
      <c r="F196" s="165"/>
      <c r="G196" s="165"/>
      <c r="H196" s="165"/>
      <c r="I196" s="165"/>
      <c r="J196" s="166"/>
      <c r="K196" s="211" t="str">
        <f t="shared" si="15"/>
        <v/>
      </c>
      <c r="L196" s="238" t="str">
        <f>IF('Proje ve Personel Bilgileri'!C134&gt;0,AUcret,"")</f>
        <v/>
      </c>
      <c r="M196" s="239" t="str">
        <f t="shared" si="16"/>
        <v/>
      </c>
      <c r="N196" s="238" t="str">
        <f>IF('Proje ve Personel Bilgileri'!C134&gt;0,L196*M196,"")</f>
        <v/>
      </c>
      <c r="O196" s="238" t="str">
        <f>IF('Proje ve Personel Bilgileri'!C134&gt;0,G011B!R185,"")</f>
        <v/>
      </c>
      <c r="P196" s="240" t="str">
        <f>IF('Proje ve Personel Bilgileri'!C134&gt;0,MIN(N196,O196),"")</f>
        <v/>
      </c>
      <c r="R196" s="132"/>
    </row>
    <row r="197" spans="1:18" ht="18" customHeight="1" x14ac:dyDescent="0.25">
      <c r="A197" s="164">
        <v>119</v>
      </c>
      <c r="B197" s="230" t="str">
        <f>IF('Proje ve Personel Bilgileri'!C135&gt;0,'Proje ve Personel Bilgileri'!C135,"")</f>
        <v/>
      </c>
      <c r="C197" s="231" t="str">
        <f>IF('Proje ve Personel Bilgileri'!C135&gt;0,'Proje ve Personel Bilgileri'!D135,"")</f>
        <v/>
      </c>
      <c r="D197" s="326"/>
      <c r="E197" s="165"/>
      <c r="F197" s="165"/>
      <c r="G197" s="165"/>
      <c r="H197" s="165"/>
      <c r="I197" s="165"/>
      <c r="J197" s="166"/>
      <c r="K197" s="211" t="str">
        <f t="shared" si="15"/>
        <v/>
      </c>
      <c r="L197" s="238" t="str">
        <f>IF('Proje ve Personel Bilgileri'!C135&gt;0,AUcret,"")</f>
        <v/>
      </c>
      <c r="M197" s="239" t="str">
        <f t="shared" si="16"/>
        <v/>
      </c>
      <c r="N197" s="238" t="str">
        <f>IF('Proje ve Personel Bilgileri'!C135&gt;0,L197*M197,"")</f>
        <v/>
      </c>
      <c r="O197" s="238" t="str">
        <f>IF('Proje ve Personel Bilgileri'!C135&gt;0,G011B!R186,"")</f>
        <v/>
      </c>
      <c r="P197" s="240" t="str">
        <f>IF('Proje ve Personel Bilgileri'!C135&gt;0,MIN(N197,O197),"")</f>
        <v/>
      </c>
      <c r="R197" s="132"/>
    </row>
    <row r="198" spans="1:18" ht="18" customHeight="1" thickBot="1" x14ac:dyDescent="0.3">
      <c r="A198" s="167">
        <v>120</v>
      </c>
      <c r="B198" s="232" t="str">
        <f>IF('Proje ve Personel Bilgileri'!C136&gt;0,'Proje ve Personel Bilgileri'!C136,"")</f>
        <v/>
      </c>
      <c r="C198" s="233" t="str">
        <f>IF('Proje ve Personel Bilgileri'!C136&gt;0,'Proje ve Personel Bilgileri'!D136,"")</f>
        <v/>
      </c>
      <c r="D198" s="327"/>
      <c r="E198" s="168"/>
      <c r="F198" s="168"/>
      <c r="G198" s="168"/>
      <c r="H198" s="168"/>
      <c r="I198" s="168"/>
      <c r="J198" s="169"/>
      <c r="K198" s="241" t="str">
        <f t="shared" si="15"/>
        <v/>
      </c>
      <c r="L198" s="242" t="str">
        <f>IF('Proje ve Personel Bilgileri'!C136&gt;0,AUcret,"")</f>
        <v/>
      </c>
      <c r="M198" s="243" t="str">
        <f t="shared" si="16"/>
        <v/>
      </c>
      <c r="N198" s="242" t="str">
        <f>IF('Proje ve Personel Bilgileri'!C136&gt;0,L198*M198,"")</f>
        <v/>
      </c>
      <c r="O198" s="242" t="str">
        <f>IF('Proje ve Personel Bilgileri'!C136&gt;0,G011B!R187,"")</f>
        <v/>
      </c>
      <c r="P198" s="244" t="str">
        <f>IF('Proje ve Personel Bilgileri'!C136&gt;0,MIN(N198,O198),"")</f>
        <v/>
      </c>
      <c r="R198" s="245">
        <f>IF(ISERROR(IF(SUM(L179:L198)&gt;0,1,0)),1,IF(SUM(L179:L198)&gt;0,1,0))</f>
        <v>0</v>
      </c>
    </row>
    <row r="199" spans="1:18" x14ac:dyDescent="0.25">
      <c r="A199" t="s">
        <v>68</v>
      </c>
    </row>
    <row r="200" spans="1:18" x14ac:dyDescent="0.25">
      <c r="A200" t="s">
        <v>70</v>
      </c>
    </row>
    <row r="201" spans="1:18" x14ac:dyDescent="0.25">
      <c r="A201" t="s">
        <v>69</v>
      </c>
    </row>
    <row r="203" spans="1:18" ht="19.5" x14ac:dyDescent="0.3">
      <c r="A203" s="342" t="s">
        <v>43</v>
      </c>
      <c r="B203" s="343">
        <f ca="1">imzatarihi</f>
        <v>46091</v>
      </c>
      <c r="C203" s="413" t="s">
        <v>44</v>
      </c>
      <c r="D203" s="413"/>
      <c r="E203" s="344" t="str">
        <f>IF(kurulusyetkilisi&gt;0,kurulusyetkilisi,"")</f>
        <v/>
      </c>
      <c r="G203" s="342"/>
      <c r="H203" s="131"/>
      <c r="I203" s="131"/>
      <c r="J203" s="4"/>
      <c r="L203" s="153"/>
      <c r="M203" s="153"/>
      <c r="N203" s="153"/>
      <c r="O203" s="153"/>
    </row>
    <row r="204" spans="1:18" ht="19.5" x14ac:dyDescent="0.3">
      <c r="A204" s="346"/>
      <c r="B204" s="346"/>
      <c r="C204" s="413" t="s">
        <v>45</v>
      </c>
      <c r="D204" s="413"/>
      <c r="E204" s="414"/>
      <c r="F204" s="414"/>
      <c r="G204" s="414"/>
      <c r="H204" s="107"/>
      <c r="I204" s="107"/>
      <c r="J204" s="4"/>
      <c r="L204" s="153"/>
      <c r="M204" s="153"/>
      <c r="N204" s="153"/>
      <c r="O204" s="153"/>
    </row>
    <row r="205" spans="1:18" ht="15.75" x14ac:dyDescent="0.25">
      <c r="A205" s="453" t="s">
        <v>57</v>
      </c>
      <c r="B205" s="453"/>
      <c r="C205" s="453"/>
      <c r="D205" s="453"/>
      <c r="E205" s="453"/>
      <c r="F205" s="453"/>
      <c r="G205" s="453"/>
      <c r="H205" s="453"/>
      <c r="I205" s="453"/>
      <c r="J205" s="453"/>
      <c r="K205" s="453"/>
      <c r="L205" s="453"/>
      <c r="M205" s="453"/>
      <c r="N205" s="453"/>
      <c r="O205" s="453"/>
      <c r="P205" s="453"/>
    </row>
    <row r="206" spans="1:18" x14ac:dyDescent="0.25">
      <c r="A206" s="439" t="str">
        <f>IF(YilDonem&lt;&gt;"",CONCATENATE(YilDonem," dönemine aittir."),"")</f>
        <v/>
      </c>
      <c r="B206" s="439"/>
      <c r="C206" s="439"/>
      <c r="D206" s="439"/>
      <c r="E206" s="439"/>
      <c r="F206" s="439"/>
      <c r="G206" s="439"/>
      <c r="H206" s="439"/>
      <c r="I206" s="439"/>
      <c r="J206" s="439"/>
      <c r="K206" s="439"/>
      <c r="L206" s="439"/>
      <c r="M206" s="439"/>
      <c r="N206" s="439"/>
      <c r="O206" s="439"/>
      <c r="P206" s="439"/>
    </row>
    <row r="207" spans="1:18" ht="19.5" thickBot="1" x14ac:dyDescent="0.35">
      <c r="A207" s="440" t="s">
        <v>76</v>
      </c>
      <c r="B207" s="440"/>
      <c r="C207" s="440"/>
      <c r="D207" s="440"/>
      <c r="E207" s="440"/>
      <c r="F207" s="440"/>
      <c r="G207" s="440"/>
      <c r="H207" s="440"/>
      <c r="I207" s="440"/>
      <c r="J207" s="440"/>
      <c r="K207" s="440"/>
      <c r="L207" s="440"/>
      <c r="M207" s="440"/>
      <c r="N207" s="440"/>
      <c r="O207" s="440"/>
      <c r="P207" s="440"/>
    </row>
    <row r="208" spans="1:18" ht="31.7" customHeight="1" thickBot="1" x14ac:dyDescent="0.3">
      <c r="A208" s="463" t="s">
        <v>1</v>
      </c>
      <c r="B208" s="464"/>
      <c r="C208" s="441" t="str">
        <f>IF(ProjeNo&gt;0,ProjeNo,"")</f>
        <v/>
      </c>
      <c r="D208" s="442"/>
      <c r="E208" s="442"/>
      <c r="F208" s="442"/>
      <c r="G208" s="442"/>
      <c r="H208" s="442"/>
      <c r="I208" s="442"/>
      <c r="J208" s="442"/>
      <c r="K208" s="442"/>
      <c r="L208" s="442"/>
      <c r="M208" s="442"/>
      <c r="N208" s="442"/>
      <c r="O208" s="442"/>
      <c r="P208" s="443"/>
    </row>
    <row r="209" spans="1:18" ht="42.75" customHeight="1" thickBot="1" x14ac:dyDescent="0.3">
      <c r="A209" s="465" t="s">
        <v>11</v>
      </c>
      <c r="B209" s="466"/>
      <c r="C209" s="467" t="str">
        <f>IF(ProjeAdi&gt;0,ProjeAdi,"")</f>
        <v/>
      </c>
      <c r="D209" s="468"/>
      <c r="E209" s="468"/>
      <c r="F209" s="468"/>
      <c r="G209" s="468"/>
      <c r="H209" s="468"/>
      <c r="I209" s="468"/>
      <c r="J209" s="468"/>
      <c r="K209" s="468"/>
      <c r="L209" s="468"/>
      <c r="M209" s="468"/>
      <c r="N209" s="468"/>
      <c r="O209" s="468"/>
      <c r="P209" s="469"/>
    </row>
    <row r="210" spans="1:18" ht="31.7" customHeight="1" thickBot="1" x14ac:dyDescent="0.3">
      <c r="A210" s="463" t="s">
        <v>2</v>
      </c>
      <c r="B210" s="470"/>
      <c r="C210" s="471" t="str">
        <f>IF(BasvuruTarihi&lt;&gt;"",BasvuruTarihi,"")</f>
        <v/>
      </c>
      <c r="D210" s="472"/>
      <c r="E210" s="472"/>
      <c r="F210" s="472"/>
      <c r="G210" s="472"/>
      <c r="H210" s="472"/>
      <c r="I210" s="472"/>
      <c r="J210" s="472"/>
      <c r="K210" s="472"/>
      <c r="L210" s="472"/>
      <c r="M210" s="472"/>
      <c r="N210" s="472"/>
      <c r="O210" s="472"/>
      <c r="P210" s="473"/>
    </row>
    <row r="211" spans="1:18" ht="15" customHeight="1" thickBot="1" x14ac:dyDescent="0.3">
      <c r="A211" s="454" t="s">
        <v>7</v>
      </c>
      <c r="B211" s="454" t="s">
        <v>8</v>
      </c>
      <c r="C211" s="456" t="s">
        <v>154</v>
      </c>
      <c r="D211" s="461" t="s">
        <v>175</v>
      </c>
      <c r="E211" s="458" t="s">
        <v>58</v>
      </c>
      <c r="F211" s="458"/>
      <c r="G211" s="458"/>
      <c r="H211" s="458"/>
      <c r="I211" s="458"/>
      <c r="J211" s="459" t="s">
        <v>64</v>
      </c>
      <c r="K211" s="456" t="s">
        <v>75</v>
      </c>
      <c r="L211" s="456" t="s">
        <v>71</v>
      </c>
      <c r="M211" s="456" t="s">
        <v>72</v>
      </c>
      <c r="N211" s="456" t="s">
        <v>73</v>
      </c>
      <c r="O211" s="456" t="s">
        <v>74</v>
      </c>
      <c r="P211" s="456" t="s">
        <v>65</v>
      </c>
    </row>
    <row r="212" spans="1:18" ht="88.5" customHeight="1" thickBot="1" x14ac:dyDescent="0.3">
      <c r="A212" s="455"/>
      <c r="B212" s="455"/>
      <c r="C212" s="457"/>
      <c r="D212" s="462"/>
      <c r="E212" s="160" t="s">
        <v>59</v>
      </c>
      <c r="F212" s="160" t="s">
        <v>60</v>
      </c>
      <c r="G212" s="160" t="s">
        <v>61</v>
      </c>
      <c r="H212" s="160" t="s">
        <v>62</v>
      </c>
      <c r="I212" s="160" t="s">
        <v>63</v>
      </c>
      <c r="J212" s="460"/>
      <c r="K212" s="457"/>
      <c r="L212" s="457"/>
      <c r="M212" s="457"/>
      <c r="N212" s="457"/>
      <c r="O212" s="457"/>
      <c r="P212" s="457"/>
    </row>
    <row r="213" spans="1:18" ht="18" customHeight="1" x14ac:dyDescent="0.25">
      <c r="A213" s="161">
        <v>121</v>
      </c>
      <c r="B213" s="228" t="str">
        <f>IF('Proje ve Personel Bilgileri'!C137&gt;0,'Proje ve Personel Bilgileri'!C137,"")</f>
        <v/>
      </c>
      <c r="C213" s="229" t="str">
        <f>IF('Proje ve Personel Bilgileri'!C137&gt;0,'Proje ve Personel Bilgileri'!D137,"")</f>
        <v/>
      </c>
      <c r="D213" s="325"/>
      <c r="E213" s="162"/>
      <c r="F213" s="162"/>
      <c r="G213" s="162"/>
      <c r="H213" s="162"/>
      <c r="I213" s="162"/>
      <c r="J213" s="163"/>
      <c r="K213" s="234" t="str">
        <f t="shared" ref="K213" si="17">IF(AND(BasvuruTarihi&gt;0,J213&gt;0),DAYS360(J213,BasvuruTarihi)/30,"")</f>
        <v/>
      </c>
      <c r="L213" s="235" t="str">
        <f>IF('Proje ve Personel Bilgileri'!C137&gt;0,AUcret,"")</f>
        <v/>
      </c>
      <c r="M213" s="236" t="str">
        <f>IF(LEN(B213)&gt;0,IF(D213="X",1,IF(E213="X",3,IF(F213="X",4,IF(OR(G213="X",H213="X"),8,IF(I213="X",12,0))))),"")</f>
        <v/>
      </c>
      <c r="N213" s="235" t="str">
        <f>IF('Proje ve Personel Bilgileri'!C137&gt;0,L213*M213,"")</f>
        <v/>
      </c>
      <c r="O213" s="235" t="str">
        <f>IF('Proje ve Personel Bilgileri'!C137&gt;0,G011B!R200,"")</f>
        <v/>
      </c>
      <c r="P213" s="237" t="str">
        <f>IF('Proje ve Personel Bilgileri'!C137&gt;0,MIN(N213,O213),"")</f>
        <v/>
      </c>
      <c r="R213" s="132"/>
    </row>
    <row r="214" spans="1:18" ht="18" customHeight="1" x14ac:dyDescent="0.25">
      <c r="A214" s="164">
        <v>122</v>
      </c>
      <c r="B214" s="230" t="str">
        <f>IF('Proje ve Personel Bilgileri'!C138&gt;0,'Proje ve Personel Bilgileri'!C138,"")</f>
        <v/>
      </c>
      <c r="C214" s="231" t="str">
        <f>IF('Proje ve Personel Bilgileri'!C138&gt;0,'Proje ve Personel Bilgileri'!D138,"")</f>
        <v/>
      </c>
      <c r="D214" s="326"/>
      <c r="E214" s="165"/>
      <c r="F214" s="165"/>
      <c r="G214" s="165"/>
      <c r="H214" s="165"/>
      <c r="I214" s="165"/>
      <c r="J214" s="166"/>
      <c r="K214" s="211" t="str">
        <f t="shared" ref="K214:K232" si="18">IF(AND(BasvuruTarihi&gt;0,J214&gt;0),DAYS360(J214,BasvuruTarihi)/30,"")</f>
        <v/>
      </c>
      <c r="L214" s="238" t="str">
        <f>IF('Proje ve Personel Bilgileri'!C138&gt;0,AUcret,"")</f>
        <v/>
      </c>
      <c r="M214" s="239" t="str">
        <f t="shared" ref="M214:M232" si="19">IF(LEN(B214)&gt;0,IF(D214="X",1,IF(E214="X",3,IF(F214="X",4,IF(OR(G214="X",H214="X"),8,IF(I214="X",12,0))))),"")</f>
        <v/>
      </c>
      <c r="N214" s="238" t="str">
        <f>IF('Proje ve Personel Bilgileri'!C138&gt;0,L214*M214,"")</f>
        <v/>
      </c>
      <c r="O214" s="238" t="str">
        <f>IF('Proje ve Personel Bilgileri'!C138&gt;0,G011B!R201,"")</f>
        <v/>
      </c>
      <c r="P214" s="240" t="str">
        <f>IF('Proje ve Personel Bilgileri'!C138&gt;0,MIN(N214,O214),"")</f>
        <v/>
      </c>
      <c r="R214" s="132"/>
    </row>
    <row r="215" spans="1:18" ht="18" customHeight="1" x14ac:dyDescent="0.25">
      <c r="A215" s="164">
        <v>123</v>
      </c>
      <c r="B215" s="230" t="str">
        <f>IF('Proje ve Personel Bilgileri'!C139&gt;0,'Proje ve Personel Bilgileri'!C139,"")</f>
        <v/>
      </c>
      <c r="C215" s="231" t="str">
        <f>IF('Proje ve Personel Bilgileri'!C139&gt;0,'Proje ve Personel Bilgileri'!D139,"")</f>
        <v/>
      </c>
      <c r="D215" s="326"/>
      <c r="E215" s="165"/>
      <c r="F215" s="165"/>
      <c r="G215" s="165"/>
      <c r="H215" s="165"/>
      <c r="I215" s="165"/>
      <c r="J215" s="166"/>
      <c r="K215" s="211" t="str">
        <f t="shared" si="18"/>
        <v/>
      </c>
      <c r="L215" s="238" t="str">
        <f>IF('Proje ve Personel Bilgileri'!C139&gt;0,AUcret,"")</f>
        <v/>
      </c>
      <c r="M215" s="239" t="str">
        <f t="shared" si="19"/>
        <v/>
      </c>
      <c r="N215" s="238" t="str">
        <f>IF('Proje ve Personel Bilgileri'!C139&gt;0,L215*M215,"")</f>
        <v/>
      </c>
      <c r="O215" s="238" t="str">
        <f>IF('Proje ve Personel Bilgileri'!C139&gt;0,G011B!R202,"")</f>
        <v/>
      </c>
      <c r="P215" s="240" t="str">
        <f>IF('Proje ve Personel Bilgileri'!C139&gt;0,MIN(N215,O215),"")</f>
        <v/>
      </c>
      <c r="R215" s="132"/>
    </row>
    <row r="216" spans="1:18" ht="18" customHeight="1" x14ac:dyDescent="0.25">
      <c r="A216" s="164">
        <v>124</v>
      </c>
      <c r="B216" s="230" t="str">
        <f>IF('Proje ve Personel Bilgileri'!C140&gt;0,'Proje ve Personel Bilgileri'!C140,"")</f>
        <v/>
      </c>
      <c r="C216" s="231" t="str">
        <f>IF('Proje ve Personel Bilgileri'!C140&gt;0,'Proje ve Personel Bilgileri'!D140,"")</f>
        <v/>
      </c>
      <c r="D216" s="326"/>
      <c r="E216" s="165"/>
      <c r="F216" s="165"/>
      <c r="G216" s="165"/>
      <c r="H216" s="165"/>
      <c r="I216" s="165"/>
      <c r="J216" s="166"/>
      <c r="K216" s="211" t="str">
        <f t="shared" si="18"/>
        <v/>
      </c>
      <c r="L216" s="238" t="str">
        <f>IF('Proje ve Personel Bilgileri'!C140&gt;0,AUcret,"")</f>
        <v/>
      </c>
      <c r="M216" s="239" t="str">
        <f t="shared" si="19"/>
        <v/>
      </c>
      <c r="N216" s="238" t="str">
        <f>IF('Proje ve Personel Bilgileri'!C140&gt;0,L216*M216,"")</f>
        <v/>
      </c>
      <c r="O216" s="238" t="str">
        <f>IF('Proje ve Personel Bilgileri'!C140&gt;0,G011B!R203,"")</f>
        <v/>
      </c>
      <c r="P216" s="240" t="str">
        <f>IF('Proje ve Personel Bilgileri'!C140&gt;0,MIN(N216,O216),"")</f>
        <v/>
      </c>
      <c r="R216" s="132"/>
    </row>
    <row r="217" spans="1:18" ht="18" customHeight="1" x14ac:dyDescent="0.25">
      <c r="A217" s="164">
        <v>125</v>
      </c>
      <c r="B217" s="230" t="str">
        <f>IF('Proje ve Personel Bilgileri'!C141&gt;0,'Proje ve Personel Bilgileri'!C141,"")</f>
        <v/>
      </c>
      <c r="C217" s="231" t="str">
        <f>IF('Proje ve Personel Bilgileri'!C141&gt;0,'Proje ve Personel Bilgileri'!D141,"")</f>
        <v/>
      </c>
      <c r="D217" s="326"/>
      <c r="E217" s="165"/>
      <c r="F217" s="165"/>
      <c r="G217" s="165"/>
      <c r="H217" s="165"/>
      <c r="I217" s="165"/>
      <c r="J217" s="166"/>
      <c r="K217" s="211" t="str">
        <f t="shared" si="18"/>
        <v/>
      </c>
      <c r="L217" s="238" t="str">
        <f>IF('Proje ve Personel Bilgileri'!C141&gt;0,AUcret,"")</f>
        <v/>
      </c>
      <c r="M217" s="239" t="str">
        <f t="shared" si="19"/>
        <v/>
      </c>
      <c r="N217" s="238" t="str">
        <f>IF('Proje ve Personel Bilgileri'!C141&gt;0,L217*M217,"")</f>
        <v/>
      </c>
      <c r="O217" s="238" t="str">
        <f>IF('Proje ve Personel Bilgileri'!C141&gt;0,G011B!R204,"")</f>
        <v/>
      </c>
      <c r="P217" s="240" t="str">
        <f>IF('Proje ve Personel Bilgileri'!C141&gt;0,MIN(N217,O217),"")</f>
        <v/>
      </c>
      <c r="R217" s="132"/>
    </row>
    <row r="218" spans="1:18" ht="18" customHeight="1" x14ac:dyDescent="0.25">
      <c r="A218" s="164">
        <v>126</v>
      </c>
      <c r="B218" s="230" t="str">
        <f>IF('Proje ve Personel Bilgileri'!C142&gt;0,'Proje ve Personel Bilgileri'!C142,"")</f>
        <v/>
      </c>
      <c r="C218" s="231" t="str">
        <f>IF('Proje ve Personel Bilgileri'!C142&gt;0,'Proje ve Personel Bilgileri'!D142,"")</f>
        <v/>
      </c>
      <c r="D218" s="326"/>
      <c r="E218" s="165"/>
      <c r="F218" s="165"/>
      <c r="G218" s="165"/>
      <c r="H218" s="165"/>
      <c r="I218" s="165"/>
      <c r="J218" s="166"/>
      <c r="K218" s="211" t="str">
        <f t="shared" si="18"/>
        <v/>
      </c>
      <c r="L218" s="238" t="str">
        <f>IF('Proje ve Personel Bilgileri'!C142&gt;0,AUcret,"")</f>
        <v/>
      </c>
      <c r="M218" s="239" t="str">
        <f t="shared" si="19"/>
        <v/>
      </c>
      <c r="N218" s="238" t="str">
        <f>IF('Proje ve Personel Bilgileri'!C142&gt;0,L218*M218,"")</f>
        <v/>
      </c>
      <c r="O218" s="238" t="str">
        <f>IF('Proje ve Personel Bilgileri'!C142&gt;0,G011B!R205,"")</f>
        <v/>
      </c>
      <c r="P218" s="240" t="str">
        <f>IF('Proje ve Personel Bilgileri'!C142&gt;0,MIN(N218,O218),"")</f>
        <v/>
      </c>
      <c r="R218" s="132"/>
    </row>
    <row r="219" spans="1:18" ht="18" customHeight="1" x14ac:dyDescent="0.25">
      <c r="A219" s="164">
        <v>127</v>
      </c>
      <c r="B219" s="230" t="str">
        <f>IF('Proje ve Personel Bilgileri'!C143&gt;0,'Proje ve Personel Bilgileri'!C143,"")</f>
        <v/>
      </c>
      <c r="C219" s="231" t="str">
        <f>IF('Proje ve Personel Bilgileri'!C143&gt;0,'Proje ve Personel Bilgileri'!D143,"")</f>
        <v/>
      </c>
      <c r="D219" s="326"/>
      <c r="E219" s="165"/>
      <c r="F219" s="165"/>
      <c r="G219" s="165"/>
      <c r="H219" s="165"/>
      <c r="I219" s="165"/>
      <c r="J219" s="166"/>
      <c r="K219" s="211" t="str">
        <f t="shared" si="18"/>
        <v/>
      </c>
      <c r="L219" s="238" t="str">
        <f>IF('Proje ve Personel Bilgileri'!C143&gt;0,AUcret,"")</f>
        <v/>
      </c>
      <c r="M219" s="239" t="str">
        <f t="shared" si="19"/>
        <v/>
      </c>
      <c r="N219" s="238" t="str">
        <f>IF('Proje ve Personel Bilgileri'!C143&gt;0,L219*M219,"")</f>
        <v/>
      </c>
      <c r="O219" s="238" t="str">
        <f>IF('Proje ve Personel Bilgileri'!C143&gt;0,G011B!R206,"")</f>
        <v/>
      </c>
      <c r="P219" s="240" t="str">
        <f>IF('Proje ve Personel Bilgileri'!C143&gt;0,MIN(N219,O219),"")</f>
        <v/>
      </c>
      <c r="R219" s="132"/>
    </row>
    <row r="220" spans="1:18" ht="18" customHeight="1" x14ac:dyDescent="0.25">
      <c r="A220" s="164">
        <v>128</v>
      </c>
      <c r="B220" s="230" t="str">
        <f>IF('Proje ve Personel Bilgileri'!C144&gt;0,'Proje ve Personel Bilgileri'!C144,"")</f>
        <v/>
      </c>
      <c r="C220" s="231" t="str">
        <f>IF('Proje ve Personel Bilgileri'!C144&gt;0,'Proje ve Personel Bilgileri'!D144,"")</f>
        <v/>
      </c>
      <c r="D220" s="326"/>
      <c r="E220" s="165"/>
      <c r="F220" s="165"/>
      <c r="G220" s="165"/>
      <c r="H220" s="165"/>
      <c r="I220" s="165"/>
      <c r="J220" s="166"/>
      <c r="K220" s="211" t="str">
        <f t="shared" si="18"/>
        <v/>
      </c>
      <c r="L220" s="238" t="str">
        <f>IF('Proje ve Personel Bilgileri'!C144&gt;0,AUcret,"")</f>
        <v/>
      </c>
      <c r="M220" s="239" t="str">
        <f t="shared" si="19"/>
        <v/>
      </c>
      <c r="N220" s="238" t="str">
        <f>IF('Proje ve Personel Bilgileri'!C144&gt;0,L220*M220,"")</f>
        <v/>
      </c>
      <c r="O220" s="238" t="str">
        <f>IF('Proje ve Personel Bilgileri'!C144&gt;0,G011B!R207,"")</f>
        <v/>
      </c>
      <c r="P220" s="240" t="str">
        <f>IF('Proje ve Personel Bilgileri'!C144&gt;0,MIN(N220,O220),"")</f>
        <v/>
      </c>
      <c r="R220" s="132"/>
    </row>
    <row r="221" spans="1:18" ht="18" customHeight="1" x14ac:dyDescent="0.25">
      <c r="A221" s="164">
        <v>129</v>
      </c>
      <c r="B221" s="230" t="str">
        <f>IF('Proje ve Personel Bilgileri'!C145&gt;0,'Proje ve Personel Bilgileri'!C145,"")</f>
        <v/>
      </c>
      <c r="C221" s="231" t="str">
        <f>IF('Proje ve Personel Bilgileri'!C145&gt;0,'Proje ve Personel Bilgileri'!D145,"")</f>
        <v/>
      </c>
      <c r="D221" s="326"/>
      <c r="E221" s="165"/>
      <c r="F221" s="165"/>
      <c r="G221" s="165"/>
      <c r="H221" s="165"/>
      <c r="I221" s="165"/>
      <c r="J221" s="166"/>
      <c r="K221" s="211" t="str">
        <f t="shared" si="18"/>
        <v/>
      </c>
      <c r="L221" s="238" t="str">
        <f>IF('Proje ve Personel Bilgileri'!C145&gt;0,AUcret,"")</f>
        <v/>
      </c>
      <c r="M221" s="239" t="str">
        <f t="shared" si="19"/>
        <v/>
      </c>
      <c r="N221" s="238" t="str">
        <f>IF('Proje ve Personel Bilgileri'!C145&gt;0,L221*M221,"")</f>
        <v/>
      </c>
      <c r="O221" s="238" t="str">
        <f>IF('Proje ve Personel Bilgileri'!C145&gt;0,G011B!R208,"")</f>
        <v/>
      </c>
      <c r="P221" s="240" t="str">
        <f>IF('Proje ve Personel Bilgileri'!C145&gt;0,MIN(N221,O221),"")</f>
        <v/>
      </c>
      <c r="R221" s="132"/>
    </row>
    <row r="222" spans="1:18" ht="18" customHeight="1" x14ac:dyDescent="0.25">
      <c r="A222" s="164">
        <v>130</v>
      </c>
      <c r="B222" s="230" t="str">
        <f>IF('Proje ve Personel Bilgileri'!C146&gt;0,'Proje ve Personel Bilgileri'!C146,"")</f>
        <v/>
      </c>
      <c r="C222" s="231" t="str">
        <f>IF('Proje ve Personel Bilgileri'!C146&gt;0,'Proje ve Personel Bilgileri'!D146,"")</f>
        <v/>
      </c>
      <c r="D222" s="326"/>
      <c r="E222" s="165"/>
      <c r="F222" s="165"/>
      <c r="G222" s="165"/>
      <c r="H222" s="165"/>
      <c r="I222" s="165"/>
      <c r="J222" s="166"/>
      <c r="K222" s="211" t="str">
        <f t="shared" si="18"/>
        <v/>
      </c>
      <c r="L222" s="238" t="str">
        <f>IF('Proje ve Personel Bilgileri'!C146&gt;0,AUcret,"")</f>
        <v/>
      </c>
      <c r="M222" s="239" t="str">
        <f t="shared" si="19"/>
        <v/>
      </c>
      <c r="N222" s="238" t="str">
        <f>IF('Proje ve Personel Bilgileri'!C146&gt;0,L222*M222,"")</f>
        <v/>
      </c>
      <c r="O222" s="238" t="str">
        <f>IF('Proje ve Personel Bilgileri'!C146&gt;0,G011B!R209,"")</f>
        <v/>
      </c>
      <c r="P222" s="240" t="str">
        <f>IF('Proje ve Personel Bilgileri'!C146&gt;0,MIN(N222,O222),"")</f>
        <v/>
      </c>
      <c r="R222" s="132"/>
    </row>
    <row r="223" spans="1:18" ht="18" customHeight="1" x14ac:dyDescent="0.25">
      <c r="A223" s="164">
        <v>131</v>
      </c>
      <c r="B223" s="230" t="str">
        <f>IF('Proje ve Personel Bilgileri'!C147&gt;0,'Proje ve Personel Bilgileri'!C147,"")</f>
        <v/>
      </c>
      <c r="C223" s="231" t="str">
        <f>IF('Proje ve Personel Bilgileri'!C147&gt;0,'Proje ve Personel Bilgileri'!D147,"")</f>
        <v/>
      </c>
      <c r="D223" s="326"/>
      <c r="E223" s="165"/>
      <c r="F223" s="165"/>
      <c r="G223" s="165"/>
      <c r="H223" s="165"/>
      <c r="I223" s="165"/>
      <c r="J223" s="166"/>
      <c r="K223" s="211" t="str">
        <f t="shared" si="18"/>
        <v/>
      </c>
      <c r="L223" s="238" t="str">
        <f>IF('Proje ve Personel Bilgileri'!C147&gt;0,AUcret,"")</f>
        <v/>
      </c>
      <c r="M223" s="239" t="str">
        <f t="shared" si="19"/>
        <v/>
      </c>
      <c r="N223" s="238" t="str">
        <f>IF('Proje ve Personel Bilgileri'!C147&gt;0,L223*M223,"")</f>
        <v/>
      </c>
      <c r="O223" s="238" t="str">
        <f>IF('Proje ve Personel Bilgileri'!C147&gt;0,G011B!R210,"")</f>
        <v/>
      </c>
      <c r="P223" s="240" t="str">
        <f>IF('Proje ve Personel Bilgileri'!C147&gt;0,MIN(N223,O223),"")</f>
        <v/>
      </c>
      <c r="R223" s="132"/>
    </row>
    <row r="224" spans="1:18" ht="18" customHeight="1" x14ac:dyDescent="0.25">
      <c r="A224" s="164">
        <v>132</v>
      </c>
      <c r="B224" s="230" t="str">
        <f>IF('Proje ve Personel Bilgileri'!C148&gt;0,'Proje ve Personel Bilgileri'!C148,"")</f>
        <v/>
      </c>
      <c r="C224" s="231" t="str">
        <f>IF('Proje ve Personel Bilgileri'!C148&gt;0,'Proje ve Personel Bilgileri'!D148,"")</f>
        <v/>
      </c>
      <c r="D224" s="326"/>
      <c r="E224" s="165"/>
      <c r="F224" s="165"/>
      <c r="G224" s="165"/>
      <c r="H224" s="165"/>
      <c r="I224" s="165"/>
      <c r="J224" s="166"/>
      <c r="K224" s="211" t="str">
        <f t="shared" si="18"/>
        <v/>
      </c>
      <c r="L224" s="238" t="str">
        <f>IF('Proje ve Personel Bilgileri'!C148&gt;0,AUcret,"")</f>
        <v/>
      </c>
      <c r="M224" s="239" t="str">
        <f t="shared" si="19"/>
        <v/>
      </c>
      <c r="N224" s="238" t="str">
        <f>IF('Proje ve Personel Bilgileri'!C148&gt;0,L224*M224,"")</f>
        <v/>
      </c>
      <c r="O224" s="238" t="str">
        <f>IF('Proje ve Personel Bilgileri'!C148&gt;0,G011B!R211,"")</f>
        <v/>
      </c>
      <c r="P224" s="240" t="str">
        <f>IF('Proje ve Personel Bilgileri'!C148&gt;0,MIN(N224,O224),"")</f>
        <v/>
      </c>
      <c r="R224" s="132"/>
    </row>
    <row r="225" spans="1:18" ht="18" customHeight="1" x14ac:dyDescent="0.25">
      <c r="A225" s="164">
        <v>133</v>
      </c>
      <c r="B225" s="230" t="str">
        <f>IF('Proje ve Personel Bilgileri'!C149&gt;0,'Proje ve Personel Bilgileri'!C149,"")</f>
        <v/>
      </c>
      <c r="C225" s="231" t="str">
        <f>IF('Proje ve Personel Bilgileri'!C149&gt;0,'Proje ve Personel Bilgileri'!D149,"")</f>
        <v/>
      </c>
      <c r="D225" s="326"/>
      <c r="E225" s="165"/>
      <c r="F225" s="165"/>
      <c r="G225" s="165"/>
      <c r="H225" s="165"/>
      <c r="I225" s="165"/>
      <c r="J225" s="166"/>
      <c r="K225" s="211" t="str">
        <f t="shared" si="18"/>
        <v/>
      </c>
      <c r="L225" s="238" t="str">
        <f>IF('Proje ve Personel Bilgileri'!C149&gt;0,AUcret,"")</f>
        <v/>
      </c>
      <c r="M225" s="239" t="str">
        <f t="shared" si="19"/>
        <v/>
      </c>
      <c r="N225" s="238" t="str">
        <f>IF('Proje ve Personel Bilgileri'!C149&gt;0,L225*M225,"")</f>
        <v/>
      </c>
      <c r="O225" s="238" t="str">
        <f>IF('Proje ve Personel Bilgileri'!C149&gt;0,G011B!R212,"")</f>
        <v/>
      </c>
      <c r="P225" s="240" t="str">
        <f>IF('Proje ve Personel Bilgileri'!C149&gt;0,MIN(N225,O225),"")</f>
        <v/>
      </c>
      <c r="R225" s="132"/>
    </row>
    <row r="226" spans="1:18" ht="18" customHeight="1" x14ac:dyDescent="0.25">
      <c r="A226" s="164">
        <v>134</v>
      </c>
      <c r="B226" s="230" t="str">
        <f>IF('Proje ve Personel Bilgileri'!C150&gt;0,'Proje ve Personel Bilgileri'!C150,"")</f>
        <v/>
      </c>
      <c r="C226" s="231" t="str">
        <f>IF('Proje ve Personel Bilgileri'!C150&gt;0,'Proje ve Personel Bilgileri'!D150,"")</f>
        <v/>
      </c>
      <c r="D226" s="326"/>
      <c r="E226" s="165"/>
      <c r="F226" s="165"/>
      <c r="G226" s="165"/>
      <c r="H226" s="165"/>
      <c r="I226" s="165"/>
      <c r="J226" s="166"/>
      <c r="K226" s="211" t="str">
        <f t="shared" si="18"/>
        <v/>
      </c>
      <c r="L226" s="238" t="str">
        <f>IF('Proje ve Personel Bilgileri'!C150&gt;0,AUcret,"")</f>
        <v/>
      </c>
      <c r="M226" s="239" t="str">
        <f t="shared" si="19"/>
        <v/>
      </c>
      <c r="N226" s="238" t="str">
        <f>IF('Proje ve Personel Bilgileri'!C150&gt;0,L226*M226,"")</f>
        <v/>
      </c>
      <c r="O226" s="238" t="str">
        <f>IF('Proje ve Personel Bilgileri'!C150&gt;0,G011B!R213,"")</f>
        <v/>
      </c>
      <c r="P226" s="240" t="str">
        <f>IF('Proje ve Personel Bilgileri'!C150&gt;0,MIN(N226,O226),"")</f>
        <v/>
      </c>
      <c r="R226" s="132"/>
    </row>
    <row r="227" spans="1:18" ht="18" customHeight="1" x14ac:dyDescent="0.25">
      <c r="A227" s="164">
        <v>135</v>
      </c>
      <c r="B227" s="230" t="str">
        <f>IF('Proje ve Personel Bilgileri'!C151&gt;0,'Proje ve Personel Bilgileri'!C151,"")</f>
        <v/>
      </c>
      <c r="C227" s="231" t="str">
        <f>IF('Proje ve Personel Bilgileri'!C151&gt;0,'Proje ve Personel Bilgileri'!D151,"")</f>
        <v/>
      </c>
      <c r="D227" s="326"/>
      <c r="E227" s="165"/>
      <c r="F227" s="165"/>
      <c r="G227" s="165"/>
      <c r="H227" s="165"/>
      <c r="I227" s="165"/>
      <c r="J227" s="166"/>
      <c r="K227" s="211" t="str">
        <f t="shared" si="18"/>
        <v/>
      </c>
      <c r="L227" s="238" t="str">
        <f>IF('Proje ve Personel Bilgileri'!C151&gt;0,AUcret,"")</f>
        <v/>
      </c>
      <c r="M227" s="239" t="str">
        <f t="shared" si="19"/>
        <v/>
      </c>
      <c r="N227" s="238" t="str">
        <f>IF('Proje ve Personel Bilgileri'!C151&gt;0,L227*M227,"")</f>
        <v/>
      </c>
      <c r="O227" s="238" t="str">
        <f>IF('Proje ve Personel Bilgileri'!C151&gt;0,G011B!R214,"")</f>
        <v/>
      </c>
      <c r="P227" s="240" t="str">
        <f>IF('Proje ve Personel Bilgileri'!C151&gt;0,MIN(N227,O227),"")</f>
        <v/>
      </c>
      <c r="R227" s="132"/>
    </row>
    <row r="228" spans="1:18" ht="18" customHeight="1" x14ac:dyDescent="0.25">
      <c r="A228" s="164">
        <v>136</v>
      </c>
      <c r="B228" s="230" t="str">
        <f>IF('Proje ve Personel Bilgileri'!C152&gt;0,'Proje ve Personel Bilgileri'!C152,"")</f>
        <v/>
      </c>
      <c r="C228" s="231" t="str">
        <f>IF('Proje ve Personel Bilgileri'!C152&gt;0,'Proje ve Personel Bilgileri'!D152,"")</f>
        <v/>
      </c>
      <c r="D228" s="326"/>
      <c r="E228" s="165"/>
      <c r="F228" s="165"/>
      <c r="G228" s="165"/>
      <c r="H228" s="165"/>
      <c r="I228" s="165"/>
      <c r="J228" s="166"/>
      <c r="K228" s="211" t="str">
        <f t="shared" si="18"/>
        <v/>
      </c>
      <c r="L228" s="238" t="str">
        <f>IF('Proje ve Personel Bilgileri'!C152&gt;0,AUcret,"")</f>
        <v/>
      </c>
      <c r="M228" s="239" t="str">
        <f t="shared" si="19"/>
        <v/>
      </c>
      <c r="N228" s="238" t="str">
        <f>IF('Proje ve Personel Bilgileri'!C152&gt;0,L228*M228,"")</f>
        <v/>
      </c>
      <c r="O228" s="238" t="str">
        <f>IF('Proje ve Personel Bilgileri'!C152&gt;0,G011B!R215,"")</f>
        <v/>
      </c>
      <c r="P228" s="240" t="str">
        <f>IF('Proje ve Personel Bilgileri'!C152&gt;0,MIN(N228,O228),"")</f>
        <v/>
      </c>
      <c r="R228" s="132"/>
    </row>
    <row r="229" spans="1:18" ht="18" customHeight="1" x14ac:dyDescent="0.25">
      <c r="A229" s="164">
        <v>137</v>
      </c>
      <c r="B229" s="230" t="str">
        <f>IF('Proje ve Personel Bilgileri'!C153&gt;0,'Proje ve Personel Bilgileri'!C153,"")</f>
        <v/>
      </c>
      <c r="C229" s="231" t="str">
        <f>IF('Proje ve Personel Bilgileri'!C153&gt;0,'Proje ve Personel Bilgileri'!D153,"")</f>
        <v/>
      </c>
      <c r="D229" s="326"/>
      <c r="E229" s="165"/>
      <c r="F229" s="165"/>
      <c r="G229" s="165"/>
      <c r="H229" s="165"/>
      <c r="I229" s="165"/>
      <c r="J229" s="166"/>
      <c r="K229" s="211" t="str">
        <f t="shared" si="18"/>
        <v/>
      </c>
      <c r="L229" s="238" t="str">
        <f>IF('Proje ve Personel Bilgileri'!C153&gt;0,AUcret,"")</f>
        <v/>
      </c>
      <c r="M229" s="239" t="str">
        <f t="shared" si="19"/>
        <v/>
      </c>
      <c r="N229" s="238" t="str">
        <f>IF('Proje ve Personel Bilgileri'!C153&gt;0,L229*M229,"")</f>
        <v/>
      </c>
      <c r="O229" s="238" t="str">
        <f>IF('Proje ve Personel Bilgileri'!C153&gt;0,G011B!R216,"")</f>
        <v/>
      </c>
      <c r="P229" s="240" t="str">
        <f>IF('Proje ve Personel Bilgileri'!C153&gt;0,MIN(N229,O229),"")</f>
        <v/>
      </c>
      <c r="R229" s="132"/>
    </row>
    <row r="230" spans="1:18" ht="18" customHeight="1" x14ac:dyDescent="0.25">
      <c r="A230" s="164">
        <v>138</v>
      </c>
      <c r="B230" s="230" t="str">
        <f>IF('Proje ve Personel Bilgileri'!C154&gt;0,'Proje ve Personel Bilgileri'!C154,"")</f>
        <v/>
      </c>
      <c r="C230" s="231" t="str">
        <f>IF('Proje ve Personel Bilgileri'!C154&gt;0,'Proje ve Personel Bilgileri'!D154,"")</f>
        <v/>
      </c>
      <c r="D230" s="326"/>
      <c r="E230" s="165"/>
      <c r="F230" s="165"/>
      <c r="G230" s="165"/>
      <c r="H230" s="165"/>
      <c r="I230" s="165"/>
      <c r="J230" s="166"/>
      <c r="K230" s="211" t="str">
        <f t="shared" si="18"/>
        <v/>
      </c>
      <c r="L230" s="238" t="str">
        <f>IF('Proje ve Personel Bilgileri'!C154&gt;0,AUcret,"")</f>
        <v/>
      </c>
      <c r="M230" s="239" t="str">
        <f t="shared" si="19"/>
        <v/>
      </c>
      <c r="N230" s="238" t="str">
        <f>IF('Proje ve Personel Bilgileri'!C154&gt;0,L230*M230,"")</f>
        <v/>
      </c>
      <c r="O230" s="238" t="str">
        <f>IF('Proje ve Personel Bilgileri'!C154&gt;0,G011B!R217,"")</f>
        <v/>
      </c>
      <c r="P230" s="240" t="str">
        <f>IF('Proje ve Personel Bilgileri'!C154&gt;0,MIN(N230,O230),"")</f>
        <v/>
      </c>
      <c r="R230" s="132"/>
    </row>
    <row r="231" spans="1:18" ht="18" customHeight="1" x14ac:dyDescent="0.25">
      <c r="A231" s="164">
        <v>139</v>
      </c>
      <c r="B231" s="230" t="str">
        <f>IF('Proje ve Personel Bilgileri'!C155&gt;0,'Proje ve Personel Bilgileri'!C155,"")</f>
        <v/>
      </c>
      <c r="C231" s="231" t="str">
        <f>IF('Proje ve Personel Bilgileri'!C155&gt;0,'Proje ve Personel Bilgileri'!D155,"")</f>
        <v/>
      </c>
      <c r="D231" s="326"/>
      <c r="E231" s="165"/>
      <c r="F231" s="165"/>
      <c r="G231" s="165"/>
      <c r="H231" s="165"/>
      <c r="I231" s="165"/>
      <c r="J231" s="166"/>
      <c r="K231" s="211" t="str">
        <f t="shared" si="18"/>
        <v/>
      </c>
      <c r="L231" s="238" t="str">
        <f>IF('Proje ve Personel Bilgileri'!C155&gt;0,AUcret,"")</f>
        <v/>
      </c>
      <c r="M231" s="239" t="str">
        <f t="shared" si="19"/>
        <v/>
      </c>
      <c r="N231" s="238" t="str">
        <f>IF('Proje ve Personel Bilgileri'!C155&gt;0,L231*M231,"")</f>
        <v/>
      </c>
      <c r="O231" s="238" t="str">
        <f>IF('Proje ve Personel Bilgileri'!C155&gt;0,G011B!R218,"")</f>
        <v/>
      </c>
      <c r="P231" s="240" t="str">
        <f>IF('Proje ve Personel Bilgileri'!C155&gt;0,MIN(N231,O231),"")</f>
        <v/>
      </c>
      <c r="R231" s="132"/>
    </row>
    <row r="232" spans="1:18" ht="18" customHeight="1" thickBot="1" x14ac:dyDescent="0.3">
      <c r="A232" s="167">
        <v>140</v>
      </c>
      <c r="B232" s="232" t="str">
        <f>IF('Proje ve Personel Bilgileri'!C156&gt;0,'Proje ve Personel Bilgileri'!C156,"")</f>
        <v/>
      </c>
      <c r="C232" s="233" t="str">
        <f>IF('Proje ve Personel Bilgileri'!C156&gt;0,'Proje ve Personel Bilgileri'!D156,"")</f>
        <v/>
      </c>
      <c r="D232" s="327"/>
      <c r="E232" s="168"/>
      <c r="F232" s="168"/>
      <c r="G232" s="168"/>
      <c r="H232" s="168"/>
      <c r="I232" s="168"/>
      <c r="J232" s="169"/>
      <c r="K232" s="241" t="str">
        <f t="shared" si="18"/>
        <v/>
      </c>
      <c r="L232" s="242" t="str">
        <f>IF('Proje ve Personel Bilgileri'!C156&gt;0,AUcret,"")</f>
        <v/>
      </c>
      <c r="M232" s="243" t="str">
        <f t="shared" si="19"/>
        <v/>
      </c>
      <c r="N232" s="242" t="str">
        <f>IF('Proje ve Personel Bilgileri'!C156&gt;0,L232*M232,"")</f>
        <v/>
      </c>
      <c r="O232" s="242" t="str">
        <f>IF('Proje ve Personel Bilgileri'!C156&gt;0,G011B!R219,"")</f>
        <v/>
      </c>
      <c r="P232" s="244" t="str">
        <f>IF('Proje ve Personel Bilgileri'!C156&gt;0,MIN(N232,O232),"")</f>
        <v/>
      </c>
      <c r="R232" s="245">
        <f>IF(ISERROR(IF(SUM(L213:L232)&gt;0,1,0)),1,IF(SUM(L213:L232)&gt;0,1,0))</f>
        <v>0</v>
      </c>
    </row>
    <row r="233" spans="1:18" x14ac:dyDescent="0.25">
      <c r="A233" t="s">
        <v>68</v>
      </c>
    </row>
    <row r="234" spans="1:18" x14ac:dyDescent="0.25">
      <c r="A234" t="s">
        <v>70</v>
      </c>
    </row>
    <row r="235" spans="1:18" x14ac:dyDescent="0.25">
      <c r="A235" t="s">
        <v>69</v>
      </c>
    </row>
    <row r="237" spans="1:18" ht="19.5" x14ac:dyDescent="0.3">
      <c r="A237" s="342" t="s">
        <v>43</v>
      </c>
      <c r="B237" s="343">
        <f ca="1">imzatarihi</f>
        <v>46091</v>
      </c>
      <c r="C237" s="413" t="s">
        <v>44</v>
      </c>
      <c r="D237" s="413"/>
      <c r="E237" s="344" t="str">
        <f>IF(kurulusyetkilisi&gt;0,kurulusyetkilisi,"")</f>
        <v/>
      </c>
      <c r="G237" s="342"/>
      <c r="H237" s="131"/>
      <c r="I237" s="131"/>
      <c r="J237" s="4"/>
      <c r="L237" s="153"/>
      <c r="M237" s="153"/>
      <c r="N237" s="153"/>
      <c r="O237" s="153"/>
    </row>
    <row r="238" spans="1:18" ht="19.5" x14ac:dyDescent="0.3">
      <c r="A238" s="346"/>
      <c r="B238" s="346"/>
      <c r="C238" s="413" t="s">
        <v>45</v>
      </c>
      <c r="D238" s="413"/>
      <c r="E238" s="414"/>
      <c r="F238" s="414"/>
      <c r="G238" s="414"/>
      <c r="H238" s="107"/>
      <c r="I238" s="107"/>
      <c r="J238" s="4"/>
      <c r="L238" s="153"/>
      <c r="M238" s="153"/>
      <c r="N238" s="153"/>
      <c r="O238" s="153"/>
    </row>
    <row r="239" spans="1:18" ht="15.75" x14ac:dyDescent="0.25">
      <c r="A239" s="453" t="s">
        <v>57</v>
      </c>
      <c r="B239" s="453"/>
      <c r="C239" s="453"/>
      <c r="D239" s="453"/>
      <c r="E239" s="453"/>
      <c r="F239" s="453"/>
      <c r="G239" s="453"/>
      <c r="H239" s="453"/>
      <c r="I239" s="453"/>
      <c r="J239" s="453"/>
      <c r="K239" s="453"/>
      <c r="L239" s="453"/>
      <c r="M239" s="453"/>
      <c r="N239" s="453"/>
      <c r="O239" s="453"/>
      <c r="P239" s="453"/>
    </row>
    <row r="240" spans="1:18" x14ac:dyDescent="0.25">
      <c r="A240" s="439" t="str">
        <f>IF(YilDonem&lt;&gt;"",CONCATENATE(YilDonem," dönemine aittir."),"")</f>
        <v/>
      </c>
      <c r="B240" s="439"/>
      <c r="C240" s="439"/>
      <c r="D240" s="439"/>
      <c r="E240" s="439"/>
      <c r="F240" s="439"/>
      <c r="G240" s="439"/>
      <c r="H240" s="439"/>
      <c r="I240" s="439"/>
      <c r="J240" s="439"/>
      <c r="K240" s="439"/>
      <c r="L240" s="439"/>
      <c r="M240" s="439"/>
      <c r="N240" s="439"/>
      <c r="O240" s="439"/>
      <c r="P240" s="439"/>
    </row>
    <row r="241" spans="1:18" ht="19.5" thickBot="1" x14ac:dyDescent="0.35">
      <c r="A241" s="440" t="s">
        <v>76</v>
      </c>
      <c r="B241" s="440"/>
      <c r="C241" s="440"/>
      <c r="D241" s="440"/>
      <c r="E241" s="440"/>
      <c r="F241" s="440"/>
      <c r="G241" s="440"/>
      <c r="H241" s="440"/>
      <c r="I241" s="440"/>
      <c r="J241" s="440"/>
      <c r="K241" s="440"/>
      <c r="L241" s="440"/>
      <c r="M241" s="440"/>
      <c r="N241" s="440"/>
      <c r="O241" s="440"/>
      <c r="P241" s="440"/>
    </row>
    <row r="242" spans="1:18" ht="31.7" customHeight="1" thickBot="1" x14ac:dyDescent="0.3">
      <c r="A242" s="463" t="s">
        <v>1</v>
      </c>
      <c r="B242" s="464"/>
      <c r="C242" s="441" t="str">
        <f>IF(ProjeNo&gt;0,ProjeNo,"")</f>
        <v/>
      </c>
      <c r="D242" s="442"/>
      <c r="E242" s="442"/>
      <c r="F242" s="442"/>
      <c r="G242" s="442"/>
      <c r="H242" s="442"/>
      <c r="I242" s="442"/>
      <c r="J242" s="442"/>
      <c r="K242" s="442"/>
      <c r="L242" s="442"/>
      <c r="M242" s="442"/>
      <c r="N242" s="442"/>
      <c r="O242" s="442"/>
      <c r="P242" s="443"/>
    </row>
    <row r="243" spans="1:18" ht="42.75" customHeight="1" thickBot="1" x14ac:dyDescent="0.3">
      <c r="A243" s="465" t="s">
        <v>11</v>
      </c>
      <c r="B243" s="466"/>
      <c r="C243" s="467" t="str">
        <f>IF(ProjeAdi&gt;0,ProjeAdi,"")</f>
        <v/>
      </c>
      <c r="D243" s="468"/>
      <c r="E243" s="468"/>
      <c r="F243" s="468"/>
      <c r="G243" s="468"/>
      <c r="H243" s="468"/>
      <c r="I243" s="468"/>
      <c r="J243" s="468"/>
      <c r="K243" s="468"/>
      <c r="L243" s="468"/>
      <c r="M243" s="468"/>
      <c r="N243" s="468"/>
      <c r="O243" s="468"/>
      <c r="P243" s="469"/>
    </row>
    <row r="244" spans="1:18" ht="31.7" customHeight="1" thickBot="1" x14ac:dyDescent="0.3">
      <c r="A244" s="463" t="s">
        <v>2</v>
      </c>
      <c r="B244" s="470"/>
      <c r="C244" s="471" t="str">
        <f>IF(BasvuruTarihi&lt;&gt;"",BasvuruTarihi,"")</f>
        <v/>
      </c>
      <c r="D244" s="472"/>
      <c r="E244" s="472"/>
      <c r="F244" s="472"/>
      <c r="G244" s="472"/>
      <c r="H244" s="472"/>
      <c r="I244" s="472"/>
      <c r="J244" s="472"/>
      <c r="K244" s="472"/>
      <c r="L244" s="472"/>
      <c r="M244" s="472"/>
      <c r="N244" s="472"/>
      <c r="O244" s="472"/>
      <c r="P244" s="473"/>
    </row>
    <row r="245" spans="1:18" ht="15" customHeight="1" thickBot="1" x14ac:dyDescent="0.3">
      <c r="A245" s="454" t="s">
        <v>7</v>
      </c>
      <c r="B245" s="454" t="s">
        <v>8</v>
      </c>
      <c r="C245" s="456" t="s">
        <v>154</v>
      </c>
      <c r="D245" s="461" t="s">
        <v>175</v>
      </c>
      <c r="E245" s="458" t="s">
        <v>58</v>
      </c>
      <c r="F245" s="458"/>
      <c r="G245" s="458"/>
      <c r="H245" s="458"/>
      <c r="I245" s="458"/>
      <c r="J245" s="459" t="s">
        <v>64</v>
      </c>
      <c r="K245" s="456" t="s">
        <v>75</v>
      </c>
      <c r="L245" s="456" t="s">
        <v>71</v>
      </c>
      <c r="M245" s="456" t="s">
        <v>72</v>
      </c>
      <c r="N245" s="456" t="s">
        <v>73</v>
      </c>
      <c r="O245" s="456" t="s">
        <v>74</v>
      </c>
      <c r="P245" s="456" t="s">
        <v>65</v>
      </c>
    </row>
    <row r="246" spans="1:18" ht="88.5" customHeight="1" thickBot="1" x14ac:dyDescent="0.3">
      <c r="A246" s="455"/>
      <c r="B246" s="455"/>
      <c r="C246" s="457"/>
      <c r="D246" s="462"/>
      <c r="E246" s="160" t="s">
        <v>59</v>
      </c>
      <c r="F246" s="160" t="s">
        <v>60</v>
      </c>
      <c r="G246" s="160" t="s">
        <v>61</v>
      </c>
      <c r="H246" s="160" t="s">
        <v>62</v>
      </c>
      <c r="I246" s="160" t="s">
        <v>63</v>
      </c>
      <c r="J246" s="460"/>
      <c r="K246" s="457"/>
      <c r="L246" s="457"/>
      <c r="M246" s="457"/>
      <c r="N246" s="457"/>
      <c r="O246" s="457"/>
      <c r="P246" s="457"/>
    </row>
    <row r="247" spans="1:18" ht="18" customHeight="1" x14ac:dyDescent="0.25">
      <c r="A247" s="161">
        <v>141</v>
      </c>
      <c r="B247" s="228" t="str">
        <f>IF('Proje ve Personel Bilgileri'!C157&gt;0,'Proje ve Personel Bilgileri'!C157,"")</f>
        <v/>
      </c>
      <c r="C247" s="229" t="str">
        <f>IF('Proje ve Personel Bilgileri'!C157&gt;0,'Proje ve Personel Bilgileri'!D157,"")</f>
        <v/>
      </c>
      <c r="D247" s="325"/>
      <c r="E247" s="162"/>
      <c r="F247" s="162"/>
      <c r="G247" s="162"/>
      <c r="H247" s="162"/>
      <c r="I247" s="162"/>
      <c r="J247" s="163"/>
      <c r="K247" s="234" t="str">
        <f t="shared" ref="K247" si="20">IF(AND(BasvuruTarihi&gt;0,J247&gt;0),DAYS360(J247,BasvuruTarihi)/30,"")</f>
        <v/>
      </c>
      <c r="L247" s="235" t="str">
        <f>IF('Proje ve Personel Bilgileri'!C157&gt;0,AUcret,"")</f>
        <v/>
      </c>
      <c r="M247" s="236" t="str">
        <f>IF(LEN(B247)&gt;0,IF(D247="X",1,IF(E247="X",3,IF(F247="X",4,IF(OR(G247="X",H247="X"),8,IF(I247="X",12,0))))),"")</f>
        <v/>
      </c>
      <c r="N247" s="235" t="str">
        <f>IF('Proje ve Personel Bilgileri'!C157&gt;0,L247*M247,"")</f>
        <v/>
      </c>
      <c r="O247" s="235" t="str">
        <f>IF('Proje ve Personel Bilgileri'!C157&gt;0,G011B!R232,"")</f>
        <v/>
      </c>
      <c r="P247" s="237" t="str">
        <f>IF('Proje ve Personel Bilgileri'!C157&gt;0,MIN(N247,O247),"")</f>
        <v/>
      </c>
      <c r="R247" s="132"/>
    </row>
    <row r="248" spans="1:18" ht="18" customHeight="1" x14ac:dyDescent="0.25">
      <c r="A248" s="164">
        <v>142</v>
      </c>
      <c r="B248" s="230" t="str">
        <f>IF('Proje ve Personel Bilgileri'!C158&gt;0,'Proje ve Personel Bilgileri'!C158,"")</f>
        <v/>
      </c>
      <c r="C248" s="231" t="str">
        <f>IF('Proje ve Personel Bilgileri'!C158&gt;0,'Proje ve Personel Bilgileri'!D158,"")</f>
        <v/>
      </c>
      <c r="D248" s="326"/>
      <c r="E248" s="165"/>
      <c r="F248" s="165"/>
      <c r="G248" s="165"/>
      <c r="H248" s="165"/>
      <c r="I248" s="165"/>
      <c r="J248" s="166"/>
      <c r="K248" s="211" t="str">
        <f t="shared" ref="K248:K266" si="21">IF(AND(BasvuruTarihi&gt;0,J248&gt;0),DAYS360(J248,BasvuruTarihi)/30,"")</f>
        <v/>
      </c>
      <c r="L248" s="238" t="str">
        <f>IF('Proje ve Personel Bilgileri'!C158&gt;0,AUcret,"")</f>
        <v/>
      </c>
      <c r="M248" s="239" t="str">
        <f t="shared" ref="M248:M266" si="22">IF(LEN(B248)&gt;0,IF(D248="X",1,IF(E248="X",3,IF(F248="X",4,IF(OR(G248="X",H248="X"),8,IF(I248="X",12,0))))),"")</f>
        <v/>
      </c>
      <c r="N248" s="238" t="str">
        <f>IF('Proje ve Personel Bilgileri'!C158&gt;0,L248*M248,"")</f>
        <v/>
      </c>
      <c r="O248" s="238" t="str">
        <f>IF('Proje ve Personel Bilgileri'!C158&gt;0,G011B!R233,"")</f>
        <v/>
      </c>
      <c r="P248" s="240" t="str">
        <f>IF('Proje ve Personel Bilgileri'!C158&gt;0,MIN(N248,O248),"")</f>
        <v/>
      </c>
      <c r="R248" s="132"/>
    </row>
    <row r="249" spans="1:18" ht="18" customHeight="1" x14ac:dyDescent="0.25">
      <c r="A249" s="164">
        <v>143</v>
      </c>
      <c r="B249" s="230" t="str">
        <f>IF('Proje ve Personel Bilgileri'!C159&gt;0,'Proje ve Personel Bilgileri'!C159,"")</f>
        <v/>
      </c>
      <c r="C249" s="231" t="str">
        <f>IF('Proje ve Personel Bilgileri'!C159&gt;0,'Proje ve Personel Bilgileri'!D159,"")</f>
        <v/>
      </c>
      <c r="D249" s="326"/>
      <c r="E249" s="165"/>
      <c r="F249" s="165"/>
      <c r="G249" s="165"/>
      <c r="H249" s="165"/>
      <c r="I249" s="165"/>
      <c r="J249" s="166"/>
      <c r="K249" s="211" t="str">
        <f t="shared" si="21"/>
        <v/>
      </c>
      <c r="L249" s="238" t="str">
        <f>IF('Proje ve Personel Bilgileri'!C159&gt;0,AUcret,"")</f>
        <v/>
      </c>
      <c r="M249" s="239" t="str">
        <f t="shared" si="22"/>
        <v/>
      </c>
      <c r="N249" s="238" t="str">
        <f>IF('Proje ve Personel Bilgileri'!C159&gt;0,L249*M249,"")</f>
        <v/>
      </c>
      <c r="O249" s="238" t="str">
        <f>IF('Proje ve Personel Bilgileri'!C159&gt;0,G011B!R234,"")</f>
        <v/>
      </c>
      <c r="P249" s="240" t="str">
        <f>IF('Proje ve Personel Bilgileri'!C159&gt;0,MIN(N249,O249),"")</f>
        <v/>
      </c>
      <c r="R249" s="132"/>
    </row>
    <row r="250" spans="1:18" ht="18" customHeight="1" x14ac:dyDescent="0.25">
      <c r="A250" s="164">
        <v>144</v>
      </c>
      <c r="B250" s="230" t="str">
        <f>IF('Proje ve Personel Bilgileri'!C160&gt;0,'Proje ve Personel Bilgileri'!C160,"")</f>
        <v/>
      </c>
      <c r="C250" s="231" t="str">
        <f>IF('Proje ve Personel Bilgileri'!C160&gt;0,'Proje ve Personel Bilgileri'!D160,"")</f>
        <v/>
      </c>
      <c r="D250" s="326"/>
      <c r="E250" s="165"/>
      <c r="F250" s="165"/>
      <c r="G250" s="165"/>
      <c r="H250" s="165"/>
      <c r="I250" s="165"/>
      <c r="J250" s="166"/>
      <c r="K250" s="211" t="str">
        <f t="shared" si="21"/>
        <v/>
      </c>
      <c r="L250" s="238" t="str">
        <f>IF('Proje ve Personel Bilgileri'!C160&gt;0,AUcret,"")</f>
        <v/>
      </c>
      <c r="M250" s="239" t="str">
        <f t="shared" si="22"/>
        <v/>
      </c>
      <c r="N250" s="238" t="str">
        <f>IF('Proje ve Personel Bilgileri'!C160&gt;0,L250*M250,"")</f>
        <v/>
      </c>
      <c r="O250" s="238" t="str">
        <f>IF('Proje ve Personel Bilgileri'!C160&gt;0,G011B!R235,"")</f>
        <v/>
      </c>
      <c r="P250" s="240" t="str">
        <f>IF('Proje ve Personel Bilgileri'!C160&gt;0,MIN(N250,O250),"")</f>
        <v/>
      </c>
      <c r="R250" s="132"/>
    </row>
    <row r="251" spans="1:18" ht="18" customHeight="1" x14ac:dyDescent="0.25">
      <c r="A251" s="164">
        <v>145</v>
      </c>
      <c r="B251" s="230" t="str">
        <f>IF('Proje ve Personel Bilgileri'!C161&gt;0,'Proje ve Personel Bilgileri'!C161,"")</f>
        <v/>
      </c>
      <c r="C251" s="231" t="str">
        <f>IF('Proje ve Personel Bilgileri'!C161&gt;0,'Proje ve Personel Bilgileri'!D161,"")</f>
        <v/>
      </c>
      <c r="D251" s="326"/>
      <c r="E251" s="165"/>
      <c r="F251" s="165"/>
      <c r="G251" s="165"/>
      <c r="H251" s="165"/>
      <c r="I251" s="165"/>
      <c r="J251" s="166"/>
      <c r="K251" s="211" t="str">
        <f t="shared" si="21"/>
        <v/>
      </c>
      <c r="L251" s="238" t="str">
        <f>IF('Proje ve Personel Bilgileri'!C161&gt;0,AUcret,"")</f>
        <v/>
      </c>
      <c r="M251" s="239" t="str">
        <f t="shared" si="22"/>
        <v/>
      </c>
      <c r="N251" s="238" t="str">
        <f>IF('Proje ve Personel Bilgileri'!C161&gt;0,L251*M251,"")</f>
        <v/>
      </c>
      <c r="O251" s="238" t="str">
        <f>IF('Proje ve Personel Bilgileri'!C161&gt;0,G011B!R236,"")</f>
        <v/>
      </c>
      <c r="P251" s="240" t="str">
        <f>IF('Proje ve Personel Bilgileri'!C161&gt;0,MIN(N251,O251),"")</f>
        <v/>
      </c>
      <c r="R251" s="132"/>
    </row>
    <row r="252" spans="1:18" ht="18" customHeight="1" x14ac:dyDescent="0.25">
      <c r="A252" s="164">
        <v>146</v>
      </c>
      <c r="B252" s="230" t="str">
        <f>IF('Proje ve Personel Bilgileri'!C162&gt;0,'Proje ve Personel Bilgileri'!C162,"")</f>
        <v/>
      </c>
      <c r="C252" s="231" t="str">
        <f>IF('Proje ve Personel Bilgileri'!C162&gt;0,'Proje ve Personel Bilgileri'!D162,"")</f>
        <v/>
      </c>
      <c r="D252" s="326"/>
      <c r="E252" s="165"/>
      <c r="F252" s="165"/>
      <c r="G252" s="165"/>
      <c r="H252" s="165"/>
      <c r="I252" s="165"/>
      <c r="J252" s="166"/>
      <c r="K252" s="211" t="str">
        <f t="shared" si="21"/>
        <v/>
      </c>
      <c r="L252" s="238" t="str">
        <f>IF('Proje ve Personel Bilgileri'!C162&gt;0,AUcret,"")</f>
        <v/>
      </c>
      <c r="M252" s="239" t="str">
        <f t="shared" si="22"/>
        <v/>
      </c>
      <c r="N252" s="238" t="str">
        <f>IF('Proje ve Personel Bilgileri'!C162&gt;0,L252*M252,"")</f>
        <v/>
      </c>
      <c r="O252" s="238" t="str">
        <f>IF('Proje ve Personel Bilgileri'!C162&gt;0,G011B!R237,"")</f>
        <v/>
      </c>
      <c r="P252" s="240" t="str">
        <f>IF('Proje ve Personel Bilgileri'!C162&gt;0,MIN(N252,O252),"")</f>
        <v/>
      </c>
      <c r="R252" s="132"/>
    </row>
    <row r="253" spans="1:18" ht="18" customHeight="1" x14ac:dyDescent="0.25">
      <c r="A253" s="164">
        <v>147</v>
      </c>
      <c r="B253" s="230" t="str">
        <f>IF('Proje ve Personel Bilgileri'!C163&gt;0,'Proje ve Personel Bilgileri'!C163,"")</f>
        <v/>
      </c>
      <c r="C253" s="231" t="str">
        <f>IF('Proje ve Personel Bilgileri'!C163&gt;0,'Proje ve Personel Bilgileri'!D163,"")</f>
        <v/>
      </c>
      <c r="D253" s="326"/>
      <c r="E253" s="165"/>
      <c r="F253" s="165"/>
      <c r="G253" s="165"/>
      <c r="H253" s="165"/>
      <c r="I253" s="165"/>
      <c r="J253" s="166"/>
      <c r="K253" s="211" t="str">
        <f t="shared" si="21"/>
        <v/>
      </c>
      <c r="L253" s="238" t="str">
        <f>IF('Proje ve Personel Bilgileri'!C163&gt;0,AUcret,"")</f>
        <v/>
      </c>
      <c r="M253" s="239" t="str">
        <f t="shared" si="22"/>
        <v/>
      </c>
      <c r="N253" s="238" t="str">
        <f>IF('Proje ve Personel Bilgileri'!C163&gt;0,L253*M253,"")</f>
        <v/>
      </c>
      <c r="O253" s="238" t="str">
        <f>IF('Proje ve Personel Bilgileri'!C163&gt;0,G011B!R238,"")</f>
        <v/>
      </c>
      <c r="P253" s="240" t="str">
        <f>IF('Proje ve Personel Bilgileri'!C163&gt;0,MIN(N253,O253),"")</f>
        <v/>
      </c>
      <c r="R253" s="132"/>
    </row>
    <row r="254" spans="1:18" ht="18" customHeight="1" x14ac:dyDescent="0.25">
      <c r="A254" s="164">
        <v>148</v>
      </c>
      <c r="B254" s="230" t="str">
        <f>IF('Proje ve Personel Bilgileri'!C164&gt;0,'Proje ve Personel Bilgileri'!C164,"")</f>
        <v/>
      </c>
      <c r="C254" s="231" t="str">
        <f>IF('Proje ve Personel Bilgileri'!C164&gt;0,'Proje ve Personel Bilgileri'!D164,"")</f>
        <v/>
      </c>
      <c r="D254" s="326"/>
      <c r="E254" s="165"/>
      <c r="F254" s="165"/>
      <c r="G254" s="165"/>
      <c r="H254" s="165"/>
      <c r="I254" s="165"/>
      <c r="J254" s="166"/>
      <c r="K254" s="211" t="str">
        <f t="shared" si="21"/>
        <v/>
      </c>
      <c r="L254" s="238" t="str">
        <f>IF('Proje ve Personel Bilgileri'!C164&gt;0,AUcret,"")</f>
        <v/>
      </c>
      <c r="M254" s="239" t="str">
        <f t="shared" si="22"/>
        <v/>
      </c>
      <c r="N254" s="238" t="str">
        <f>IF('Proje ve Personel Bilgileri'!C164&gt;0,L254*M254,"")</f>
        <v/>
      </c>
      <c r="O254" s="238" t="str">
        <f>IF('Proje ve Personel Bilgileri'!C164&gt;0,G011B!R239,"")</f>
        <v/>
      </c>
      <c r="P254" s="240" t="str">
        <f>IF('Proje ve Personel Bilgileri'!C164&gt;0,MIN(N254,O254),"")</f>
        <v/>
      </c>
      <c r="R254" s="132"/>
    </row>
    <row r="255" spans="1:18" ht="18" customHeight="1" x14ac:dyDescent="0.25">
      <c r="A255" s="164">
        <v>149</v>
      </c>
      <c r="B255" s="230" t="str">
        <f>IF('Proje ve Personel Bilgileri'!C165&gt;0,'Proje ve Personel Bilgileri'!C165,"")</f>
        <v/>
      </c>
      <c r="C255" s="231" t="str">
        <f>IF('Proje ve Personel Bilgileri'!C165&gt;0,'Proje ve Personel Bilgileri'!D165,"")</f>
        <v/>
      </c>
      <c r="D255" s="326"/>
      <c r="E255" s="165"/>
      <c r="F255" s="165"/>
      <c r="G255" s="165"/>
      <c r="H255" s="165"/>
      <c r="I255" s="165"/>
      <c r="J255" s="166"/>
      <c r="K255" s="211" t="str">
        <f t="shared" si="21"/>
        <v/>
      </c>
      <c r="L255" s="238" t="str">
        <f>IF('Proje ve Personel Bilgileri'!C165&gt;0,AUcret,"")</f>
        <v/>
      </c>
      <c r="M255" s="239" t="str">
        <f t="shared" si="22"/>
        <v/>
      </c>
      <c r="N255" s="238" t="str">
        <f>IF('Proje ve Personel Bilgileri'!C165&gt;0,L255*M255,"")</f>
        <v/>
      </c>
      <c r="O255" s="238" t="str">
        <f>IF('Proje ve Personel Bilgileri'!C165&gt;0,G011B!R240,"")</f>
        <v/>
      </c>
      <c r="P255" s="240" t="str">
        <f>IF('Proje ve Personel Bilgileri'!C165&gt;0,MIN(N255,O255),"")</f>
        <v/>
      </c>
      <c r="R255" s="132"/>
    </row>
    <row r="256" spans="1:18" ht="18" customHeight="1" x14ac:dyDescent="0.25">
      <c r="A256" s="164">
        <v>150</v>
      </c>
      <c r="B256" s="230" t="str">
        <f>IF('Proje ve Personel Bilgileri'!C166&gt;0,'Proje ve Personel Bilgileri'!C166,"")</f>
        <v/>
      </c>
      <c r="C256" s="231" t="str">
        <f>IF('Proje ve Personel Bilgileri'!C166&gt;0,'Proje ve Personel Bilgileri'!D166,"")</f>
        <v/>
      </c>
      <c r="D256" s="326"/>
      <c r="E256" s="165"/>
      <c r="F256" s="165"/>
      <c r="G256" s="165"/>
      <c r="H256" s="165"/>
      <c r="I256" s="165"/>
      <c r="J256" s="166"/>
      <c r="K256" s="211" t="str">
        <f t="shared" si="21"/>
        <v/>
      </c>
      <c r="L256" s="238" t="str">
        <f>IF('Proje ve Personel Bilgileri'!C166&gt;0,AUcret,"")</f>
        <v/>
      </c>
      <c r="M256" s="239" t="str">
        <f t="shared" si="22"/>
        <v/>
      </c>
      <c r="N256" s="238" t="str">
        <f>IF('Proje ve Personel Bilgileri'!C166&gt;0,L256*M256,"")</f>
        <v/>
      </c>
      <c r="O256" s="238" t="str">
        <f>IF('Proje ve Personel Bilgileri'!C166&gt;0,G011B!R241,"")</f>
        <v/>
      </c>
      <c r="P256" s="240" t="str">
        <f>IF('Proje ve Personel Bilgileri'!C166&gt;0,MIN(N256,O256),"")</f>
        <v/>
      </c>
      <c r="R256" s="132"/>
    </row>
    <row r="257" spans="1:18" ht="18" customHeight="1" x14ac:dyDescent="0.25">
      <c r="A257" s="164">
        <v>151</v>
      </c>
      <c r="B257" s="230" t="str">
        <f>IF('Proje ve Personel Bilgileri'!C167&gt;0,'Proje ve Personel Bilgileri'!C167,"")</f>
        <v/>
      </c>
      <c r="C257" s="231" t="str">
        <f>IF('Proje ve Personel Bilgileri'!C167&gt;0,'Proje ve Personel Bilgileri'!D167,"")</f>
        <v/>
      </c>
      <c r="D257" s="326"/>
      <c r="E257" s="165"/>
      <c r="F257" s="165"/>
      <c r="G257" s="165"/>
      <c r="H257" s="165"/>
      <c r="I257" s="165"/>
      <c r="J257" s="166"/>
      <c r="K257" s="211" t="str">
        <f t="shared" si="21"/>
        <v/>
      </c>
      <c r="L257" s="238" t="str">
        <f>IF('Proje ve Personel Bilgileri'!C167&gt;0,AUcret,"")</f>
        <v/>
      </c>
      <c r="M257" s="239" t="str">
        <f t="shared" si="22"/>
        <v/>
      </c>
      <c r="N257" s="238" t="str">
        <f>IF('Proje ve Personel Bilgileri'!C167&gt;0,L257*M257,"")</f>
        <v/>
      </c>
      <c r="O257" s="238" t="str">
        <f>IF('Proje ve Personel Bilgileri'!C167&gt;0,G011B!R242,"")</f>
        <v/>
      </c>
      <c r="P257" s="240" t="str">
        <f>IF('Proje ve Personel Bilgileri'!C167&gt;0,MIN(N257,O257),"")</f>
        <v/>
      </c>
      <c r="R257" s="132"/>
    </row>
    <row r="258" spans="1:18" ht="18" customHeight="1" x14ac:dyDescent="0.25">
      <c r="A258" s="164">
        <v>152</v>
      </c>
      <c r="B258" s="230" t="str">
        <f>IF('Proje ve Personel Bilgileri'!C168&gt;0,'Proje ve Personel Bilgileri'!C168,"")</f>
        <v/>
      </c>
      <c r="C258" s="231" t="str">
        <f>IF('Proje ve Personel Bilgileri'!C168&gt;0,'Proje ve Personel Bilgileri'!D168,"")</f>
        <v/>
      </c>
      <c r="D258" s="326"/>
      <c r="E258" s="165"/>
      <c r="F258" s="165"/>
      <c r="G258" s="165"/>
      <c r="H258" s="165"/>
      <c r="I258" s="165"/>
      <c r="J258" s="166"/>
      <c r="K258" s="211" t="str">
        <f t="shared" si="21"/>
        <v/>
      </c>
      <c r="L258" s="238" t="str">
        <f>IF('Proje ve Personel Bilgileri'!C168&gt;0,AUcret,"")</f>
        <v/>
      </c>
      <c r="M258" s="239" t="str">
        <f t="shared" si="22"/>
        <v/>
      </c>
      <c r="N258" s="238" t="str">
        <f>IF('Proje ve Personel Bilgileri'!C168&gt;0,L258*M258,"")</f>
        <v/>
      </c>
      <c r="O258" s="238" t="str">
        <f>IF('Proje ve Personel Bilgileri'!C168&gt;0,G011B!R243,"")</f>
        <v/>
      </c>
      <c r="P258" s="240" t="str">
        <f>IF('Proje ve Personel Bilgileri'!C168&gt;0,MIN(N258,O258),"")</f>
        <v/>
      </c>
      <c r="R258" s="132"/>
    </row>
    <row r="259" spans="1:18" ht="18" customHeight="1" x14ac:dyDescent="0.25">
      <c r="A259" s="164">
        <v>153</v>
      </c>
      <c r="B259" s="230" t="str">
        <f>IF('Proje ve Personel Bilgileri'!C169&gt;0,'Proje ve Personel Bilgileri'!C169,"")</f>
        <v/>
      </c>
      <c r="C259" s="231" t="str">
        <f>IF('Proje ve Personel Bilgileri'!C169&gt;0,'Proje ve Personel Bilgileri'!D169,"")</f>
        <v/>
      </c>
      <c r="D259" s="326"/>
      <c r="E259" s="165"/>
      <c r="F259" s="165"/>
      <c r="G259" s="165"/>
      <c r="H259" s="165"/>
      <c r="I259" s="165"/>
      <c r="J259" s="166"/>
      <c r="K259" s="211" t="str">
        <f t="shared" si="21"/>
        <v/>
      </c>
      <c r="L259" s="238" t="str">
        <f>IF('Proje ve Personel Bilgileri'!C169&gt;0,AUcret,"")</f>
        <v/>
      </c>
      <c r="M259" s="239" t="str">
        <f t="shared" si="22"/>
        <v/>
      </c>
      <c r="N259" s="238" t="str">
        <f>IF('Proje ve Personel Bilgileri'!C169&gt;0,L259*M259,"")</f>
        <v/>
      </c>
      <c r="O259" s="238" t="str">
        <f>IF('Proje ve Personel Bilgileri'!C169&gt;0,G011B!R244,"")</f>
        <v/>
      </c>
      <c r="P259" s="240" t="str">
        <f>IF('Proje ve Personel Bilgileri'!C169&gt;0,MIN(N259,O259),"")</f>
        <v/>
      </c>
      <c r="R259" s="132"/>
    </row>
    <row r="260" spans="1:18" ht="18" customHeight="1" x14ac:dyDescent="0.25">
      <c r="A260" s="164">
        <v>154</v>
      </c>
      <c r="B260" s="230" t="str">
        <f>IF('Proje ve Personel Bilgileri'!C170&gt;0,'Proje ve Personel Bilgileri'!C170,"")</f>
        <v/>
      </c>
      <c r="C260" s="231" t="str">
        <f>IF('Proje ve Personel Bilgileri'!C170&gt;0,'Proje ve Personel Bilgileri'!D170,"")</f>
        <v/>
      </c>
      <c r="D260" s="326"/>
      <c r="E260" s="165"/>
      <c r="F260" s="165"/>
      <c r="G260" s="165"/>
      <c r="H260" s="165"/>
      <c r="I260" s="165"/>
      <c r="J260" s="166"/>
      <c r="K260" s="211" t="str">
        <f t="shared" si="21"/>
        <v/>
      </c>
      <c r="L260" s="238" t="str">
        <f>IF('Proje ve Personel Bilgileri'!C170&gt;0,AUcret,"")</f>
        <v/>
      </c>
      <c r="M260" s="239" t="str">
        <f t="shared" si="22"/>
        <v/>
      </c>
      <c r="N260" s="238" t="str">
        <f>IF('Proje ve Personel Bilgileri'!C170&gt;0,L260*M260,"")</f>
        <v/>
      </c>
      <c r="O260" s="238" t="str">
        <f>IF('Proje ve Personel Bilgileri'!C170&gt;0,G011B!R245,"")</f>
        <v/>
      </c>
      <c r="P260" s="240" t="str">
        <f>IF('Proje ve Personel Bilgileri'!C170&gt;0,MIN(N260,O260),"")</f>
        <v/>
      </c>
      <c r="R260" s="132"/>
    </row>
    <row r="261" spans="1:18" ht="18" customHeight="1" x14ac:dyDescent="0.25">
      <c r="A261" s="164">
        <v>155</v>
      </c>
      <c r="B261" s="230" t="str">
        <f>IF('Proje ve Personel Bilgileri'!C171&gt;0,'Proje ve Personel Bilgileri'!C171,"")</f>
        <v/>
      </c>
      <c r="C261" s="231" t="str">
        <f>IF('Proje ve Personel Bilgileri'!C171&gt;0,'Proje ve Personel Bilgileri'!D171,"")</f>
        <v/>
      </c>
      <c r="D261" s="326"/>
      <c r="E261" s="165"/>
      <c r="F261" s="165"/>
      <c r="G261" s="165"/>
      <c r="H261" s="165"/>
      <c r="I261" s="165"/>
      <c r="J261" s="166"/>
      <c r="K261" s="211" t="str">
        <f t="shared" si="21"/>
        <v/>
      </c>
      <c r="L261" s="238" t="str">
        <f>IF('Proje ve Personel Bilgileri'!C171&gt;0,AUcret,"")</f>
        <v/>
      </c>
      <c r="M261" s="239" t="str">
        <f t="shared" si="22"/>
        <v/>
      </c>
      <c r="N261" s="238" t="str">
        <f>IF('Proje ve Personel Bilgileri'!C171&gt;0,L261*M261,"")</f>
        <v/>
      </c>
      <c r="O261" s="238" t="str">
        <f>IF('Proje ve Personel Bilgileri'!C171&gt;0,G011B!R246,"")</f>
        <v/>
      </c>
      <c r="P261" s="240" t="str">
        <f>IF('Proje ve Personel Bilgileri'!C171&gt;0,MIN(N261,O261),"")</f>
        <v/>
      </c>
      <c r="R261" s="132"/>
    </row>
    <row r="262" spans="1:18" ht="18" customHeight="1" x14ac:dyDescent="0.25">
      <c r="A262" s="164">
        <v>156</v>
      </c>
      <c r="B262" s="230" t="str">
        <f>IF('Proje ve Personel Bilgileri'!C172&gt;0,'Proje ve Personel Bilgileri'!C172,"")</f>
        <v/>
      </c>
      <c r="C262" s="231" t="str">
        <f>IF('Proje ve Personel Bilgileri'!C172&gt;0,'Proje ve Personel Bilgileri'!D172,"")</f>
        <v/>
      </c>
      <c r="D262" s="326"/>
      <c r="E262" s="165"/>
      <c r="F262" s="165"/>
      <c r="G262" s="165"/>
      <c r="H262" s="165"/>
      <c r="I262" s="165"/>
      <c r="J262" s="166"/>
      <c r="K262" s="211" t="str">
        <f t="shared" si="21"/>
        <v/>
      </c>
      <c r="L262" s="238" t="str">
        <f>IF('Proje ve Personel Bilgileri'!C172&gt;0,AUcret,"")</f>
        <v/>
      </c>
      <c r="M262" s="239" t="str">
        <f t="shared" si="22"/>
        <v/>
      </c>
      <c r="N262" s="238" t="str">
        <f>IF('Proje ve Personel Bilgileri'!C172&gt;0,L262*M262,"")</f>
        <v/>
      </c>
      <c r="O262" s="238" t="str">
        <f>IF('Proje ve Personel Bilgileri'!C172&gt;0,G011B!R247,"")</f>
        <v/>
      </c>
      <c r="P262" s="240" t="str">
        <f>IF('Proje ve Personel Bilgileri'!C172&gt;0,MIN(N262,O262),"")</f>
        <v/>
      </c>
      <c r="R262" s="132"/>
    </row>
    <row r="263" spans="1:18" ht="18" customHeight="1" x14ac:dyDescent="0.25">
      <c r="A263" s="164">
        <v>157</v>
      </c>
      <c r="B263" s="230" t="str">
        <f>IF('Proje ve Personel Bilgileri'!C173&gt;0,'Proje ve Personel Bilgileri'!C173,"")</f>
        <v/>
      </c>
      <c r="C263" s="231" t="str">
        <f>IF('Proje ve Personel Bilgileri'!C173&gt;0,'Proje ve Personel Bilgileri'!D173,"")</f>
        <v/>
      </c>
      <c r="D263" s="326"/>
      <c r="E263" s="165"/>
      <c r="F263" s="165"/>
      <c r="G263" s="165"/>
      <c r="H263" s="165"/>
      <c r="I263" s="165"/>
      <c r="J263" s="166"/>
      <c r="K263" s="211" t="str">
        <f t="shared" si="21"/>
        <v/>
      </c>
      <c r="L263" s="238" t="str">
        <f>IF('Proje ve Personel Bilgileri'!C173&gt;0,AUcret,"")</f>
        <v/>
      </c>
      <c r="M263" s="239" t="str">
        <f t="shared" si="22"/>
        <v/>
      </c>
      <c r="N263" s="238" t="str">
        <f>IF('Proje ve Personel Bilgileri'!C173&gt;0,L263*M263,"")</f>
        <v/>
      </c>
      <c r="O263" s="238" t="str">
        <f>IF('Proje ve Personel Bilgileri'!C173&gt;0,G011B!R248,"")</f>
        <v/>
      </c>
      <c r="P263" s="240" t="str">
        <f>IF('Proje ve Personel Bilgileri'!C173&gt;0,MIN(N263,O263),"")</f>
        <v/>
      </c>
      <c r="R263" s="132"/>
    </row>
    <row r="264" spans="1:18" ht="18" customHeight="1" x14ac:dyDescent="0.25">
      <c r="A264" s="164">
        <v>158</v>
      </c>
      <c r="B264" s="230" t="str">
        <f>IF('Proje ve Personel Bilgileri'!C174&gt;0,'Proje ve Personel Bilgileri'!C174,"")</f>
        <v/>
      </c>
      <c r="C264" s="231" t="str">
        <f>IF('Proje ve Personel Bilgileri'!C174&gt;0,'Proje ve Personel Bilgileri'!D174,"")</f>
        <v/>
      </c>
      <c r="D264" s="326"/>
      <c r="E264" s="165"/>
      <c r="F264" s="165"/>
      <c r="G264" s="165"/>
      <c r="H264" s="165"/>
      <c r="I264" s="165"/>
      <c r="J264" s="166"/>
      <c r="K264" s="211" t="str">
        <f t="shared" si="21"/>
        <v/>
      </c>
      <c r="L264" s="238" t="str">
        <f>IF('Proje ve Personel Bilgileri'!C174&gt;0,AUcret,"")</f>
        <v/>
      </c>
      <c r="M264" s="239" t="str">
        <f t="shared" si="22"/>
        <v/>
      </c>
      <c r="N264" s="238" t="str">
        <f>IF('Proje ve Personel Bilgileri'!C174&gt;0,L264*M264,"")</f>
        <v/>
      </c>
      <c r="O264" s="238" t="str">
        <f>IF('Proje ve Personel Bilgileri'!C174&gt;0,G011B!R249,"")</f>
        <v/>
      </c>
      <c r="P264" s="240" t="str">
        <f>IF('Proje ve Personel Bilgileri'!C174&gt;0,MIN(N264,O264),"")</f>
        <v/>
      </c>
      <c r="R264" s="132"/>
    </row>
    <row r="265" spans="1:18" ht="18" customHeight="1" x14ac:dyDescent="0.25">
      <c r="A265" s="164">
        <v>159</v>
      </c>
      <c r="B265" s="230" t="str">
        <f>IF('Proje ve Personel Bilgileri'!C175&gt;0,'Proje ve Personel Bilgileri'!C175,"")</f>
        <v/>
      </c>
      <c r="C265" s="231" t="str">
        <f>IF('Proje ve Personel Bilgileri'!C175&gt;0,'Proje ve Personel Bilgileri'!D175,"")</f>
        <v/>
      </c>
      <c r="D265" s="326"/>
      <c r="E265" s="165"/>
      <c r="F265" s="165"/>
      <c r="G265" s="165"/>
      <c r="H265" s="165"/>
      <c r="I265" s="165"/>
      <c r="J265" s="166"/>
      <c r="K265" s="211" t="str">
        <f t="shared" si="21"/>
        <v/>
      </c>
      <c r="L265" s="238" t="str">
        <f>IF('Proje ve Personel Bilgileri'!C175&gt;0,AUcret,"")</f>
        <v/>
      </c>
      <c r="M265" s="239" t="str">
        <f t="shared" si="22"/>
        <v/>
      </c>
      <c r="N265" s="238" t="str">
        <f>IF('Proje ve Personel Bilgileri'!C175&gt;0,L265*M265,"")</f>
        <v/>
      </c>
      <c r="O265" s="238" t="str">
        <f>IF('Proje ve Personel Bilgileri'!C175&gt;0,G011B!R250,"")</f>
        <v/>
      </c>
      <c r="P265" s="240" t="str">
        <f>IF('Proje ve Personel Bilgileri'!C175&gt;0,MIN(N265,O265),"")</f>
        <v/>
      </c>
      <c r="R265" s="132"/>
    </row>
    <row r="266" spans="1:18" ht="18" customHeight="1" thickBot="1" x14ac:dyDescent="0.3">
      <c r="A266" s="167">
        <v>160</v>
      </c>
      <c r="B266" s="232" t="str">
        <f>IF('Proje ve Personel Bilgileri'!C176&gt;0,'Proje ve Personel Bilgileri'!C176,"")</f>
        <v/>
      </c>
      <c r="C266" s="233" t="str">
        <f>IF('Proje ve Personel Bilgileri'!C176&gt;0,'Proje ve Personel Bilgileri'!D176,"")</f>
        <v/>
      </c>
      <c r="D266" s="327"/>
      <c r="E266" s="168"/>
      <c r="F266" s="168"/>
      <c r="G266" s="168"/>
      <c r="H266" s="168"/>
      <c r="I266" s="168"/>
      <c r="J266" s="169"/>
      <c r="K266" s="241" t="str">
        <f t="shared" si="21"/>
        <v/>
      </c>
      <c r="L266" s="242" t="str">
        <f>IF('Proje ve Personel Bilgileri'!C176&gt;0,AUcret,"")</f>
        <v/>
      </c>
      <c r="M266" s="243" t="str">
        <f t="shared" si="22"/>
        <v/>
      </c>
      <c r="N266" s="242" t="str">
        <f>IF('Proje ve Personel Bilgileri'!C176&gt;0,L266*M266,"")</f>
        <v/>
      </c>
      <c r="O266" s="242" t="str">
        <f>IF('Proje ve Personel Bilgileri'!C176&gt;0,G011B!R251,"")</f>
        <v/>
      </c>
      <c r="P266" s="244" t="str">
        <f>IF('Proje ve Personel Bilgileri'!C176&gt;0,MIN(N266,O266),"")</f>
        <v/>
      </c>
      <c r="R266" s="245">
        <f>IF(ISERROR(IF(SUM(L247:L266)&gt;0,1,0)),1,IF(SUM(L247:L266)&gt;0,1,0))</f>
        <v>0</v>
      </c>
    </row>
    <row r="267" spans="1:18" x14ac:dyDescent="0.25">
      <c r="A267" t="s">
        <v>68</v>
      </c>
    </row>
    <row r="268" spans="1:18" x14ac:dyDescent="0.25">
      <c r="A268" t="s">
        <v>70</v>
      </c>
    </row>
    <row r="269" spans="1:18" x14ac:dyDescent="0.25">
      <c r="A269" t="s">
        <v>69</v>
      </c>
    </row>
    <row r="271" spans="1:18" ht="19.5" x14ac:dyDescent="0.3">
      <c r="A271" s="342" t="s">
        <v>43</v>
      </c>
      <c r="B271" s="343">
        <f ca="1">imzatarihi</f>
        <v>46091</v>
      </c>
      <c r="C271" s="413" t="s">
        <v>44</v>
      </c>
      <c r="D271" s="413"/>
      <c r="E271" s="344" t="str">
        <f>IF(kurulusyetkilisi&gt;0,kurulusyetkilisi,"")</f>
        <v/>
      </c>
      <c r="G271" s="342"/>
      <c r="H271" s="131"/>
      <c r="I271" s="131"/>
      <c r="J271" s="4"/>
      <c r="L271" s="153"/>
      <c r="M271" s="153"/>
      <c r="N271" s="153"/>
      <c r="O271" s="153"/>
    </row>
    <row r="272" spans="1:18" ht="19.5" x14ac:dyDescent="0.3">
      <c r="A272" s="346"/>
      <c r="B272" s="346"/>
      <c r="C272" s="413" t="s">
        <v>45</v>
      </c>
      <c r="D272" s="413"/>
      <c r="E272" s="414"/>
      <c r="F272" s="414"/>
      <c r="G272" s="414"/>
      <c r="H272" s="107"/>
      <c r="I272" s="107"/>
      <c r="J272" s="4"/>
      <c r="L272" s="153"/>
      <c r="M272" s="153"/>
      <c r="N272" s="153"/>
      <c r="O272" s="153"/>
    </row>
    <row r="273" spans="1:18" ht="15.75" x14ac:dyDescent="0.25">
      <c r="A273" s="453" t="s">
        <v>57</v>
      </c>
      <c r="B273" s="453"/>
      <c r="C273" s="453"/>
      <c r="D273" s="453"/>
      <c r="E273" s="453"/>
      <c r="F273" s="453"/>
      <c r="G273" s="453"/>
      <c r="H273" s="453"/>
      <c r="I273" s="453"/>
      <c r="J273" s="453"/>
      <c r="K273" s="453"/>
      <c r="L273" s="453"/>
      <c r="M273" s="453"/>
      <c r="N273" s="453"/>
      <c r="O273" s="453"/>
      <c r="P273" s="453"/>
    </row>
    <row r="274" spans="1:18" x14ac:dyDescent="0.25">
      <c r="A274" s="439" t="str">
        <f>IF(YilDonem&lt;&gt;"",CONCATENATE(YilDonem," dönemine aittir."),"")</f>
        <v/>
      </c>
      <c r="B274" s="439"/>
      <c r="C274" s="439"/>
      <c r="D274" s="439"/>
      <c r="E274" s="439"/>
      <c r="F274" s="439"/>
      <c r="G274" s="439"/>
      <c r="H274" s="439"/>
      <c r="I274" s="439"/>
      <c r="J274" s="439"/>
      <c r="K274" s="439"/>
      <c r="L274" s="439"/>
      <c r="M274" s="439"/>
      <c r="N274" s="439"/>
      <c r="O274" s="439"/>
      <c r="P274" s="439"/>
    </row>
    <row r="275" spans="1:18" ht="19.5" thickBot="1" x14ac:dyDescent="0.35">
      <c r="A275" s="440" t="s">
        <v>76</v>
      </c>
      <c r="B275" s="440"/>
      <c r="C275" s="440"/>
      <c r="D275" s="440"/>
      <c r="E275" s="440"/>
      <c r="F275" s="440"/>
      <c r="G275" s="440"/>
      <c r="H275" s="440"/>
      <c r="I275" s="440"/>
      <c r="J275" s="440"/>
      <c r="K275" s="440"/>
      <c r="L275" s="440"/>
      <c r="M275" s="440"/>
      <c r="N275" s="440"/>
      <c r="O275" s="440"/>
      <c r="P275" s="440"/>
    </row>
    <row r="276" spans="1:18" ht="31.7" customHeight="1" thickBot="1" x14ac:dyDescent="0.3">
      <c r="A276" s="463" t="s">
        <v>1</v>
      </c>
      <c r="B276" s="464"/>
      <c r="C276" s="441" t="str">
        <f>IF(ProjeNo&gt;0,ProjeNo,"")</f>
        <v/>
      </c>
      <c r="D276" s="442"/>
      <c r="E276" s="442"/>
      <c r="F276" s="442"/>
      <c r="G276" s="442"/>
      <c r="H276" s="442"/>
      <c r="I276" s="442"/>
      <c r="J276" s="442"/>
      <c r="K276" s="442"/>
      <c r="L276" s="442"/>
      <c r="M276" s="442"/>
      <c r="N276" s="442"/>
      <c r="O276" s="442"/>
      <c r="P276" s="443"/>
    </row>
    <row r="277" spans="1:18" ht="42.75" customHeight="1" thickBot="1" x14ac:dyDescent="0.3">
      <c r="A277" s="465" t="s">
        <v>11</v>
      </c>
      <c r="B277" s="466"/>
      <c r="C277" s="467" t="str">
        <f>IF(ProjeAdi&gt;0,ProjeAdi,"")</f>
        <v/>
      </c>
      <c r="D277" s="468"/>
      <c r="E277" s="468"/>
      <c r="F277" s="468"/>
      <c r="G277" s="468"/>
      <c r="H277" s="468"/>
      <c r="I277" s="468"/>
      <c r="J277" s="468"/>
      <c r="K277" s="468"/>
      <c r="L277" s="468"/>
      <c r="M277" s="468"/>
      <c r="N277" s="468"/>
      <c r="O277" s="468"/>
      <c r="P277" s="469"/>
    </row>
    <row r="278" spans="1:18" ht="31.7" customHeight="1" thickBot="1" x14ac:dyDescent="0.3">
      <c r="A278" s="463" t="s">
        <v>2</v>
      </c>
      <c r="B278" s="470"/>
      <c r="C278" s="471" t="str">
        <f>IF(BasvuruTarihi&lt;&gt;"",BasvuruTarihi,"")</f>
        <v/>
      </c>
      <c r="D278" s="472"/>
      <c r="E278" s="472"/>
      <c r="F278" s="472"/>
      <c r="G278" s="472"/>
      <c r="H278" s="472"/>
      <c r="I278" s="472"/>
      <c r="J278" s="472"/>
      <c r="K278" s="472"/>
      <c r="L278" s="472"/>
      <c r="M278" s="472"/>
      <c r="N278" s="472"/>
      <c r="O278" s="472"/>
      <c r="P278" s="473"/>
    </row>
    <row r="279" spans="1:18" ht="15" customHeight="1" thickBot="1" x14ac:dyDescent="0.3">
      <c r="A279" s="454" t="s">
        <v>7</v>
      </c>
      <c r="B279" s="454" t="s">
        <v>8</v>
      </c>
      <c r="C279" s="456" t="s">
        <v>154</v>
      </c>
      <c r="D279" s="461" t="s">
        <v>175</v>
      </c>
      <c r="E279" s="458" t="s">
        <v>58</v>
      </c>
      <c r="F279" s="458"/>
      <c r="G279" s="458"/>
      <c r="H279" s="458"/>
      <c r="I279" s="458"/>
      <c r="J279" s="459" t="s">
        <v>64</v>
      </c>
      <c r="K279" s="456" t="s">
        <v>75</v>
      </c>
      <c r="L279" s="456" t="s">
        <v>71</v>
      </c>
      <c r="M279" s="456" t="s">
        <v>72</v>
      </c>
      <c r="N279" s="456" t="s">
        <v>73</v>
      </c>
      <c r="O279" s="456" t="s">
        <v>74</v>
      </c>
      <c r="P279" s="456" t="s">
        <v>65</v>
      </c>
    </row>
    <row r="280" spans="1:18" ht="88.5" customHeight="1" thickBot="1" x14ac:dyDescent="0.3">
      <c r="A280" s="455"/>
      <c r="B280" s="455"/>
      <c r="C280" s="457"/>
      <c r="D280" s="462"/>
      <c r="E280" s="160" t="s">
        <v>59</v>
      </c>
      <c r="F280" s="160" t="s">
        <v>60</v>
      </c>
      <c r="G280" s="160" t="s">
        <v>61</v>
      </c>
      <c r="H280" s="160" t="s">
        <v>62</v>
      </c>
      <c r="I280" s="160" t="s">
        <v>63</v>
      </c>
      <c r="J280" s="460"/>
      <c r="K280" s="457"/>
      <c r="L280" s="457"/>
      <c r="M280" s="457"/>
      <c r="N280" s="457"/>
      <c r="O280" s="457"/>
      <c r="P280" s="457"/>
    </row>
    <row r="281" spans="1:18" ht="18" customHeight="1" x14ac:dyDescent="0.25">
      <c r="A281" s="161">
        <v>161</v>
      </c>
      <c r="B281" s="228" t="str">
        <f>IF('Proje ve Personel Bilgileri'!C177&gt;0,'Proje ve Personel Bilgileri'!C177,"")</f>
        <v/>
      </c>
      <c r="C281" s="229" t="str">
        <f>IF('Proje ve Personel Bilgileri'!C177&gt;0,'Proje ve Personel Bilgileri'!D177,"")</f>
        <v/>
      </c>
      <c r="D281" s="325"/>
      <c r="E281" s="162"/>
      <c r="F281" s="162"/>
      <c r="G281" s="162"/>
      <c r="H281" s="162"/>
      <c r="I281" s="162"/>
      <c r="J281" s="163"/>
      <c r="K281" s="234" t="str">
        <f t="shared" ref="K281" si="23">IF(AND(BasvuruTarihi&gt;0,J281&gt;0),DAYS360(J281,BasvuruTarihi)/30,"")</f>
        <v/>
      </c>
      <c r="L281" s="235" t="str">
        <f>IF('Proje ve Personel Bilgileri'!C177&gt;0,AUcret,"")</f>
        <v/>
      </c>
      <c r="M281" s="236" t="str">
        <f>IF(LEN(B281)&gt;0,IF(D281="X",1,IF(E281="X",3,IF(F281="X",4,IF(OR(G281="X",H281="X"),8,IF(I281="X",12,0))))),"")</f>
        <v/>
      </c>
      <c r="N281" s="235" t="str">
        <f>IF('Proje ve Personel Bilgileri'!C177&gt;0,L281*M281,"")</f>
        <v/>
      </c>
      <c r="O281" s="235" t="str">
        <f>IF('Proje ve Personel Bilgileri'!C177&gt;0,G011B!R264,"")</f>
        <v/>
      </c>
      <c r="P281" s="237" t="str">
        <f>IF('Proje ve Personel Bilgileri'!C177&gt;0,MIN(N281,O281),"")</f>
        <v/>
      </c>
      <c r="R281" s="132"/>
    </row>
    <row r="282" spans="1:18" ht="18" customHeight="1" x14ac:dyDescent="0.25">
      <c r="A282" s="164">
        <v>162</v>
      </c>
      <c r="B282" s="230" t="str">
        <f>IF('Proje ve Personel Bilgileri'!C178&gt;0,'Proje ve Personel Bilgileri'!C178,"")</f>
        <v/>
      </c>
      <c r="C282" s="231" t="str">
        <f>IF('Proje ve Personel Bilgileri'!C178&gt;0,'Proje ve Personel Bilgileri'!D178,"")</f>
        <v/>
      </c>
      <c r="D282" s="326"/>
      <c r="E282" s="165"/>
      <c r="F282" s="165"/>
      <c r="G282" s="165"/>
      <c r="H282" s="165"/>
      <c r="I282" s="165"/>
      <c r="J282" s="166"/>
      <c r="K282" s="211" t="str">
        <f t="shared" ref="K282:K300" si="24">IF(AND(BasvuruTarihi&gt;0,J282&gt;0),DAYS360(J282,BasvuruTarihi)/30,"")</f>
        <v/>
      </c>
      <c r="L282" s="238" t="str">
        <f>IF('Proje ve Personel Bilgileri'!C178&gt;0,AUcret,"")</f>
        <v/>
      </c>
      <c r="M282" s="239" t="str">
        <f t="shared" ref="M282:M300" si="25">IF(LEN(B282)&gt;0,IF(D282="X",1,IF(E282="X",3,IF(F282="X",4,IF(OR(G282="X",H282="X"),8,IF(I282="X",12,0))))),"")</f>
        <v/>
      </c>
      <c r="N282" s="238" t="str">
        <f>IF('Proje ve Personel Bilgileri'!C178&gt;0,L282*M282,"")</f>
        <v/>
      </c>
      <c r="O282" s="238" t="str">
        <f>IF('Proje ve Personel Bilgileri'!C178&gt;0,G011B!R265,"")</f>
        <v/>
      </c>
      <c r="P282" s="240" t="str">
        <f>IF('Proje ve Personel Bilgileri'!C178&gt;0,MIN(N282,O282),"")</f>
        <v/>
      </c>
      <c r="R282" s="132"/>
    </row>
    <row r="283" spans="1:18" ht="18" customHeight="1" x14ac:dyDescent="0.25">
      <c r="A283" s="164">
        <v>163</v>
      </c>
      <c r="B283" s="230" t="str">
        <f>IF('Proje ve Personel Bilgileri'!C179&gt;0,'Proje ve Personel Bilgileri'!C179,"")</f>
        <v/>
      </c>
      <c r="C283" s="231" t="str">
        <f>IF('Proje ve Personel Bilgileri'!C179&gt;0,'Proje ve Personel Bilgileri'!D179,"")</f>
        <v/>
      </c>
      <c r="D283" s="326"/>
      <c r="E283" s="165"/>
      <c r="F283" s="165"/>
      <c r="G283" s="165"/>
      <c r="H283" s="165"/>
      <c r="I283" s="165"/>
      <c r="J283" s="166"/>
      <c r="K283" s="211" t="str">
        <f t="shared" si="24"/>
        <v/>
      </c>
      <c r="L283" s="238" t="str">
        <f>IF('Proje ve Personel Bilgileri'!C179&gt;0,AUcret,"")</f>
        <v/>
      </c>
      <c r="M283" s="239" t="str">
        <f t="shared" si="25"/>
        <v/>
      </c>
      <c r="N283" s="238" t="str">
        <f>IF('Proje ve Personel Bilgileri'!C179&gt;0,L283*M283,"")</f>
        <v/>
      </c>
      <c r="O283" s="238" t="str">
        <f>IF('Proje ve Personel Bilgileri'!C179&gt;0,G011B!R266,"")</f>
        <v/>
      </c>
      <c r="P283" s="240" t="str">
        <f>IF('Proje ve Personel Bilgileri'!C179&gt;0,MIN(N283,O283),"")</f>
        <v/>
      </c>
      <c r="R283" s="132"/>
    </row>
    <row r="284" spans="1:18" ht="18" customHeight="1" x14ac:dyDescent="0.25">
      <c r="A284" s="164">
        <v>164</v>
      </c>
      <c r="B284" s="230" t="str">
        <f>IF('Proje ve Personel Bilgileri'!C180&gt;0,'Proje ve Personel Bilgileri'!C180,"")</f>
        <v/>
      </c>
      <c r="C284" s="231" t="str">
        <f>IF('Proje ve Personel Bilgileri'!C180&gt;0,'Proje ve Personel Bilgileri'!D180,"")</f>
        <v/>
      </c>
      <c r="D284" s="326"/>
      <c r="E284" s="165"/>
      <c r="F284" s="165"/>
      <c r="G284" s="165"/>
      <c r="H284" s="165"/>
      <c r="I284" s="165"/>
      <c r="J284" s="166"/>
      <c r="K284" s="211" t="str">
        <f t="shared" si="24"/>
        <v/>
      </c>
      <c r="L284" s="238" t="str">
        <f>IF('Proje ve Personel Bilgileri'!C180&gt;0,AUcret,"")</f>
        <v/>
      </c>
      <c r="M284" s="239" t="str">
        <f t="shared" si="25"/>
        <v/>
      </c>
      <c r="N284" s="238" t="str">
        <f>IF('Proje ve Personel Bilgileri'!C180&gt;0,L284*M284,"")</f>
        <v/>
      </c>
      <c r="O284" s="238" t="str">
        <f>IF('Proje ve Personel Bilgileri'!C180&gt;0,G011B!R267,"")</f>
        <v/>
      </c>
      <c r="P284" s="240" t="str">
        <f>IF('Proje ve Personel Bilgileri'!C180&gt;0,MIN(N284,O284),"")</f>
        <v/>
      </c>
      <c r="R284" s="132"/>
    </row>
    <row r="285" spans="1:18" ht="18" customHeight="1" x14ac:dyDescent="0.25">
      <c r="A285" s="164">
        <v>165</v>
      </c>
      <c r="B285" s="230" t="str">
        <f>IF('Proje ve Personel Bilgileri'!C181&gt;0,'Proje ve Personel Bilgileri'!C181,"")</f>
        <v/>
      </c>
      <c r="C285" s="231" t="str">
        <f>IF('Proje ve Personel Bilgileri'!C181&gt;0,'Proje ve Personel Bilgileri'!D181,"")</f>
        <v/>
      </c>
      <c r="D285" s="326"/>
      <c r="E285" s="165"/>
      <c r="F285" s="165"/>
      <c r="G285" s="165"/>
      <c r="H285" s="165"/>
      <c r="I285" s="165"/>
      <c r="J285" s="166"/>
      <c r="K285" s="211" t="str">
        <f t="shared" si="24"/>
        <v/>
      </c>
      <c r="L285" s="238" t="str">
        <f>IF('Proje ve Personel Bilgileri'!C181&gt;0,AUcret,"")</f>
        <v/>
      </c>
      <c r="M285" s="239" t="str">
        <f t="shared" si="25"/>
        <v/>
      </c>
      <c r="N285" s="238" t="str">
        <f>IF('Proje ve Personel Bilgileri'!C181&gt;0,L285*M285,"")</f>
        <v/>
      </c>
      <c r="O285" s="238" t="str">
        <f>IF('Proje ve Personel Bilgileri'!C181&gt;0,G011B!R268,"")</f>
        <v/>
      </c>
      <c r="P285" s="240" t="str">
        <f>IF('Proje ve Personel Bilgileri'!C181&gt;0,MIN(N285,O285),"")</f>
        <v/>
      </c>
      <c r="R285" s="132"/>
    </row>
    <row r="286" spans="1:18" ht="18" customHeight="1" x14ac:dyDescent="0.25">
      <c r="A286" s="164">
        <v>166</v>
      </c>
      <c r="B286" s="230" t="str">
        <f>IF('Proje ve Personel Bilgileri'!C182&gt;0,'Proje ve Personel Bilgileri'!C182,"")</f>
        <v/>
      </c>
      <c r="C286" s="231" t="str">
        <f>IF('Proje ve Personel Bilgileri'!C182&gt;0,'Proje ve Personel Bilgileri'!D182,"")</f>
        <v/>
      </c>
      <c r="D286" s="326"/>
      <c r="E286" s="165"/>
      <c r="F286" s="165"/>
      <c r="G286" s="165"/>
      <c r="H286" s="165"/>
      <c r="I286" s="165"/>
      <c r="J286" s="166"/>
      <c r="K286" s="211" t="str">
        <f t="shared" si="24"/>
        <v/>
      </c>
      <c r="L286" s="238" t="str">
        <f>IF('Proje ve Personel Bilgileri'!C182&gt;0,AUcret,"")</f>
        <v/>
      </c>
      <c r="M286" s="239" t="str">
        <f t="shared" si="25"/>
        <v/>
      </c>
      <c r="N286" s="238" t="str">
        <f>IF('Proje ve Personel Bilgileri'!C182&gt;0,L286*M286,"")</f>
        <v/>
      </c>
      <c r="O286" s="238" t="str">
        <f>IF('Proje ve Personel Bilgileri'!C182&gt;0,G011B!R269,"")</f>
        <v/>
      </c>
      <c r="P286" s="240" t="str">
        <f>IF('Proje ve Personel Bilgileri'!C182&gt;0,MIN(N286,O286),"")</f>
        <v/>
      </c>
      <c r="R286" s="132"/>
    </row>
    <row r="287" spans="1:18" ht="18" customHeight="1" x14ac:dyDescent="0.25">
      <c r="A287" s="164">
        <v>167</v>
      </c>
      <c r="B287" s="230" t="str">
        <f>IF('Proje ve Personel Bilgileri'!C183&gt;0,'Proje ve Personel Bilgileri'!C183,"")</f>
        <v/>
      </c>
      <c r="C287" s="231" t="str">
        <f>IF('Proje ve Personel Bilgileri'!C183&gt;0,'Proje ve Personel Bilgileri'!D183,"")</f>
        <v/>
      </c>
      <c r="D287" s="326"/>
      <c r="E287" s="165"/>
      <c r="F287" s="165"/>
      <c r="G287" s="165"/>
      <c r="H287" s="165"/>
      <c r="I287" s="165"/>
      <c r="J287" s="166"/>
      <c r="K287" s="211" t="str">
        <f t="shared" si="24"/>
        <v/>
      </c>
      <c r="L287" s="238" t="str">
        <f>IF('Proje ve Personel Bilgileri'!C183&gt;0,AUcret,"")</f>
        <v/>
      </c>
      <c r="M287" s="239" t="str">
        <f t="shared" si="25"/>
        <v/>
      </c>
      <c r="N287" s="238" t="str">
        <f>IF('Proje ve Personel Bilgileri'!C183&gt;0,L287*M287,"")</f>
        <v/>
      </c>
      <c r="O287" s="238" t="str">
        <f>IF('Proje ve Personel Bilgileri'!C183&gt;0,G011B!R270,"")</f>
        <v/>
      </c>
      <c r="P287" s="240" t="str">
        <f>IF('Proje ve Personel Bilgileri'!C183&gt;0,MIN(N287,O287),"")</f>
        <v/>
      </c>
      <c r="R287" s="132"/>
    </row>
    <row r="288" spans="1:18" ht="18" customHeight="1" x14ac:dyDescent="0.25">
      <c r="A288" s="164">
        <v>168</v>
      </c>
      <c r="B288" s="230" t="str">
        <f>IF('Proje ve Personel Bilgileri'!C184&gt;0,'Proje ve Personel Bilgileri'!C184,"")</f>
        <v/>
      </c>
      <c r="C288" s="231" t="str">
        <f>IF('Proje ve Personel Bilgileri'!C184&gt;0,'Proje ve Personel Bilgileri'!D184,"")</f>
        <v/>
      </c>
      <c r="D288" s="326"/>
      <c r="E288" s="165"/>
      <c r="F288" s="165"/>
      <c r="G288" s="165"/>
      <c r="H288" s="165"/>
      <c r="I288" s="165"/>
      <c r="J288" s="166"/>
      <c r="K288" s="211" t="str">
        <f t="shared" si="24"/>
        <v/>
      </c>
      <c r="L288" s="238" t="str">
        <f>IF('Proje ve Personel Bilgileri'!C184&gt;0,AUcret,"")</f>
        <v/>
      </c>
      <c r="M288" s="239" t="str">
        <f t="shared" si="25"/>
        <v/>
      </c>
      <c r="N288" s="238" t="str">
        <f>IF('Proje ve Personel Bilgileri'!C184&gt;0,L288*M288,"")</f>
        <v/>
      </c>
      <c r="O288" s="238" t="str">
        <f>IF('Proje ve Personel Bilgileri'!C184&gt;0,G011B!R271,"")</f>
        <v/>
      </c>
      <c r="P288" s="240" t="str">
        <f>IF('Proje ve Personel Bilgileri'!C184&gt;0,MIN(N288,O288),"")</f>
        <v/>
      </c>
      <c r="R288" s="132"/>
    </row>
    <row r="289" spans="1:18" ht="18" customHeight="1" x14ac:dyDescent="0.25">
      <c r="A289" s="164">
        <v>169</v>
      </c>
      <c r="B289" s="230" t="str">
        <f>IF('Proje ve Personel Bilgileri'!C185&gt;0,'Proje ve Personel Bilgileri'!C185,"")</f>
        <v/>
      </c>
      <c r="C289" s="231" t="str">
        <f>IF('Proje ve Personel Bilgileri'!C185&gt;0,'Proje ve Personel Bilgileri'!D185,"")</f>
        <v/>
      </c>
      <c r="D289" s="326"/>
      <c r="E289" s="165"/>
      <c r="F289" s="165"/>
      <c r="G289" s="165"/>
      <c r="H289" s="165"/>
      <c r="I289" s="165"/>
      <c r="J289" s="166"/>
      <c r="K289" s="211" t="str">
        <f t="shared" si="24"/>
        <v/>
      </c>
      <c r="L289" s="238" t="str">
        <f>IF('Proje ve Personel Bilgileri'!C185&gt;0,AUcret,"")</f>
        <v/>
      </c>
      <c r="M289" s="239" t="str">
        <f t="shared" si="25"/>
        <v/>
      </c>
      <c r="N289" s="238" t="str">
        <f>IF('Proje ve Personel Bilgileri'!C185&gt;0,L289*M289,"")</f>
        <v/>
      </c>
      <c r="O289" s="238" t="str">
        <f>IF('Proje ve Personel Bilgileri'!C185&gt;0,G011B!R272,"")</f>
        <v/>
      </c>
      <c r="P289" s="240" t="str">
        <f>IF('Proje ve Personel Bilgileri'!C185&gt;0,MIN(N289,O289),"")</f>
        <v/>
      </c>
      <c r="R289" s="132"/>
    </row>
    <row r="290" spans="1:18" ht="18" customHeight="1" x14ac:dyDescent="0.25">
      <c r="A290" s="164">
        <v>170</v>
      </c>
      <c r="B290" s="230" t="str">
        <f>IF('Proje ve Personel Bilgileri'!C186&gt;0,'Proje ve Personel Bilgileri'!C186,"")</f>
        <v/>
      </c>
      <c r="C290" s="231" t="str">
        <f>IF('Proje ve Personel Bilgileri'!C186&gt;0,'Proje ve Personel Bilgileri'!D186,"")</f>
        <v/>
      </c>
      <c r="D290" s="326"/>
      <c r="E290" s="165"/>
      <c r="F290" s="165"/>
      <c r="G290" s="165"/>
      <c r="H290" s="165"/>
      <c r="I290" s="165"/>
      <c r="J290" s="166"/>
      <c r="K290" s="211" t="str">
        <f t="shared" si="24"/>
        <v/>
      </c>
      <c r="L290" s="238" t="str">
        <f>IF('Proje ve Personel Bilgileri'!C186&gt;0,AUcret,"")</f>
        <v/>
      </c>
      <c r="M290" s="239" t="str">
        <f t="shared" si="25"/>
        <v/>
      </c>
      <c r="N290" s="238" t="str">
        <f>IF('Proje ve Personel Bilgileri'!C186&gt;0,L290*M290,"")</f>
        <v/>
      </c>
      <c r="O290" s="238" t="str">
        <f>IF('Proje ve Personel Bilgileri'!C186&gt;0,G011B!R273,"")</f>
        <v/>
      </c>
      <c r="P290" s="240" t="str">
        <f>IF('Proje ve Personel Bilgileri'!C186&gt;0,MIN(N290,O290),"")</f>
        <v/>
      </c>
      <c r="R290" s="132"/>
    </row>
    <row r="291" spans="1:18" ht="18" customHeight="1" x14ac:dyDescent="0.25">
      <c r="A291" s="164">
        <v>171</v>
      </c>
      <c r="B291" s="230" t="str">
        <f>IF('Proje ve Personel Bilgileri'!C187&gt;0,'Proje ve Personel Bilgileri'!C187,"")</f>
        <v/>
      </c>
      <c r="C291" s="231" t="str">
        <f>IF('Proje ve Personel Bilgileri'!C187&gt;0,'Proje ve Personel Bilgileri'!D187,"")</f>
        <v/>
      </c>
      <c r="D291" s="326"/>
      <c r="E291" s="165"/>
      <c r="F291" s="165"/>
      <c r="G291" s="165"/>
      <c r="H291" s="165"/>
      <c r="I291" s="165"/>
      <c r="J291" s="166"/>
      <c r="K291" s="211" t="str">
        <f t="shared" si="24"/>
        <v/>
      </c>
      <c r="L291" s="238" t="str">
        <f>IF('Proje ve Personel Bilgileri'!C187&gt;0,AUcret,"")</f>
        <v/>
      </c>
      <c r="M291" s="239" t="str">
        <f t="shared" si="25"/>
        <v/>
      </c>
      <c r="N291" s="238" t="str">
        <f>IF('Proje ve Personel Bilgileri'!C187&gt;0,L291*M291,"")</f>
        <v/>
      </c>
      <c r="O291" s="238" t="str">
        <f>IF('Proje ve Personel Bilgileri'!C187&gt;0,G011B!R274,"")</f>
        <v/>
      </c>
      <c r="P291" s="240" t="str">
        <f>IF('Proje ve Personel Bilgileri'!C187&gt;0,MIN(N291,O291),"")</f>
        <v/>
      </c>
      <c r="R291" s="132"/>
    </row>
    <row r="292" spans="1:18" ht="18" customHeight="1" x14ac:dyDescent="0.25">
      <c r="A292" s="164">
        <v>172</v>
      </c>
      <c r="B292" s="230" t="str">
        <f>IF('Proje ve Personel Bilgileri'!C188&gt;0,'Proje ve Personel Bilgileri'!C188,"")</f>
        <v/>
      </c>
      <c r="C292" s="231" t="str">
        <f>IF('Proje ve Personel Bilgileri'!C188&gt;0,'Proje ve Personel Bilgileri'!D188,"")</f>
        <v/>
      </c>
      <c r="D292" s="326"/>
      <c r="E292" s="165"/>
      <c r="F292" s="165"/>
      <c r="G292" s="165"/>
      <c r="H292" s="165"/>
      <c r="I292" s="165"/>
      <c r="J292" s="166"/>
      <c r="K292" s="211" t="str">
        <f t="shared" si="24"/>
        <v/>
      </c>
      <c r="L292" s="238" t="str">
        <f>IF('Proje ve Personel Bilgileri'!C188&gt;0,AUcret,"")</f>
        <v/>
      </c>
      <c r="M292" s="239" t="str">
        <f t="shared" si="25"/>
        <v/>
      </c>
      <c r="N292" s="238" t="str">
        <f>IF('Proje ve Personel Bilgileri'!C188&gt;0,L292*M292,"")</f>
        <v/>
      </c>
      <c r="O292" s="238" t="str">
        <f>IF('Proje ve Personel Bilgileri'!C188&gt;0,G011B!R275,"")</f>
        <v/>
      </c>
      <c r="P292" s="240" t="str">
        <f>IF('Proje ve Personel Bilgileri'!C188&gt;0,MIN(N292,O292),"")</f>
        <v/>
      </c>
      <c r="R292" s="132"/>
    </row>
    <row r="293" spans="1:18" ht="18" customHeight="1" x14ac:dyDescent="0.25">
      <c r="A293" s="164">
        <v>173</v>
      </c>
      <c r="B293" s="230" t="str">
        <f>IF('Proje ve Personel Bilgileri'!C189&gt;0,'Proje ve Personel Bilgileri'!C189,"")</f>
        <v/>
      </c>
      <c r="C293" s="231" t="str">
        <f>IF('Proje ve Personel Bilgileri'!C189&gt;0,'Proje ve Personel Bilgileri'!D189,"")</f>
        <v/>
      </c>
      <c r="D293" s="326"/>
      <c r="E293" s="165"/>
      <c r="F293" s="165"/>
      <c r="G293" s="165"/>
      <c r="H293" s="165"/>
      <c r="I293" s="165"/>
      <c r="J293" s="166"/>
      <c r="K293" s="211" t="str">
        <f t="shared" si="24"/>
        <v/>
      </c>
      <c r="L293" s="238" t="str">
        <f>IF('Proje ve Personel Bilgileri'!C189&gt;0,AUcret,"")</f>
        <v/>
      </c>
      <c r="M293" s="239" t="str">
        <f t="shared" si="25"/>
        <v/>
      </c>
      <c r="N293" s="238" t="str">
        <f>IF('Proje ve Personel Bilgileri'!C189&gt;0,L293*M293,"")</f>
        <v/>
      </c>
      <c r="O293" s="238" t="str">
        <f>IF('Proje ve Personel Bilgileri'!C189&gt;0,G011B!R276,"")</f>
        <v/>
      </c>
      <c r="P293" s="240" t="str">
        <f>IF('Proje ve Personel Bilgileri'!C189&gt;0,MIN(N293,O293),"")</f>
        <v/>
      </c>
      <c r="R293" s="132"/>
    </row>
    <row r="294" spans="1:18" ht="18" customHeight="1" x14ac:dyDescent="0.25">
      <c r="A294" s="164">
        <v>174</v>
      </c>
      <c r="B294" s="230" t="str">
        <f>IF('Proje ve Personel Bilgileri'!C190&gt;0,'Proje ve Personel Bilgileri'!C190,"")</f>
        <v/>
      </c>
      <c r="C294" s="231" t="str">
        <f>IF('Proje ve Personel Bilgileri'!C190&gt;0,'Proje ve Personel Bilgileri'!D190,"")</f>
        <v/>
      </c>
      <c r="D294" s="326"/>
      <c r="E294" s="165"/>
      <c r="F294" s="165"/>
      <c r="G294" s="165"/>
      <c r="H294" s="165"/>
      <c r="I294" s="165"/>
      <c r="J294" s="166"/>
      <c r="K294" s="211" t="str">
        <f t="shared" si="24"/>
        <v/>
      </c>
      <c r="L294" s="238" t="str">
        <f>IF('Proje ve Personel Bilgileri'!C190&gt;0,AUcret,"")</f>
        <v/>
      </c>
      <c r="M294" s="239" t="str">
        <f t="shared" si="25"/>
        <v/>
      </c>
      <c r="N294" s="238" t="str">
        <f>IF('Proje ve Personel Bilgileri'!C190&gt;0,L294*M294,"")</f>
        <v/>
      </c>
      <c r="O294" s="238" t="str">
        <f>IF('Proje ve Personel Bilgileri'!C190&gt;0,G011B!R277,"")</f>
        <v/>
      </c>
      <c r="P294" s="240" t="str">
        <f>IF('Proje ve Personel Bilgileri'!C190&gt;0,MIN(N294,O294),"")</f>
        <v/>
      </c>
      <c r="R294" s="132"/>
    </row>
    <row r="295" spans="1:18" ht="18" customHeight="1" x14ac:dyDescent="0.25">
      <c r="A295" s="164">
        <v>175</v>
      </c>
      <c r="B295" s="230" t="str">
        <f>IF('Proje ve Personel Bilgileri'!C191&gt;0,'Proje ve Personel Bilgileri'!C191,"")</f>
        <v/>
      </c>
      <c r="C295" s="231" t="str">
        <f>IF('Proje ve Personel Bilgileri'!C191&gt;0,'Proje ve Personel Bilgileri'!D191,"")</f>
        <v/>
      </c>
      <c r="D295" s="326"/>
      <c r="E295" s="165"/>
      <c r="F295" s="165"/>
      <c r="G295" s="165"/>
      <c r="H295" s="165"/>
      <c r="I295" s="165"/>
      <c r="J295" s="166"/>
      <c r="K295" s="211" t="str">
        <f t="shared" si="24"/>
        <v/>
      </c>
      <c r="L295" s="238" t="str">
        <f>IF('Proje ve Personel Bilgileri'!C191&gt;0,AUcret,"")</f>
        <v/>
      </c>
      <c r="M295" s="239" t="str">
        <f t="shared" si="25"/>
        <v/>
      </c>
      <c r="N295" s="238" t="str">
        <f>IF('Proje ve Personel Bilgileri'!C191&gt;0,L295*M295,"")</f>
        <v/>
      </c>
      <c r="O295" s="238" t="str">
        <f>IF('Proje ve Personel Bilgileri'!C191&gt;0,G011B!R278,"")</f>
        <v/>
      </c>
      <c r="P295" s="240" t="str">
        <f>IF('Proje ve Personel Bilgileri'!C191&gt;0,MIN(N295,O295),"")</f>
        <v/>
      </c>
      <c r="R295" s="132"/>
    </row>
    <row r="296" spans="1:18" ht="18" customHeight="1" x14ac:dyDescent="0.25">
      <c r="A296" s="164">
        <v>176</v>
      </c>
      <c r="B296" s="230" t="str">
        <f>IF('Proje ve Personel Bilgileri'!C192&gt;0,'Proje ve Personel Bilgileri'!C192,"")</f>
        <v/>
      </c>
      <c r="C296" s="231" t="str">
        <f>IF('Proje ve Personel Bilgileri'!C192&gt;0,'Proje ve Personel Bilgileri'!D192,"")</f>
        <v/>
      </c>
      <c r="D296" s="326"/>
      <c r="E296" s="165"/>
      <c r="F296" s="165"/>
      <c r="G296" s="165"/>
      <c r="H296" s="165"/>
      <c r="I296" s="165"/>
      <c r="J296" s="166"/>
      <c r="K296" s="211" t="str">
        <f t="shared" si="24"/>
        <v/>
      </c>
      <c r="L296" s="238" t="str">
        <f>IF('Proje ve Personel Bilgileri'!C192&gt;0,AUcret,"")</f>
        <v/>
      </c>
      <c r="M296" s="239" t="str">
        <f t="shared" si="25"/>
        <v/>
      </c>
      <c r="N296" s="238" t="str">
        <f>IF('Proje ve Personel Bilgileri'!C192&gt;0,L296*M296,"")</f>
        <v/>
      </c>
      <c r="O296" s="238" t="str">
        <f>IF('Proje ve Personel Bilgileri'!C192&gt;0,G011B!R279,"")</f>
        <v/>
      </c>
      <c r="P296" s="240" t="str">
        <f>IF('Proje ve Personel Bilgileri'!C192&gt;0,MIN(N296,O296),"")</f>
        <v/>
      </c>
      <c r="R296" s="132"/>
    </row>
    <row r="297" spans="1:18" ht="18" customHeight="1" x14ac:dyDescent="0.25">
      <c r="A297" s="164">
        <v>177</v>
      </c>
      <c r="B297" s="230" t="str">
        <f>IF('Proje ve Personel Bilgileri'!C193&gt;0,'Proje ve Personel Bilgileri'!C193,"")</f>
        <v/>
      </c>
      <c r="C297" s="231" t="str">
        <f>IF('Proje ve Personel Bilgileri'!C193&gt;0,'Proje ve Personel Bilgileri'!D193,"")</f>
        <v/>
      </c>
      <c r="D297" s="326"/>
      <c r="E297" s="165"/>
      <c r="F297" s="165"/>
      <c r="G297" s="165"/>
      <c r="H297" s="165"/>
      <c r="I297" s="165"/>
      <c r="J297" s="166"/>
      <c r="K297" s="211" t="str">
        <f t="shared" si="24"/>
        <v/>
      </c>
      <c r="L297" s="238" t="str">
        <f>IF('Proje ve Personel Bilgileri'!C193&gt;0,AUcret,"")</f>
        <v/>
      </c>
      <c r="M297" s="239" t="str">
        <f t="shared" si="25"/>
        <v/>
      </c>
      <c r="N297" s="238" t="str">
        <f>IF('Proje ve Personel Bilgileri'!C193&gt;0,L297*M297,"")</f>
        <v/>
      </c>
      <c r="O297" s="238" t="str">
        <f>IF('Proje ve Personel Bilgileri'!C193&gt;0,G011B!R280,"")</f>
        <v/>
      </c>
      <c r="P297" s="240" t="str">
        <f>IF('Proje ve Personel Bilgileri'!C193&gt;0,MIN(N297,O297),"")</f>
        <v/>
      </c>
      <c r="R297" s="132"/>
    </row>
    <row r="298" spans="1:18" ht="18" customHeight="1" x14ac:dyDescent="0.25">
      <c r="A298" s="164">
        <v>178</v>
      </c>
      <c r="B298" s="230" t="str">
        <f>IF('Proje ve Personel Bilgileri'!C194&gt;0,'Proje ve Personel Bilgileri'!C194,"")</f>
        <v/>
      </c>
      <c r="C298" s="231" t="str">
        <f>IF('Proje ve Personel Bilgileri'!C194&gt;0,'Proje ve Personel Bilgileri'!D194,"")</f>
        <v/>
      </c>
      <c r="D298" s="326"/>
      <c r="E298" s="165"/>
      <c r="F298" s="165"/>
      <c r="G298" s="165"/>
      <c r="H298" s="165"/>
      <c r="I298" s="165"/>
      <c r="J298" s="166"/>
      <c r="K298" s="211" t="str">
        <f t="shared" si="24"/>
        <v/>
      </c>
      <c r="L298" s="238" t="str">
        <f>IF('Proje ve Personel Bilgileri'!C194&gt;0,AUcret,"")</f>
        <v/>
      </c>
      <c r="M298" s="239" t="str">
        <f t="shared" si="25"/>
        <v/>
      </c>
      <c r="N298" s="238" t="str">
        <f>IF('Proje ve Personel Bilgileri'!C194&gt;0,L298*M298,"")</f>
        <v/>
      </c>
      <c r="O298" s="238" t="str">
        <f>IF('Proje ve Personel Bilgileri'!C194&gt;0,G011B!R281,"")</f>
        <v/>
      </c>
      <c r="P298" s="240" t="str">
        <f>IF('Proje ve Personel Bilgileri'!C194&gt;0,MIN(N298,O298),"")</f>
        <v/>
      </c>
      <c r="R298" s="132"/>
    </row>
    <row r="299" spans="1:18" ht="18" customHeight="1" x14ac:dyDescent="0.25">
      <c r="A299" s="164">
        <v>179</v>
      </c>
      <c r="B299" s="230" t="str">
        <f>IF('Proje ve Personel Bilgileri'!C195&gt;0,'Proje ve Personel Bilgileri'!C195,"")</f>
        <v/>
      </c>
      <c r="C299" s="231" t="str">
        <f>IF('Proje ve Personel Bilgileri'!C195&gt;0,'Proje ve Personel Bilgileri'!D195,"")</f>
        <v/>
      </c>
      <c r="D299" s="326"/>
      <c r="E299" s="165"/>
      <c r="F299" s="165"/>
      <c r="G299" s="165"/>
      <c r="H299" s="165"/>
      <c r="I299" s="165"/>
      <c r="J299" s="166"/>
      <c r="K299" s="211" t="str">
        <f t="shared" si="24"/>
        <v/>
      </c>
      <c r="L299" s="238" t="str">
        <f>IF('Proje ve Personel Bilgileri'!C195&gt;0,AUcret,"")</f>
        <v/>
      </c>
      <c r="M299" s="239" t="str">
        <f t="shared" si="25"/>
        <v/>
      </c>
      <c r="N299" s="238" t="str">
        <f>IF('Proje ve Personel Bilgileri'!C195&gt;0,L299*M299,"")</f>
        <v/>
      </c>
      <c r="O299" s="238" t="str">
        <f>IF('Proje ve Personel Bilgileri'!C195&gt;0,G011B!R282,"")</f>
        <v/>
      </c>
      <c r="P299" s="240" t="str">
        <f>IF('Proje ve Personel Bilgileri'!C195&gt;0,MIN(N299,O299),"")</f>
        <v/>
      </c>
      <c r="R299" s="132"/>
    </row>
    <row r="300" spans="1:18" ht="18" customHeight="1" thickBot="1" x14ac:dyDescent="0.3">
      <c r="A300" s="167">
        <v>180</v>
      </c>
      <c r="B300" s="232" t="str">
        <f>IF('Proje ve Personel Bilgileri'!C196&gt;0,'Proje ve Personel Bilgileri'!C196,"")</f>
        <v/>
      </c>
      <c r="C300" s="233" t="str">
        <f>IF('Proje ve Personel Bilgileri'!C196&gt;0,'Proje ve Personel Bilgileri'!D196,"")</f>
        <v/>
      </c>
      <c r="D300" s="327"/>
      <c r="E300" s="168"/>
      <c r="F300" s="168"/>
      <c r="G300" s="168"/>
      <c r="H300" s="168"/>
      <c r="I300" s="168"/>
      <c r="J300" s="169"/>
      <c r="K300" s="241" t="str">
        <f t="shared" si="24"/>
        <v/>
      </c>
      <c r="L300" s="242" t="str">
        <f>IF('Proje ve Personel Bilgileri'!C196&gt;0,AUcret,"")</f>
        <v/>
      </c>
      <c r="M300" s="243" t="str">
        <f t="shared" si="25"/>
        <v/>
      </c>
      <c r="N300" s="242" t="str">
        <f>IF('Proje ve Personel Bilgileri'!C196&gt;0,L300*M300,"")</f>
        <v/>
      </c>
      <c r="O300" s="242" t="str">
        <f>IF('Proje ve Personel Bilgileri'!C196&gt;0,G011B!R283,"")</f>
        <v/>
      </c>
      <c r="P300" s="244" t="str">
        <f>IF('Proje ve Personel Bilgileri'!C196&gt;0,MIN(N300,O300),"")</f>
        <v/>
      </c>
      <c r="R300" s="245">
        <f>IF(ISERROR(IF(SUM(L281:L300)&gt;0,1,0)),1,IF(SUM(L281:L300)&gt;0,1,0))</f>
        <v>0</v>
      </c>
    </row>
    <row r="301" spans="1:18" x14ac:dyDescent="0.25">
      <c r="A301" t="s">
        <v>68</v>
      </c>
    </row>
    <row r="302" spans="1:18" x14ac:dyDescent="0.25">
      <c r="A302" t="s">
        <v>70</v>
      </c>
    </row>
    <row r="303" spans="1:18" x14ac:dyDescent="0.25">
      <c r="A303" t="s">
        <v>69</v>
      </c>
    </row>
    <row r="305" spans="1:18" ht="19.5" x14ac:dyDescent="0.3">
      <c r="A305" s="342" t="s">
        <v>43</v>
      </c>
      <c r="B305" s="343">
        <f ca="1">imzatarihi</f>
        <v>46091</v>
      </c>
      <c r="C305" s="413" t="s">
        <v>44</v>
      </c>
      <c r="D305" s="413"/>
      <c r="E305" s="344" t="str">
        <f>IF(kurulusyetkilisi&gt;0,kurulusyetkilisi,"")</f>
        <v/>
      </c>
      <c r="G305" s="342"/>
      <c r="H305" s="131"/>
      <c r="I305" s="131"/>
      <c r="J305" s="4"/>
      <c r="L305" s="153"/>
      <c r="M305" s="153"/>
      <c r="N305" s="153"/>
      <c r="O305" s="153"/>
    </row>
    <row r="306" spans="1:18" ht="19.5" x14ac:dyDescent="0.3">
      <c r="A306" s="346"/>
      <c r="B306" s="346"/>
      <c r="C306" s="413" t="s">
        <v>45</v>
      </c>
      <c r="D306" s="413"/>
      <c r="E306" s="414"/>
      <c r="F306" s="414"/>
      <c r="G306" s="414"/>
      <c r="H306" s="107"/>
      <c r="I306" s="107"/>
      <c r="J306" s="4"/>
      <c r="L306" s="153"/>
      <c r="M306" s="153"/>
      <c r="N306" s="153"/>
      <c r="O306" s="153"/>
    </row>
    <row r="307" spans="1:18" ht="15.75" x14ac:dyDescent="0.25">
      <c r="A307" s="453" t="s">
        <v>57</v>
      </c>
      <c r="B307" s="453"/>
      <c r="C307" s="453"/>
      <c r="D307" s="453"/>
      <c r="E307" s="453"/>
      <c r="F307" s="453"/>
      <c r="G307" s="453"/>
      <c r="H307" s="453"/>
      <c r="I307" s="453"/>
      <c r="J307" s="453"/>
      <c r="K307" s="453"/>
      <c r="L307" s="453"/>
      <c r="M307" s="453"/>
      <c r="N307" s="453"/>
      <c r="O307" s="453"/>
      <c r="P307" s="453"/>
    </row>
    <row r="308" spans="1:18" x14ac:dyDescent="0.25">
      <c r="A308" s="439" t="str">
        <f>IF(YilDonem&lt;&gt;"",CONCATENATE(YilDonem," dönemine aittir."),"")</f>
        <v/>
      </c>
      <c r="B308" s="439"/>
      <c r="C308" s="439"/>
      <c r="D308" s="439"/>
      <c r="E308" s="439"/>
      <c r="F308" s="439"/>
      <c r="G308" s="439"/>
      <c r="H308" s="439"/>
      <c r="I308" s="439"/>
      <c r="J308" s="439"/>
      <c r="K308" s="439"/>
      <c r="L308" s="439"/>
      <c r="M308" s="439"/>
      <c r="N308" s="439"/>
      <c r="O308" s="439"/>
      <c r="P308" s="439"/>
    </row>
    <row r="309" spans="1:18" ht="19.5" thickBot="1" x14ac:dyDescent="0.35">
      <c r="A309" s="440" t="s">
        <v>76</v>
      </c>
      <c r="B309" s="440"/>
      <c r="C309" s="440"/>
      <c r="D309" s="440"/>
      <c r="E309" s="440"/>
      <c r="F309" s="440"/>
      <c r="G309" s="440"/>
      <c r="H309" s="440"/>
      <c r="I309" s="440"/>
      <c r="J309" s="440"/>
      <c r="K309" s="440"/>
      <c r="L309" s="440"/>
      <c r="M309" s="440"/>
      <c r="N309" s="440"/>
      <c r="O309" s="440"/>
      <c r="P309" s="440"/>
    </row>
    <row r="310" spans="1:18" ht="31.7" customHeight="1" thickBot="1" x14ac:dyDescent="0.3">
      <c r="A310" s="463" t="s">
        <v>1</v>
      </c>
      <c r="B310" s="464"/>
      <c r="C310" s="441" t="str">
        <f>IF(ProjeNo&gt;0,ProjeNo,"")</f>
        <v/>
      </c>
      <c r="D310" s="442"/>
      <c r="E310" s="442"/>
      <c r="F310" s="442"/>
      <c r="G310" s="442"/>
      <c r="H310" s="442"/>
      <c r="I310" s="442"/>
      <c r="J310" s="442"/>
      <c r="K310" s="442"/>
      <c r="L310" s="442"/>
      <c r="M310" s="442"/>
      <c r="N310" s="442"/>
      <c r="O310" s="442"/>
      <c r="P310" s="443"/>
    </row>
    <row r="311" spans="1:18" ht="42.75" customHeight="1" thickBot="1" x14ac:dyDescent="0.3">
      <c r="A311" s="465" t="s">
        <v>11</v>
      </c>
      <c r="B311" s="466"/>
      <c r="C311" s="467" t="str">
        <f>IF(ProjeAdi&gt;0,ProjeAdi,"")</f>
        <v/>
      </c>
      <c r="D311" s="468"/>
      <c r="E311" s="468"/>
      <c r="F311" s="468"/>
      <c r="G311" s="468"/>
      <c r="H311" s="468"/>
      <c r="I311" s="468"/>
      <c r="J311" s="468"/>
      <c r="K311" s="468"/>
      <c r="L311" s="468"/>
      <c r="M311" s="468"/>
      <c r="N311" s="468"/>
      <c r="O311" s="468"/>
      <c r="P311" s="469"/>
    </row>
    <row r="312" spans="1:18" ht="31.7" customHeight="1" thickBot="1" x14ac:dyDescent="0.3">
      <c r="A312" s="463" t="s">
        <v>2</v>
      </c>
      <c r="B312" s="470"/>
      <c r="C312" s="471" t="str">
        <f>IF(BasvuruTarihi&lt;&gt;"",BasvuruTarihi,"")</f>
        <v/>
      </c>
      <c r="D312" s="472"/>
      <c r="E312" s="472"/>
      <c r="F312" s="472"/>
      <c r="G312" s="472"/>
      <c r="H312" s="472"/>
      <c r="I312" s="472"/>
      <c r="J312" s="472"/>
      <c r="K312" s="472"/>
      <c r="L312" s="472"/>
      <c r="M312" s="472"/>
      <c r="N312" s="472"/>
      <c r="O312" s="472"/>
      <c r="P312" s="473"/>
    </row>
    <row r="313" spans="1:18" ht="15" customHeight="1" thickBot="1" x14ac:dyDescent="0.3">
      <c r="A313" s="454" t="s">
        <v>7</v>
      </c>
      <c r="B313" s="454" t="s">
        <v>8</v>
      </c>
      <c r="C313" s="456" t="s">
        <v>154</v>
      </c>
      <c r="D313" s="461" t="s">
        <v>175</v>
      </c>
      <c r="E313" s="458" t="s">
        <v>58</v>
      </c>
      <c r="F313" s="458"/>
      <c r="G313" s="458"/>
      <c r="H313" s="458"/>
      <c r="I313" s="458"/>
      <c r="J313" s="459" t="s">
        <v>64</v>
      </c>
      <c r="K313" s="456" t="s">
        <v>75</v>
      </c>
      <c r="L313" s="456" t="s">
        <v>71</v>
      </c>
      <c r="M313" s="456" t="s">
        <v>72</v>
      </c>
      <c r="N313" s="456" t="s">
        <v>73</v>
      </c>
      <c r="O313" s="456" t="s">
        <v>74</v>
      </c>
      <c r="P313" s="456" t="s">
        <v>65</v>
      </c>
    </row>
    <row r="314" spans="1:18" ht="88.5" customHeight="1" thickBot="1" x14ac:dyDescent="0.3">
      <c r="A314" s="455"/>
      <c r="B314" s="455"/>
      <c r="C314" s="457"/>
      <c r="D314" s="462"/>
      <c r="E314" s="160" t="s">
        <v>59</v>
      </c>
      <c r="F314" s="160" t="s">
        <v>60</v>
      </c>
      <c r="G314" s="160" t="s">
        <v>61</v>
      </c>
      <c r="H314" s="160" t="s">
        <v>62</v>
      </c>
      <c r="I314" s="160" t="s">
        <v>63</v>
      </c>
      <c r="J314" s="460"/>
      <c r="K314" s="457"/>
      <c r="L314" s="457"/>
      <c r="M314" s="457"/>
      <c r="N314" s="457"/>
      <c r="O314" s="457"/>
      <c r="P314" s="457"/>
    </row>
    <row r="315" spans="1:18" ht="18" customHeight="1" x14ac:dyDescent="0.25">
      <c r="A315" s="161">
        <v>181</v>
      </c>
      <c r="B315" s="228" t="str">
        <f>IF('Proje ve Personel Bilgileri'!C197&gt;0,'Proje ve Personel Bilgileri'!C197,"")</f>
        <v/>
      </c>
      <c r="C315" s="229" t="str">
        <f>IF('Proje ve Personel Bilgileri'!C197&gt;0,'Proje ve Personel Bilgileri'!D197,"")</f>
        <v/>
      </c>
      <c r="D315" s="325"/>
      <c r="E315" s="162"/>
      <c r="F315" s="162"/>
      <c r="G315" s="162"/>
      <c r="H315" s="162"/>
      <c r="I315" s="162"/>
      <c r="J315" s="163"/>
      <c r="K315" s="234" t="str">
        <f t="shared" ref="K315" si="26">IF(AND(BasvuruTarihi&gt;0,J315&gt;0),DAYS360(J315,BasvuruTarihi)/30,"")</f>
        <v/>
      </c>
      <c r="L315" s="235" t="str">
        <f>IF('Proje ve Personel Bilgileri'!C197&gt;0,AUcret,"")</f>
        <v/>
      </c>
      <c r="M315" s="236" t="str">
        <f>IF(LEN(B315)&gt;0,IF(D315="X",1,IF(E315="X",3,IF(F315="X",4,IF(OR(G315="X",H315="X"),8,IF(I315="X",12,0))))),"")</f>
        <v/>
      </c>
      <c r="N315" s="235" t="str">
        <f>IF('Proje ve Personel Bilgileri'!C197&gt;0,L315*M315,"")</f>
        <v/>
      </c>
      <c r="O315" s="235" t="str">
        <f>IF('Proje ve Personel Bilgileri'!C197&gt;0,G011B!R296,"")</f>
        <v/>
      </c>
      <c r="P315" s="237" t="str">
        <f>IF('Proje ve Personel Bilgileri'!C197&gt;0,MIN(N315,O315),"")</f>
        <v/>
      </c>
      <c r="R315" s="132"/>
    </row>
    <row r="316" spans="1:18" ht="18" customHeight="1" x14ac:dyDescent="0.25">
      <c r="A316" s="164">
        <v>182</v>
      </c>
      <c r="B316" s="230" t="str">
        <f>IF('Proje ve Personel Bilgileri'!C198&gt;0,'Proje ve Personel Bilgileri'!C198,"")</f>
        <v/>
      </c>
      <c r="C316" s="231" t="str">
        <f>IF('Proje ve Personel Bilgileri'!C198&gt;0,'Proje ve Personel Bilgileri'!D198,"")</f>
        <v/>
      </c>
      <c r="D316" s="326"/>
      <c r="E316" s="165"/>
      <c r="F316" s="165"/>
      <c r="G316" s="165"/>
      <c r="H316" s="165"/>
      <c r="I316" s="165"/>
      <c r="J316" s="166"/>
      <c r="K316" s="211" t="str">
        <f t="shared" ref="K316:K334" si="27">IF(AND(BasvuruTarihi&gt;0,J316&gt;0),DAYS360(J316,BasvuruTarihi)/30,"")</f>
        <v/>
      </c>
      <c r="L316" s="238" t="str">
        <f>IF('Proje ve Personel Bilgileri'!C198&gt;0,AUcret,"")</f>
        <v/>
      </c>
      <c r="M316" s="239" t="str">
        <f t="shared" ref="M316:M334" si="28">IF(LEN(B316)&gt;0,IF(D316="X",1,IF(E316="X",3,IF(F316="X",4,IF(OR(G316="X",H316="X"),8,IF(I316="X",12,0))))),"")</f>
        <v/>
      </c>
      <c r="N316" s="238" t="str">
        <f>IF('Proje ve Personel Bilgileri'!C198&gt;0,L316*M316,"")</f>
        <v/>
      </c>
      <c r="O316" s="238" t="str">
        <f>IF('Proje ve Personel Bilgileri'!C198&gt;0,G011B!R297,"")</f>
        <v/>
      </c>
      <c r="P316" s="240" t="str">
        <f>IF('Proje ve Personel Bilgileri'!C198&gt;0,MIN(N316,O316),"")</f>
        <v/>
      </c>
      <c r="R316" s="132"/>
    </row>
    <row r="317" spans="1:18" ht="18" customHeight="1" x14ac:dyDescent="0.25">
      <c r="A317" s="164">
        <v>183</v>
      </c>
      <c r="B317" s="230" t="str">
        <f>IF('Proje ve Personel Bilgileri'!C199&gt;0,'Proje ve Personel Bilgileri'!C199,"")</f>
        <v/>
      </c>
      <c r="C317" s="231" t="str">
        <f>IF('Proje ve Personel Bilgileri'!C199&gt;0,'Proje ve Personel Bilgileri'!D199,"")</f>
        <v/>
      </c>
      <c r="D317" s="326"/>
      <c r="E317" s="165"/>
      <c r="F317" s="165"/>
      <c r="G317" s="165"/>
      <c r="H317" s="165"/>
      <c r="I317" s="165"/>
      <c r="J317" s="166"/>
      <c r="K317" s="211" t="str">
        <f t="shared" si="27"/>
        <v/>
      </c>
      <c r="L317" s="238" t="str">
        <f>IF('Proje ve Personel Bilgileri'!C199&gt;0,AUcret,"")</f>
        <v/>
      </c>
      <c r="M317" s="239" t="str">
        <f t="shared" si="28"/>
        <v/>
      </c>
      <c r="N317" s="238" t="str">
        <f>IF('Proje ve Personel Bilgileri'!C199&gt;0,L317*M317,"")</f>
        <v/>
      </c>
      <c r="O317" s="238" t="str">
        <f>IF('Proje ve Personel Bilgileri'!C199&gt;0,G011B!R298,"")</f>
        <v/>
      </c>
      <c r="P317" s="240" t="str">
        <f>IF('Proje ve Personel Bilgileri'!C199&gt;0,MIN(N317,O317),"")</f>
        <v/>
      </c>
      <c r="R317" s="132"/>
    </row>
    <row r="318" spans="1:18" ht="18" customHeight="1" x14ac:dyDescent="0.25">
      <c r="A318" s="164">
        <v>184</v>
      </c>
      <c r="B318" s="230" t="str">
        <f>IF('Proje ve Personel Bilgileri'!C200&gt;0,'Proje ve Personel Bilgileri'!C200,"")</f>
        <v/>
      </c>
      <c r="C318" s="231" t="str">
        <f>IF('Proje ve Personel Bilgileri'!C200&gt;0,'Proje ve Personel Bilgileri'!D200,"")</f>
        <v/>
      </c>
      <c r="D318" s="326"/>
      <c r="E318" s="165"/>
      <c r="F318" s="165"/>
      <c r="G318" s="165"/>
      <c r="H318" s="165"/>
      <c r="I318" s="165"/>
      <c r="J318" s="166"/>
      <c r="K318" s="211" t="str">
        <f t="shared" si="27"/>
        <v/>
      </c>
      <c r="L318" s="238" t="str">
        <f>IF('Proje ve Personel Bilgileri'!C200&gt;0,AUcret,"")</f>
        <v/>
      </c>
      <c r="M318" s="239" t="str">
        <f t="shared" si="28"/>
        <v/>
      </c>
      <c r="N318" s="238" t="str">
        <f>IF('Proje ve Personel Bilgileri'!C200&gt;0,L318*M318,"")</f>
        <v/>
      </c>
      <c r="O318" s="238" t="str">
        <f>IF('Proje ve Personel Bilgileri'!C200&gt;0,G011B!R299,"")</f>
        <v/>
      </c>
      <c r="P318" s="240" t="str">
        <f>IF('Proje ve Personel Bilgileri'!C200&gt;0,MIN(N318,O318),"")</f>
        <v/>
      </c>
      <c r="R318" s="132"/>
    </row>
    <row r="319" spans="1:18" ht="18" customHeight="1" x14ac:dyDescent="0.25">
      <c r="A319" s="164">
        <v>185</v>
      </c>
      <c r="B319" s="230" t="str">
        <f>IF('Proje ve Personel Bilgileri'!C201&gt;0,'Proje ve Personel Bilgileri'!C201,"")</f>
        <v/>
      </c>
      <c r="C319" s="231" t="str">
        <f>IF('Proje ve Personel Bilgileri'!C201&gt;0,'Proje ve Personel Bilgileri'!D201,"")</f>
        <v/>
      </c>
      <c r="D319" s="326"/>
      <c r="E319" s="165"/>
      <c r="F319" s="165"/>
      <c r="G319" s="165"/>
      <c r="H319" s="165"/>
      <c r="I319" s="165"/>
      <c r="J319" s="166"/>
      <c r="K319" s="211" t="str">
        <f t="shared" si="27"/>
        <v/>
      </c>
      <c r="L319" s="238" t="str">
        <f>IF('Proje ve Personel Bilgileri'!C201&gt;0,AUcret,"")</f>
        <v/>
      </c>
      <c r="M319" s="239" t="str">
        <f t="shared" si="28"/>
        <v/>
      </c>
      <c r="N319" s="238" t="str">
        <f>IF('Proje ve Personel Bilgileri'!C201&gt;0,L319*M319,"")</f>
        <v/>
      </c>
      <c r="O319" s="238" t="str">
        <f>IF('Proje ve Personel Bilgileri'!C201&gt;0,G011B!R300,"")</f>
        <v/>
      </c>
      <c r="P319" s="240" t="str">
        <f>IF('Proje ve Personel Bilgileri'!C201&gt;0,MIN(N319,O319),"")</f>
        <v/>
      </c>
      <c r="R319" s="132"/>
    </row>
    <row r="320" spans="1:18" ht="18" customHeight="1" x14ac:dyDescent="0.25">
      <c r="A320" s="164">
        <v>186</v>
      </c>
      <c r="B320" s="230" t="str">
        <f>IF('Proje ve Personel Bilgileri'!C202&gt;0,'Proje ve Personel Bilgileri'!C202,"")</f>
        <v/>
      </c>
      <c r="C320" s="231" t="str">
        <f>IF('Proje ve Personel Bilgileri'!C202&gt;0,'Proje ve Personel Bilgileri'!D202,"")</f>
        <v/>
      </c>
      <c r="D320" s="326"/>
      <c r="E320" s="165"/>
      <c r="F320" s="165"/>
      <c r="G320" s="165"/>
      <c r="H320" s="165"/>
      <c r="I320" s="165"/>
      <c r="J320" s="166"/>
      <c r="K320" s="211" t="str">
        <f t="shared" si="27"/>
        <v/>
      </c>
      <c r="L320" s="238" t="str">
        <f>IF('Proje ve Personel Bilgileri'!C202&gt;0,AUcret,"")</f>
        <v/>
      </c>
      <c r="M320" s="239" t="str">
        <f t="shared" si="28"/>
        <v/>
      </c>
      <c r="N320" s="238" t="str">
        <f>IF('Proje ve Personel Bilgileri'!C202&gt;0,L320*M320,"")</f>
        <v/>
      </c>
      <c r="O320" s="238" t="str">
        <f>IF('Proje ve Personel Bilgileri'!C202&gt;0,G011B!R301,"")</f>
        <v/>
      </c>
      <c r="P320" s="240" t="str">
        <f>IF('Proje ve Personel Bilgileri'!C202&gt;0,MIN(N320,O320),"")</f>
        <v/>
      </c>
      <c r="R320" s="132"/>
    </row>
    <row r="321" spans="1:18" ht="18" customHeight="1" x14ac:dyDescent="0.25">
      <c r="A321" s="164">
        <v>187</v>
      </c>
      <c r="B321" s="230" t="str">
        <f>IF('Proje ve Personel Bilgileri'!C203&gt;0,'Proje ve Personel Bilgileri'!C203,"")</f>
        <v/>
      </c>
      <c r="C321" s="231" t="str">
        <f>IF('Proje ve Personel Bilgileri'!C203&gt;0,'Proje ve Personel Bilgileri'!D203,"")</f>
        <v/>
      </c>
      <c r="D321" s="326"/>
      <c r="E321" s="165"/>
      <c r="F321" s="165"/>
      <c r="G321" s="165"/>
      <c r="H321" s="165"/>
      <c r="I321" s="165"/>
      <c r="J321" s="166"/>
      <c r="K321" s="211" t="str">
        <f t="shared" si="27"/>
        <v/>
      </c>
      <c r="L321" s="238" t="str">
        <f>IF('Proje ve Personel Bilgileri'!C203&gt;0,AUcret,"")</f>
        <v/>
      </c>
      <c r="M321" s="239" t="str">
        <f t="shared" si="28"/>
        <v/>
      </c>
      <c r="N321" s="238" t="str">
        <f>IF('Proje ve Personel Bilgileri'!C203&gt;0,L321*M321,"")</f>
        <v/>
      </c>
      <c r="O321" s="238" t="str">
        <f>IF('Proje ve Personel Bilgileri'!C203&gt;0,G011B!R302,"")</f>
        <v/>
      </c>
      <c r="P321" s="240" t="str">
        <f>IF('Proje ve Personel Bilgileri'!C203&gt;0,MIN(N321,O321),"")</f>
        <v/>
      </c>
      <c r="R321" s="132"/>
    </row>
    <row r="322" spans="1:18" ht="18" customHeight="1" x14ac:dyDescent="0.25">
      <c r="A322" s="164">
        <v>188</v>
      </c>
      <c r="B322" s="230" t="str">
        <f>IF('Proje ve Personel Bilgileri'!C204&gt;0,'Proje ve Personel Bilgileri'!C204,"")</f>
        <v/>
      </c>
      <c r="C322" s="231" t="str">
        <f>IF('Proje ve Personel Bilgileri'!C204&gt;0,'Proje ve Personel Bilgileri'!D204,"")</f>
        <v/>
      </c>
      <c r="D322" s="326"/>
      <c r="E322" s="165"/>
      <c r="F322" s="165"/>
      <c r="G322" s="165"/>
      <c r="H322" s="165"/>
      <c r="I322" s="165"/>
      <c r="J322" s="166"/>
      <c r="K322" s="211" t="str">
        <f t="shared" si="27"/>
        <v/>
      </c>
      <c r="L322" s="238" t="str">
        <f>IF('Proje ve Personel Bilgileri'!C204&gt;0,AUcret,"")</f>
        <v/>
      </c>
      <c r="M322" s="239" t="str">
        <f t="shared" si="28"/>
        <v/>
      </c>
      <c r="N322" s="238" t="str">
        <f>IF('Proje ve Personel Bilgileri'!C204&gt;0,L322*M322,"")</f>
        <v/>
      </c>
      <c r="O322" s="238" t="str">
        <f>IF('Proje ve Personel Bilgileri'!C204&gt;0,G011B!R303,"")</f>
        <v/>
      </c>
      <c r="P322" s="240" t="str">
        <f>IF('Proje ve Personel Bilgileri'!C204&gt;0,MIN(N322,O322),"")</f>
        <v/>
      </c>
      <c r="R322" s="132"/>
    </row>
    <row r="323" spans="1:18" ht="18" customHeight="1" x14ac:dyDescent="0.25">
      <c r="A323" s="164">
        <v>189</v>
      </c>
      <c r="B323" s="230" t="str">
        <f>IF('Proje ve Personel Bilgileri'!C205&gt;0,'Proje ve Personel Bilgileri'!C205,"")</f>
        <v/>
      </c>
      <c r="C323" s="231" t="str">
        <f>IF('Proje ve Personel Bilgileri'!C205&gt;0,'Proje ve Personel Bilgileri'!D205,"")</f>
        <v/>
      </c>
      <c r="D323" s="326"/>
      <c r="E323" s="165"/>
      <c r="F323" s="165"/>
      <c r="G323" s="165"/>
      <c r="H323" s="165"/>
      <c r="I323" s="165"/>
      <c r="J323" s="166"/>
      <c r="K323" s="211" t="str">
        <f t="shared" si="27"/>
        <v/>
      </c>
      <c r="L323" s="238" t="str">
        <f>IF('Proje ve Personel Bilgileri'!C205&gt;0,AUcret,"")</f>
        <v/>
      </c>
      <c r="M323" s="239" t="str">
        <f t="shared" si="28"/>
        <v/>
      </c>
      <c r="N323" s="238" t="str">
        <f>IF('Proje ve Personel Bilgileri'!C205&gt;0,L323*M323,"")</f>
        <v/>
      </c>
      <c r="O323" s="238" t="str">
        <f>IF('Proje ve Personel Bilgileri'!C205&gt;0,G011B!R304,"")</f>
        <v/>
      </c>
      <c r="P323" s="240" t="str">
        <f>IF('Proje ve Personel Bilgileri'!C205&gt;0,MIN(N323,O323),"")</f>
        <v/>
      </c>
      <c r="R323" s="132"/>
    </row>
    <row r="324" spans="1:18" ht="18" customHeight="1" x14ac:dyDescent="0.25">
      <c r="A324" s="164">
        <v>190</v>
      </c>
      <c r="B324" s="230" t="str">
        <f>IF('Proje ve Personel Bilgileri'!C206&gt;0,'Proje ve Personel Bilgileri'!C206,"")</f>
        <v/>
      </c>
      <c r="C324" s="231" t="str">
        <f>IF('Proje ve Personel Bilgileri'!C206&gt;0,'Proje ve Personel Bilgileri'!D206,"")</f>
        <v/>
      </c>
      <c r="D324" s="326"/>
      <c r="E324" s="165"/>
      <c r="F324" s="165"/>
      <c r="G324" s="165"/>
      <c r="H324" s="165"/>
      <c r="I324" s="165"/>
      <c r="J324" s="166"/>
      <c r="K324" s="211" t="str">
        <f t="shared" si="27"/>
        <v/>
      </c>
      <c r="L324" s="238" t="str">
        <f>IF('Proje ve Personel Bilgileri'!C206&gt;0,AUcret,"")</f>
        <v/>
      </c>
      <c r="M324" s="239" t="str">
        <f t="shared" si="28"/>
        <v/>
      </c>
      <c r="N324" s="238" t="str">
        <f>IF('Proje ve Personel Bilgileri'!C206&gt;0,L324*M324,"")</f>
        <v/>
      </c>
      <c r="O324" s="238" t="str">
        <f>IF('Proje ve Personel Bilgileri'!C206&gt;0,G011B!R305,"")</f>
        <v/>
      </c>
      <c r="P324" s="240" t="str">
        <f>IF('Proje ve Personel Bilgileri'!C206&gt;0,MIN(N324,O324),"")</f>
        <v/>
      </c>
      <c r="R324" s="132"/>
    </row>
    <row r="325" spans="1:18" ht="18" customHeight="1" x14ac:dyDescent="0.25">
      <c r="A325" s="164">
        <v>191</v>
      </c>
      <c r="B325" s="230" t="str">
        <f>IF('Proje ve Personel Bilgileri'!C207&gt;0,'Proje ve Personel Bilgileri'!C207,"")</f>
        <v/>
      </c>
      <c r="C325" s="231" t="str">
        <f>IF('Proje ve Personel Bilgileri'!C207&gt;0,'Proje ve Personel Bilgileri'!D207,"")</f>
        <v/>
      </c>
      <c r="D325" s="326"/>
      <c r="E325" s="165"/>
      <c r="F325" s="165"/>
      <c r="G325" s="165"/>
      <c r="H325" s="165"/>
      <c r="I325" s="165"/>
      <c r="J325" s="166"/>
      <c r="K325" s="211" t="str">
        <f t="shared" si="27"/>
        <v/>
      </c>
      <c r="L325" s="238" t="str">
        <f>IF('Proje ve Personel Bilgileri'!C207&gt;0,AUcret,"")</f>
        <v/>
      </c>
      <c r="M325" s="239" t="str">
        <f t="shared" si="28"/>
        <v/>
      </c>
      <c r="N325" s="238" t="str">
        <f>IF('Proje ve Personel Bilgileri'!C207&gt;0,L325*M325,"")</f>
        <v/>
      </c>
      <c r="O325" s="238" t="str">
        <f>IF('Proje ve Personel Bilgileri'!C207&gt;0,G011B!R306,"")</f>
        <v/>
      </c>
      <c r="P325" s="240" t="str">
        <f>IF('Proje ve Personel Bilgileri'!C207&gt;0,MIN(N325,O325),"")</f>
        <v/>
      </c>
      <c r="R325" s="132"/>
    </row>
    <row r="326" spans="1:18" ht="18" customHeight="1" x14ac:dyDescent="0.25">
      <c r="A326" s="164">
        <v>192</v>
      </c>
      <c r="B326" s="230" t="str">
        <f>IF('Proje ve Personel Bilgileri'!C208&gt;0,'Proje ve Personel Bilgileri'!C208,"")</f>
        <v/>
      </c>
      <c r="C326" s="231" t="str">
        <f>IF('Proje ve Personel Bilgileri'!C208&gt;0,'Proje ve Personel Bilgileri'!D208,"")</f>
        <v/>
      </c>
      <c r="D326" s="326"/>
      <c r="E326" s="165"/>
      <c r="F326" s="165"/>
      <c r="G326" s="165"/>
      <c r="H326" s="165"/>
      <c r="I326" s="165"/>
      <c r="J326" s="166"/>
      <c r="K326" s="211" t="str">
        <f t="shared" si="27"/>
        <v/>
      </c>
      <c r="L326" s="238" t="str">
        <f>IF('Proje ve Personel Bilgileri'!C208&gt;0,AUcret,"")</f>
        <v/>
      </c>
      <c r="M326" s="239" t="str">
        <f t="shared" si="28"/>
        <v/>
      </c>
      <c r="N326" s="238" t="str">
        <f>IF('Proje ve Personel Bilgileri'!C208&gt;0,L326*M326,"")</f>
        <v/>
      </c>
      <c r="O326" s="238" t="str">
        <f>IF('Proje ve Personel Bilgileri'!C208&gt;0,G011B!R307,"")</f>
        <v/>
      </c>
      <c r="P326" s="240" t="str">
        <f>IF('Proje ve Personel Bilgileri'!C208&gt;0,MIN(N326,O326),"")</f>
        <v/>
      </c>
      <c r="R326" s="132"/>
    </row>
    <row r="327" spans="1:18" ht="18" customHeight="1" x14ac:dyDescent="0.25">
      <c r="A327" s="164">
        <v>193</v>
      </c>
      <c r="B327" s="230" t="str">
        <f>IF('Proje ve Personel Bilgileri'!C209&gt;0,'Proje ve Personel Bilgileri'!C209,"")</f>
        <v/>
      </c>
      <c r="C327" s="231" t="str">
        <f>IF('Proje ve Personel Bilgileri'!C209&gt;0,'Proje ve Personel Bilgileri'!D209,"")</f>
        <v/>
      </c>
      <c r="D327" s="326"/>
      <c r="E327" s="165"/>
      <c r="F327" s="165"/>
      <c r="G327" s="165"/>
      <c r="H327" s="165"/>
      <c r="I327" s="165"/>
      <c r="J327" s="166"/>
      <c r="K327" s="211" t="str">
        <f t="shared" si="27"/>
        <v/>
      </c>
      <c r="L327" s="238" t="str">
        <f>IF('Proje ve Personel Bilgileri'!C209&gt;0,AUcret,"")</f>
        <v/>
      </c>
      <c r="M327" s="239" t="str">
        <f t="shared" si="28"/>
        <v/>
      </c>
      <c r="N327" s="238" t="str">
        <f>IF('Proje ve Personel Bilgileri'!C209&gt;0,L327*M327,"")</f>
        <v/>
      </c>
      <c r="O327" s="238" t="str">
        <f>IF('Proje ve Personel Bilgileri'!C209&gt;0,G011B!R308,"")</f>
        <v/>
      </c>
      <c r="P327" s="240" t="str">
        <f>IF('Proje ve Personel Bilgileri'!C209&gt;0,MIN(N327,O327),"")</f>
        <v/>
      </c>
      <c r="R327" s="132"/>
    </row>
    <row r="328" spans="1:18" ht="18" customHeight="1" x14ac:dyDescent="0.25">
      <c r="A328" s="164">
        <v>194</v>
      </c>
      <c r="B328" s="230" t="str">
        <f>IF('Proje ve Personel Bilgileri'!C210&gt;0,'Proje ve Personel Bilgileri'!C210,"")</f>
        <v/>
      </c>
      <c r="C328" s="231" t="str">
        <f>IF('Proje ve Personel Bilgileri'!C210&gt;0,'Proje ve Personel Bilgileri'!D210,"")</f>
        <v/>
      </c>
      <c r="D328" s="326"/>
      <c r="E328" s="165"/>
      <c r="F328" s="165"/>
      <c r="G328" s="165"/>
      <c r="H328" s="165"/>
      <c r="I328" s="165"/>
      <c r="J328" s="166"/>
      <c r="K328" s="211" t="str">
        <f t="shared" si="27"/>
        <v/>
      </c>
      <c r="L328" s="238" t="str">
        <f>IF('Proje ve Personel Bilgileri'!C210&gt;0,AUcret,"")</f>
        <v/>
      </c>
      <c r="M328" s="239" t="str">
        <f t="shared" si="28"/>
        <v/>
      </c>
      <c r="N328" s="238" t="str">
        <f>IF('Proje ve Personel Bilgileri'!C210&gt;0,L328*M328,"")</f>
        <v/>
      </c>
      <c r="O328" s="238" t="str">
        <f>IF('Proje ve Personel Bilgileri'!C210&gt;0,G011B!R309,"")</f>
        <v/>
      </c>
      <c r="P328" s="240" t="str">
        <f>IF('Proje ve Personel Bilgileri'!C210&gt;0,MIN(N328,O328),"")</f>
        <v/>
      </c>
      <c r="R328" s="132"/>
    </row>
    <row r="329" spans="1:18" ht="18" customHeight="1" x14ac:dyDescent="0.25">
      <c r="A329" s="164">
        <v>195</v>
      </c>
      <c r="B329" s="230" t="str">
        <f>IF('Proje ve Personel Bilgileri'!C211&gt;0,'Proje ve Personel Bilgileri'!C211,"")</f>
        <v/>
      </c>
      <c r="C329" s="231" t="str">
        <f>IF('Proje ve Personel Bilgileri'!C211&gt;0,'Proje ve Personel Bilgileri'!D211,"")</f>
        <v/>
      </c>
      <c r="D329" s="326"/>
      <c r="E329" s="165"/>
      <c r="F329" s="165"/>
      <c r="G329" s="165"/>
      <c r="H329" s="165"/>
      <c r="I329" s="165"/>
      <c r="J329" s="166"/>
      <c r="K329" s="211" t="str">
        <f t="shared" si="27"/>
        <v/>
      </c>
      <c r="L329" s="238" t="str">
        <f>IF('Proje ve Personel Bilgileri'!C211&gt;0,AUcret,"")</f>
        <v/>
      </c>
      <c r="M329" s="239" t="str">
        <f t="shared" si="28"/>
        <v/>
      </c>
      <c r="N329" s="238" t="str">
        <f>IF('Proje ve Personel Bilgileri'!C211&gt;0,L329*M329,"")</f>
        <v/>
      </c>
      <c r="O329" s="238" t="str">
        <f>IF('Proje ve Personel Bilgileri'!C211&gt;0,G011B!R310,"")</f>
        <v/>
      </c>
      <c r="P329" s="240" t="str">
        <f>IF('Proje ve Personel Bilgileri'!C211&gt;0,MIN(N329,O329),"")</f>
        <v/>
      </c>
      <c r="R329" s="132"/>
    </row>
    <row r="330" spans="1:18" ht="18" customHeight="1" x14ac:dyDescent="0.25">
      <c r="A330" s="164">
        <v>196</v>
      </c>
      <c r="B330" s="230" t="str">
        <f>IF('Proje ve Personel Bilgileri'!C212&gt;0,'Proje ve Personel Bilgileri'!C212,"")</f>
        <v/>
      </c>
      <c r="C330" s="231" t="str">
        <f>IF('Proje ve Personel Bilgileri'!C212&gt;0,'Proje ve Personel Bilgileri'!D212,"")</f>
        <v/>
      </c>
      <c r="D330" s="326"/>
      <c r="E330" s="165"/>
      <c r="F330" s="165"/>
      <c r="G330" s="165"/>
      <c r="H330" s="165"/>
      <c r="I330" s="165"/>
      <c r="J330" s="166"/>
      <c r="K330" s="211" t="str">
        <f t="shared" si="27"/>
        <v/>
      </c>
      <c r="L330" s="238" t="str">
        <f>IF('Proje ve Personel Bilgileri'!C212&gt;0,AUcret,"")</f>
        <v/>
      </c>
      <c r="M330" s="239" t="str">
        <f t="shared" si="28"/>
        <v/>
      </c>
      <c r="N330" s="238" t="str">
        <f>IF('Proje ve Personel Bilgileri'!C212&gt;0,L330*M330,"")</f>
        <v/>
      </c>
      <c r="O330" s="238" t="str">
        <f>IF('Proje ve Personel Bilgileri'!C212&gt;0,G011B!R311,"")</f>
        <v/>
      </c>
      <c r="P330" s="240" t="str">
        <f>IF('Proje ve Personel Bilgileri'!C212&gt;0,MIN(N330,O330),"")</f>
        <v/>
      </c>
      <c r="R330" s="132"/>
    </row>
    <row r="331" spans="1:18" ht="18" customHeight="1" x14ac:dyDescent="0.25">
      <c r="A331" s="164">
        <v>197</v>
      </c>
      <c r="B331" s="230" t="str">
        <f>IF('Proje ve Personel Bilgileri'!C213&gt;0,'Proje ve Personel Bilgileri'!C213,"")</f>
        <v/>
      </c>
      <c r="C331" s="231" t="str">
        <f>IF('Proje ve Personel Bilgileri'!C213&gt;0,'Proje ve Personel Bilgileri'!D213,"")</f>
        <v/>
      </c>
      <c r="D331" s="326"/>
      <c r="E331" s="165"/>
      <c r="F331" s="165"/>
      <c r="G331" s="165"/>
      <c r="H331" s="165"/>
      <c r="I331" s="165"/>
      <c r="J331" s="166"/>
      <c r="K331" s="211" t="str">
        <f t="shared" si="27"/>
        <v/>
      </c>
      <c r="L331" s="238" t="str">
        <f>IF('Proje ve Personel Bilgileri'!C213&gt;0,AUcret,"")</f>
        <v/>
      </c>
      <c r="M331" s="239" t="str">
        <f t="shared" si="28"/>
        <v/>
      </c>
      <c r="N331" s="238" t="str">
        <f>IF('Proje ve Personel Bilgileri'!C213&gt;0,L331*M331,"")</f>
        <v/>
      </c>
      <c r="O331" s="238" t="str">
        <f>IF('Proje ve Personel Bilgileri'!C213&gt;0,G011B!R312,"")</f>
        <v/>
      </c>
      <c r="P331" s="240" t="str">
        <f>IF('Proje ve Personel Bilgileri'!C213&gt;0,MIN(N331,O331),"")</f>
        <v/>
      </c>
      <c r="R331" s="132"/>
    </row>
    <row r="332" spans="1:18" ht="18" customHeight="1" x14ac:dyDescent="0.25">
      <c r="A332" s="164">
        <v>198</v>
      </c>
      <c r="B332" s="230" t="str">
        <f>IF('Proje ve Personel Bilgileri'!C214&gt;0,'Proje ve Personel Bilgileri'!C214,"")</f>
        <v/>
      </c>
      <c r="C332" s="231" t="str">
        <f>IF('Proje ve Personel Bilgileri'!C214&gt;0,'Proje ve Personel Bilgileri'!D214,"")</f>
        <v/>
      </c>
      <c r="D332" s="326"/>
      <c r="E332" s="165"/>
      <c r="F332" s="165"/>
      <c r="G332" s="165"/>
      <c r="H332" s="165"/>
      <c r="I332" s="165"/>
      <c r="J332" s="166"/>
      <c r="K332" s="211" t="str">
        <f t="shared" si="27"/>
        <v/>
      </c>
      <c r="L332" s="238" t="str">
        <f>IF('Proje ve Personel Bilgileri'!C214&gt;0,AUcret,"")</f>
        <v/>
      </c>
      <c r="M332" s="239" t="str">
        <f t="shared" si="28"/>
        <v/>
      </c>
      <c r="N332" s="238" t="str">
        <f>IF('Proje ve Personel Bilgileri'!C214&gt;0,L332*M332,"")</f>
        <v/>
      </c>
      <c r="O332" s="238" t="str">
        <f>IF('Proje ve Personel Bilgileri'!C214&gt;0,G011B!R313,"")</f>
        <v/>
      </c>
      <c r="P332" s="240" t="str">
        <f>IF('Proje ve Personel Bilgileri'!C214&gt;0,MIN(N332,O332),"")</f>
        <v/>
      </c>
      <c r="R332" s="132"/>
    </row>
    <row r="333" spans="1:18" ht="18" customHeight="1" x14ac:dyDescent="0.25">
      <c r="A333" s="164">
        <v>199</v>
      </c>
      <c r="B333" s="230" t="str">
        <f>IF('Proje ve Personel Bilgileri'!C215&gt;0,'Proje ve Personel Bilgileri'!C215,"")</f>
        <v/>
      </c>
      <c r="C333" s="231" t="str">
        <f>IF('Proje ve Personel Bilgileri'!C215&gt;0,'Proje ve Personel Bilgileri'!D215,"")</f>
        <v/>
      </c>
      <c r="D333" s="326"/>
      <c r="E333" s="165"/>
      <c r="F333" s="165"/>
      <c r="G333" s="165"/>
      <c r="H333" s="165"/>
      <c r="I333" s="165"/>
      <c r="J333" s="166"/>
      <c r="K333" s="211" t="str">
        <f t="shared" si="27"/>
        <v/>
      </c>
      <c r="L333" s="238" t="str">
        <f>IF('Proje ve Personel Bilgileri'!C215&gt;0,AUcret,"")</f>
        <v/>
      </c>
      <c r="M333" s="239" t="str">
        <f t="shared" si="28"/>
        <v/>
      </c>
      <c r="N333" s="238" t="str">
        <f>IF('Proje ve Personel Bilgileri'!C215&gt;0,L333*M333,"")</f>
        <v/>
      </c>
      <c r="O333" s="238" t="str">
        <f>IF('Proje ve Personel Bilgileri'!C215&gt;0,G011B!R314,"")</f>
        <v/>
      </c>
      <c r="P333" s="240" t="str">
        <f>IF('Proje ve Personel Bilgileri'!C215&gt;0,MIN(N333,O333),"")</f>
        <v/>
      </c>
      <c r="R333" s="132"/>
    </row>
    <row r="334" spans="1:18" ht="18" customHeight="1" thickBot="1" x14ac:dyDescent="0.3">
      <c r="A334" s="167">
        <v>200</v>
      </c>
      <c r="B334" s="232" t="str">
        <f>IF('Proje ve Personel Bilgileri'!C216&gt;0,'Proje ve Personel Bilgileri'!C216,"")</f>
        <v/>
      </c>
      <c r="C334" s="233" t="str">
        <f>IF('Proje ve Personel Bilgileri'!C216&gt;0,'Proje ve Personel Bilgileri'!D216,"")</f>
        <v/>
      </c>
      <c r="D334" s="327"/>
      <c r="E334" s="168"/>
      <c r="F334" s="168"/>
      <c r="G334" s="168"/>
      <c r="H334" s="168"/>
      <c r="I334" s="168"/>
      <c r="J334" s="169"/>
      <c r="K334" s="241" t="str">
        <f t="shared" si="27"/>
        <v/>
      </c>
      <c r="L334" s="242" t="str">
        <f>IF('Proje ve Personel Bilgileri'!C216&gt;0,AUcret,"")</f>
        <v/>
      </c>
      <c r="M334" s="243" t="str">
        <f t="shared" si="28"/>
        <v/>
      </c>
      <c r="N334" s="242" t="str">
        <f>IF('Proje ve Personel Bilgileri'!C216&gt;0,L334*M334,"")</f>
        <v/>
      </c>
      <c r="O334" s="242" t="str">
        <f>IF('Proje ve Personel Bilgileri'!C216&gt;0,G011B!R315,"")</f>
        <v/>
      </c>
      <c r="P334" s="244" t="str">
        <f>IF('Proje ve Personel Bilgileri'!C216&gt;0,MIN(N334,O334),"")</f>
        <v/>
      </c>
      <c r="R334" s="245">
        <f>IF(ISERROR(IF(SUM(L315:L334)&gt;0,1,0)),1,IF(SUM(L315:L334)&gt;0,1,0))</f>
        <v>0</v>
      </c>
    </row>
    <row r="335" spans="1:18" x14ac:dyDescent="0.25">
      <c r="A335" t="s">
        <v>68</v>
      </c>
    </row>
    <row r="336" spans="1:18" x14ac:dyDescent="0.25">
      <c r="A336" t="s">
        <v>70</v>
      </c>
    </row>
    <row r="337" spans="1:15" x14ac:dyDescent="0.25">
      <c r="A337" t="s">
        <v>69</v>
      </c>
    </row>
    <row r="339" spans="1:15" ht="19.5" x14ac:dyDescent="0.3">
      <c r="A339" s="342" t="s">
        <v>43</v>
      </c>
      <c r="B339" s="343">
        <f ca="1">imzatarihi</f>
        <v>46091</v>
      </c>
      <c r="C339" s="413" t="s">
        <v>44</v>
      </c>
      <c r="D339" s="413"/>
      <c r="E339" s="344" t="str">
        <f>IF(kurulusyetkilisi&gt;0,kurulusyetkilisi,"")</f>
        <v/>
      </c>
      <c r="G339" s="342"/>
      <c r="H339" s="131"/>
      <c r="I339" s="131"/>
      <c r="J339" s="4"/>
      <c r="L339" s="153"/>
      <c r="M339" s="153"/>
      <c r="N339" s="153"/>
      <c r="O339" s="153"/>
    </row>
    <row r="340" spans="1:15" ht="19.5" x14ac:dyDescent="0.3">
      <c r="A340" s="346"/>
      <c r="B340" s="346"/>
      <c r="C340" s="413" t="s">
        <v>45</v>
      </c>
      <c r="D340" s="413"/>
      <c r="E340" s="414"/>
      <c r="F340" s="414"/>
      <c r="G340" s="414"/>
      <c r="H340" s="107"/>
      <c r="I340" s="107"/>
      <c r="J340" s="4"/>
      <c r="L340" s="153"/>
      <c r="M340" s="153"/>
      <c r="N340" s="153"/>
      <c r="O340" s="153"/>
    </row>
  </sheetData>
  <sheetProtection algorithmName="SHA-512" hashValue="tOJ/aoZfUA1HOPPXjoHMQcTEFB6gd6MhvbNvuV2THXln4/krU5Ja19JljGy/IPuOLWIOqWOXlo5nN/FC8yJYgw==" saltValue="f0+WgMqO2lzAfZCql+4uHQ==" spinCount="100000" sheet="1" objects="1" scenarios="1"/>
  <mergeCells count="240">
    <mergeCell ref="C339:D339"/>
    <mergeCell ref="C340:D340"/>
    <mergeCell ref="E340:G340"/>
    <mergeCell ref="A307:P307"/>
    <mergeCell ref="A308:P308"/>
    <mergeCell ref="A309:P309"/>
    <mergeCell ref="A310:B310"/>
    <mergeCell ref="C310:P310"/>
    <mergeCell ref="A311:B311"/>
    <mergeCell ref="C311:P311"/>
    <mergeCell ref="A312:B312"/>
    <mergeCell ref="C312:P312"/>
    <mergeCell ref="A313:A314"/>
    <mergeCell ref="B313:B314"/>
    <mergeCell ref="C313:C314"/>
    <mergeCell ref="E313:I313"/>
    <mergeCell ref="J313:J314"/>
    <mergeCell ref="K313:K314"/>
    <mergeCell ref="L313:L314"/>
    <mergeCell ref="M313:M314"/>
    <mergeCell ref="N313:N314"/>
    <mergeCell ref="O313:O314"/>
    <mergeCell ref="P313:P314"/>
    <mergeCell ref="D313:D314"/>
    <mergeCell ref="C305:D305"/>
    <mergeCell ref="C306:D306"/>
    <mergeCell ref="E306:G306"/>
    <mergeCell ref="A277:B277"/>
    <mergeCell ref="C277:P277"/>
    <mergeCell ref="A278:B278"/>
    <mergeCell ref="C278:P278"/>
    <mergeCell ref="A279:A280"/>
    <mergeCell ref="B279:B280"/>
    <mergeCell ref="C279:C280"/>
    <mergeCell ref="E279:I279"/>
    <mergeCell ref="J279:J280"/>
    <mergeCell ref="K279:K280"/>
    <mergeCell ref="L279:L280"/>
    <mergeCell ref="M279:M280"/>
    <mergeCell ref="N279:N280"/>
    <mergeCell ref="O279:O280"/>
    <mergeCell ref="P279:P280"/>
    <mergeCell ref="D279:D280"/>
    <mergeCell ref="O245:O246"/>
    <mergeCell ref="P245:P246"/>
    <mergeCell ref="A273:P273"/>
    <mergeCell ref="A274:P274"/>
    <mergeCell ref="A275:P275"/>
    <mergeCell ref="A276:B276"/>
    <mergeCell ref="C276:P276"/>
    <mergeCell ref="A245:A246"/>
    <mergeCell ref="B245:B246"/>
    <mergeCell ref="C245:C246"/>
    <mergeCell ref="E245:I245"/>
    <mergeCell ref="J245:J246"/>
    <mergeCell ref="K245:K246"/>
    <mergeCell ref="L245:L246"/>
    <mergeCell ref="M245:M246"/>
    <mergeCell ref="N245:N246"/>
    <mergeCell ref="D245:D246"/>
    <mergeCell ref="C271:D271"/>
    <mergeCell ref="C272:D272"/>
    <mergeCell ref="E272:G272"/>
    <mergeCell ref="A239:P239"/>
    <mergeCell ref="A240:P240"/>
    <mergeCell ref="A241:P241"/>
    <mergeCell ref="A242:B242"/>
    <mergeCell ref="C242:P242"/>
    <mergeCell ref="A243:B243"/>
    <mergeCell ref="C243:P243"/>
    <mergeCell ref="A244:B244"/>
    <mergeCell ref="C244:P244"/>
    <mergeCell ref="A1:P1"/>
    <mergeCell ref="P7:P8"/>
    <mergeCell ref="A6:B6"/>
    <mergeCell ref="A4:B4"/>
    <mergeCell ref="A5:B5"/>
    <mergeCell ref="C4:P4"/>
    <mergeCell ref="C5:P5"/>
    <mergeCell ref="C6:P6"/>
    <mergeCell ref="J7:J8"/>
    <mergeCell ref="K7:K8"/>
    <mergeCell ref="A2:P2"/>
    <mergeCell ref="L7:L8"/>
    <mergeCell ref="M7:M8"/>
    <mergeCell ref="N7:N8"/>
    <mergeCell ref="C33:D33"/>
    <mergeCell ref="C34:D34"/>
    <mergeCell ref="E34:G34"/>
    <mergeCell ref="A35:P35"/>
    <mergeCell ref="A36:P36"/>
    <mergeCell ref="A37:P37"/>
    <mergeCell ref="A38:B38"/>
    <mergeCell ref="C38:P38"/>
    <mergeCell ref="A3:P3"/>
    <mergeCell ref="O7:O8"/>
    <mergeCell ref="A7:A8"/>
    <mergeCell ref="B7:B8"/>
    <mergeCell ref="C7:C8"/>
    <mergeCell ref="E7:I7"/>
    <mergeCell ref="D7:D8"/>
    <mergeCell ref="A39:B39"/>
    <mergeCell ref="C39:P39"/>
    <mergeCell ref="A40:B40"/>
    <mergeCell ref="C40:P40"/>
    <mergeCell ref="A41:A42"/>
    <mergeCell ref="B41:B42"/>
    <mergeCell ref="C41:C42"/>
    <mergeCell ref="E41:I41"/>
    <mergeCell ref="J41:J42"/>
    <mergeCell ref="K41:K42"/>
    <mergeCell ref="L41:L42"/>
    <mergeCell ref="M41:M42"/>
    <mergeCell ref="N41:N42"/>
    <mergeCell ref="O41:O42"/>
    <mergeCell ref="P41:P42"/>
    <mergeCell ref="D41:D42"/>
    <mergeCell ref="A72:B72"/>
    <mergeCell ref="C72:P72"/>
    <mergeCell ref="A73:B73"/>
    <mergeCell ref="C73:P73"/>
    <mergeCell ref="A74:B74"/>
    <mergeCell ref="C74:P74"/>
    <mergeCell ref="A69:P69"/>
    <mergeCell ref="A70:P70"/>
    <mergeCell ref="A71:P71"/>
    <mergeCell ref="C67:D67"/>
    <mergeCell ref="C68:D68"/>
    <mergeCell ref="E68:G68"/>
    <mergeCell ref="A105:P105"/>
    <mergeCell ref="A106:B106"/>
    <mergeCell ref="C106:P106"/>
    <mergeCell ref="A107:B107"/>
    <mergeCell ref="C107:P107"/>
    <mergeCell ref="P75:P76"/>
    <mergeCell ref="A103:P103"/>
    <mergeCell ref="A104:P104"/>
    <mergeCell ref="K75:K76"/>
    <mergeCell ref="L75:L76"/>
    <mergeCell ref="M75:M76"/>
    <mergeCell ref="N75:N76"/>
    <mergeCell ref="O75:O76"/>
    <mergeCell ref="A75:A76"/>
    <mergeCell ref="B75:B76"/>
    <mergeCell ref="C75:C76"/>
    <mergeCell ref="E75:I75"/>
    <mergeCell ref="J75:J76"/>
    <mergeCell ref="D75:D76"/>
    <mergeCell ref="C101:D101"/>
    <mergeCell ref="C102:D102"/>
    <mergeCell ref="E102:G102"/>
    <mergeCell ref="A108:B108"/>
    <mergeCell ref="C108:P108"/>
    <mergeCell ref="A109:A110"/>
    <mergeCell ref="B109:B110"/>
    <mergeCell ref="C109:C110"/>
    <mergeCell ref="E109:I109"/>
    <mergeCell ref="J109:J110"/>
    <mergeCell ref="K109:K110"/>
    <mergeCell ref="L109:L110"/>
    <mergeCell ref="M109:M110"/>
    <mergeCell ref="N109:N110"/>
    <mergeCell ref="O109:O110"/>
    <mergeCell ref="P109:P110"/>
    <mergeCell ref="D109:D110"/>
    <mergeCell ref="A140:B140"/>
    <mergeCell ref="C140:P140"/>
    <mergeCell ref="A141:B141"/>
    <mergeCell ref="C141:P141"/>
    <mergeCell ref="A142:B142"/>
    <mergeCell ref="C142:P142"/>
    <mergeCell ref="A137:P137"/>
    <mergeCell ref="A138:P138"/>
    <mergeCell ref="A139:P139"/>
    <mergeCell ref="C135:D135"/>
    <mergeCell ref="C136:D136"/>
    <mergeCell ref="E136:G136"/>
    <mergeCell ref="A173:P173"/>
    <mergeCell ref="A174:B174"/>
    <mergeCell ref="C174:P174"/>
    <mergeCell ref="A175:B175"/>
    <mergeCell ref="C175:P175"/>
    <mergeCell ref="P143:P144"/>
    <mergeCell ref="A171:P171"/>
    <mergeCell ref="A172:P172"/>
    <mergeCell ref="K143:K144"/>
    <mergeCell ref="L143:L144"/>
    <mergeCell ref="M143:M144"/>
    <mergeCell ref="N143:N144"/>
    <mergeCell ref="O143:O144"/>
    <mergeCell ref="A143:A144"/>
    <mergeCell ref="B143:B144"/>
    <mergeCell ref="C143:C144"/>
    <mergeCell ref="E143:I143"/>
    <mergeCell ref="J143:J144"/>
    <mergeCell ref="D143:D144"/>
    <mergeCell ref="C169:D169"/>
    <mergeCell ref="C170:D170"/>
    <mergeCell ref="E170:G170"/>
    <mergeCell ref="A176:B176"/>
    <mergeCell ref="C176:P176"/>
    <mergeCell ref="A177:A178"/>
    <mergeCell ref="B177:B178"/>
    <mergeCell ref="C177:C178"/>
    <mergeCell ref="E177:I177"/>
    <mergeCell ref="J177:J178"/>
    <mergeCell ref="K177:K178"/>
    <mergeCell ref="L177:L178"/>
    <mergeCell ref="M177:M178"/>
    <mergeCell ref="N177:N178"/>
    <mergeCell ref="O177:O178"/>
    <mergeCell ref="P177:P178"/>
    <mergeCell ref="D177:D178"/>
    <mergeCell ref="A208:B208"/>
    <mergeCell ref="C208:P208"/>
    <mergeCell ref="A209:B209"/>
    <mergeCell ref="C209:P209"/>
    <mergeCell ref="A210:B210"/>
    <mergeCell ref="C210:P210"/>
    <mergeCell ref="A205:P205"/>
    <mergeCell ref="A206:P206"/>
    <mergeCell ref="A207:P207"/>
    <mergeCell ref="C203:D203"/>
    <mergeCell ref="C204:D204"/>
    <mergeCell ref="E204:G204"/>
    <mergeCell ref="P211:P212"/>
    <mergeCell ref="K211:K212"/>
    <mergeCell ref="L211:L212"/>
    <mergeCell ref="M211:M212"/>
    <mergeCell ref="N211:N212"/>
    <mergeCell ref="O211:O212"/>
    <mergeCell ref="A211:A212"/>
    <mergeCell ref="B211:B212"/>
    <mergeCell ref="C211:C212"/>
    <mergeCell ref="E211:I211"/>
    <mergeCell ref="J211:J212"/>
    <mergeCell ref="D211:D212"/>
    <mergeCell ref="C237:D237"/>
    <mergeCell ref="C238:D238"/>
    <mergeCell ref="E238:G238"/>
  </mergeCells>
  <dataValidations count="2">
    <dataValidation type="list" allowBlank="1" showInputMessage="1" showErrorMessage="1" prompt="Mezuniyet durumuna göre X seçiniz._x000a_" sqref="E315:I334 E281:I300 E43:I62 E77:I96 E111:I130 E145:I164 E179:I198 E213:I232 E247:I266 E9:I28" xr:uid="{00000000-0002-0000-0C00-000000000000}">
      <formula1>"X"</formula1>
    </dataValidation>
    <dataValidation type="list" allowBlank="1" showInputMessage="1" showErrorMessage="1" prompt="Kuruluş Ortağı Olan Kamu Kurumu/ Üniversite Personeli için X seçiniz." sqref="D9:D28 D43:D62 D77:D96 D111:D130 D145:D164 D179:D198 D213:D232 D247:D266 D281:D300 D315:D334" xr:uid="{00000000-0002-0000-0C00-000001000000}">
      <formula1>"X"</formula1>
    </dataValidation>
  </dataValidations>
  <pageMargins left="0.51181102362204722" right="0.51181102362204722" top="0.74803149606299213" bottom="0.74803149606299213" header="0.31496062992125984" footer="0.31496062992125984"/>
  <pageSetup paperSize="9" scale="65" orientation="landscape" r:id="rId1"/>
  <rowBreaks count="9" manualBreakCount="9">
    <brk id="34" max="14" man="1"/>
    <brk id="68" max="14" man="1"/>
    <brk id="102" max="14" man="1"/>
    <brk id="136" max="14" man="1"/>
    <brk id="170" max="14" man="1"/>
    <brk id="204" max="14" man="1"/>
    <brk id="238" max="14" man="1"/>
    <brk id="272" max="14" man="1"/>
    <brk id="306" max="14" man="1"/>
  </rowBreaks>
  <colBreaks count="1" manualBreakCount="1">
    <brk id="16"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3"/>
  <dimension ref="A1:P825"/>
  <sheetViews>
    <sheetView zoomScale="90" zoomScaleNormal="90" zoomScaleSheetLayoutView="40" workbookViewId="0">
      <selection activeCell="B8" sqref="B8"/>
    </sheetView>
  </sheetViews>
  <sheetFormatPr defaultColWidth="8.85546875" defaultRowHeight="15" x14ac:dyDescent="0.25"/>
  <cols>
    <col min="1" max="1" width="8.28515625" customWidth="1"/>
    <col min="2" max="2" width="33" customWidth="1"/>
    <col min="3" max="3" width="16.7109375" customWidth="1"/>
    <col min="4" max="4" width="39.85546875" customWidth="1"/>
    <col min="5" max="7" width="10.7109375" customWidth="1"/>
    <col min="8" max="9" width="15.7109375" customWidth="1"/>
    <col min="10" max="10" width="12.7109375" hidden="1" customWidth="1"/>
    <col min="11" max="11" width="9.7109375" hidden="1" customWidth="1"/>
    <col min="12" max="12" width="12.28515625" hidden="1" customWidth="1"/>
    <col min="13" max="13" width="56.42578125" customWidth="1"/>
    <col min="14" max="14" width="12.28515625" hidden="1" customWidth="1"/>
    <col min="15" max="16" width="8.85546875" hidden="1" customWidth="1"/>
  </cols>
  <sheetData>
    <row r="1" spans="1:16" ht="15.75" x14ac:dyDescent="0.25">
      <c r="A1" s="453" t="s">
        <v>77</v>
      </c>
      <c r="B1" s="453"/>
      <c r="C1" s="453"/>
      <c r="D1" s="453"/>
      <c r="E1" s="453"/>
      <c r="F1" s="453"/>
      <c r="G1" s="453"/>
      <c r="H1" s="453"/>
      <c r="I1" s="453"/>
      <c r="P1" s="193" t="str">
        <f>CONCATENATE("A1:I",SUM(N:N)*33)</f>
        <v>A1:I33</v>
      </c>
    </row>
    <row r="2" spans="1:16" x14ac:dyDescent="0.25">
      <c r="A2" s="439" t="str">
        <f>IF(YilDonem&lt;&gt;"",CONCATENATE(YilDonem," dönemine aittir."),"")</f>
        <v/>
      </c>
      <c r="B2" s="439"/>
      <c r="C2" s="439"/>
      <c r="D2" s="439"/>
      <c r="E2" s="439"/>
      <c r="F2" s="439"/>
      <c r="G2" s="439"/>
      <c r="H2" s="439"/>
      <c r="I2" s="439"/>
    </row>
    <row r="3" spans="1:16" ht="19.5" thickBot="1" x14ac:dyDescent="0.35">
      <c r="A3" s="474" t="s">
        <v>86</v>
      </c>
      <c r="B3" s="474"/>
      <c r="C3" s="474"/>
      <c r="D3" s="474"/>
      <c r="E3" s="474"/>
      <c r="F3" s="474"/>
      <c r="G3" s="474"/>
      <c r="H3" s="474"/>
      <c r="I3" s="474"/>
    </row>
    <row r="4" spans="1:16" ht="19.5" customHeight="1" thickBot="1" x14ac:dyDescent="0.3">
      <c r="A4" s="463" t="s">
        <v>1</v>
      </c>
      <c r="B4" s="464"/>
      <c r="C4" s="441" t="str">
        <f>IF(ProjeNo&gt;0,ProjeNo,"")</f>
        <v/>
      </c>
      <c r="D4" s="442"/>
      <c r="E4" s="442"/>
      <c r="F4" s="442"/>
      <c r="G4" s="442"/>
      <c r="H4" s="442"/>
      <c r="I4" s="443"/>
    </row>
    <row r="5" spans="1:16" ht="29.25" customHeight="1" thickBot="1" x14ac:dyDescent="0.3">
      <c r="A5" s="481" t="s">
        <v>11</v>
      </c>
      <c r="B5" s="470"/>
      <c r="C5" s="467" t="str">
        <f>IF(ProjeAdi&gt;0,ProjeAdi,"")</f>
        <v/>
      </c>
      <c r="D5" s="468"/>
      <c r="E5" s="468"/>
      <c r="F5" s="468"/>
      <c r="G5" s="468"/>
      <c r="H5" s="468"/>
      <c r="I5" s="469"/>
    </row>
    <row r="6" spans="1:16" ht="19.5" customHeight="1" thickBot="1" x14ac:dyDescent="0.3">
      <c r="A6" s="463" t="s">
        <v>78</v>
      </c>
      <c r="B6" s="464"/>
      <c r="C6" s="29"/>
      <c r="D6" s="485"/>
      <c r="E6" s="485"/>
      <c r="F6" s="485"/>
      <c r="G6" s="485"/>
      <c r="H6" s="485"/>
      <c r="I6" s="486"/>
    </row>
    <row r="7" spans="1:16" s="5" customFormat="1" ht="30.75" thickBot="1" x14ac:dyDescent="0.3">
      <c r="A7" s="3" t="s">
        <v>7</v>
      </c>
      <c r="B7" s="3" t="s">
        <v>8</v>
      </c>
      <c r="C7" s="3" t="s">
        <v>67</v>
      </c>
      <c r="D7" s="3" t="s">
        <v>161</v>
      </c>
      <c r="E7" s="3" t="s">
        <v>79</v>
      </c>
      <c r="F7" s="3" t="s">
        <v>80</v>
      </c>
      <c r="G7" s="3" t="s">
        <v>81</v>
      </c>
      <c r="H7" s="3" t="s">
        <v>82</v>
      </c>
      <c r="I7" s="3" t="s">
        <v>83</v>
      </c>
      <c r="J7" s="148" t="s">
        <v>87</v>
      </c>
      <c r="K7" s="149" t="s">
        <v>88</v>
      </c>
      <c r="L7" s="149" t="s">
        <v>80</v>
      </c>
    </row>
    <row r="8" spans="1:16" ht="20.100000000000001" customHeight="1" x14ac:dyDescent="0.25">
      <c r="A8" s="133">
        <v>1</v>
      </c>
      <c r="B8" s="150"/>
      <c r="C8" s="209" t="str">
        <f t="shared" ref="C8:C27" si="0">IF(B8&lt;&gt;"",VLOOKUP(B8,PersonelTablo,2,0),"")</f>
        <v/>
      </c>
      <c r="D8" s="210" t="str">
        <f t="shared" ref="D8:D27" si="1">IF(B8&lt;&gt;"",VLOOKUP(B8,PersonelTablo,3,0),"")</f>
        <v/>
      </c>
      <c r="E8" s="151"/>
      <c r="F8" s="152"/>
      <c r="G8" s="220" t="str">
        <f>IF(AND(B8&lt;&gt;"",L8&gt;=F8),E8*F8,"")</f>
        <v/>
      </c>
      <c r="H8" s="217" t="str">
        <f t="shared" ref="H8:H27" si="2">IF(B8&lt;&gt;"",VLOOKUP(B8,G011CTablo,15,0),"")</f>
        <v/>
      </c>
      <c r="I8" s="224" t="str">
        <f>IF(AND(B8&lt;&gt;"",J8&gt;=K8,L8&gt;0),G8*H8,"")</f>
        <v/>
      </c>
      <c r="J8" s="215" t="str">
        <f>IF(B8&gt;0,ROUNDUP(VLOOKUP(B8,G011B!$B:$R,16,0),2),"")</f>
        <v/>
      </c>
      <c r="K8" s="215" t="str">
        <f>IF(B8&gt;0,SUMIF($B:$B,B8,$G:$G),"")</f>
        <v/>
      </c>
      <c r="L8" s="216" t="str">
        <f>IF(B8&lt;&gt;"",VLOOKUP(B8,G011B!$B:$Z,25,0),"")</f>
        <v/>
      </c>
      <c r="M8" s="245" t="str">
        <f>IF(J8&gt;=K8,"","Personelin bütün iş paketlerindeki Toplam Adam Ay değeri "&amp;K8&amp;" olup, bu değer, G011B formunda beyan edilen Çalışılan Toplam Ay değerini geçemez. Maliyeti hesaplamak için Adam/Ay Oranı veya Çalışılan Ay değerini düzeltiniz. ")</f>
        <v/>
      </c>
    </row>
    <row r="9" spans="1:16" ht="20.100000000000001" customHeight="1" x14ac:dyDescent="0.25">
      <c r="A9" s="8">
        <v>2</v>
      </c>
      <c r="B9" s="154"/>
      <c r="C9" s="211" t="str">
        <f t="shared" si="0"/>
        <v/>
      </c>
      <c r="D9" s="212" t="str">
        <f t="shared" si="1"/>
        <v/>
      </c>
      <c r="E9" s="155"/>
      <c r="F9" s="156"/>
      <c r="G9" s="221" t="str">
        <f t="shared" ref="G9:G27" si="3">IF(AND(B9&lt;&gt;"",L9&gt;=F9),E9*F9,"")</f>
        <v/>
      </c>
      <c r="H9" s="218" t="str">
        <f t="shared" si="2"/>
        <v/>
      </c>
      <c r="I9" s="225" t="str">
        <f t="shared" ref="I9:I27" si="4">IF(AND(B9&lt;&gt;"",J9&gt;=K9,L9&gt;0),G9*H9,"")</f>
        <v/>
      </c>
      <c r="J9" s="215" t="str">
        <f>IF(B9&gt;0,ROUNDUP(VLOOKUP(B9,G011B!$B:$R,16,0),2),"")</f>
        <v/>
      </c>
      <c r="K9" s="215" t="str">
        <f t="shared" ref="K9:K27" si="5">IF(B9&gt;0,SUMIF($B:$B,B9,$G:$G),"")</f>
        <v/>
      </c>
      <c r="L9" s="216" t="str">
        <f>IF(B9&lt;&gt;"",VLOOKUP(B9,G011B!$B:$Z,25,0),"")</f>
        <v/>
      </c>
      <c r="M9" s="245" t="str">
        <f>IF(J9&gt;=K9,"","Personelin bütün iş paketlerindeki Toplam Adam Ay değeri "&amp;K9&amp;" olup, bu değer, G011B formunda beyan edilen Çalışılan Toplam Ay değerini geçemez. Maliyeti hesaplamak için Adam/Ay Oranı veya Çalışılan Ay değerini düzeltiniz. ")</f>
        <v/>
      </c>
    </row>
    <row r="10" spans="1:16" ht="20.100000000000001" customHeight="1" x14ac:dyDescent="0.25">
      <c r="A10" s="8">
        <v>3</v>
      </c>
      <c r="B10" s="154"/>
      <c r="C10" s="211" t="str">
        <f t="shared" si="0"/>
        <v/>
      </c>
      <c r="D10" s="212" t="str">
        <f t="shared" si="1"/>
        <v/>
      </c>
      <c r="E10" s="155"/>
      <c r="F10" s="156"/>
      <c r="G10" s="221" t="str">
        <f t="shared" si="3"/>
        <v/>
      </c>
      <c r="H10" s="218" t="str">
        <f t="shared" si="2"/>
        <v/>
      </c>
      <c r="I10" s="225" t="str">
        <f t="shared" si="4"/>
        <v/>
      </c>
      <c r="J10" s="215" t="str">
        <f>IF(B10&gt;0,ROUNDUP(VLOOKUP(B10,G011B!$B:$R,16,0),2),"")</f>
        <v/>
      </c>
      <c r="K10" s="215" t="str">
        <f t="shared" si="5"/>
        <v/>
      </c>
      <c r="L10" s="216" t="str">
        <f>IF(B10&lt;&gt;"",VLOOKUP(B10,G011B!$B:$Z,25,0),"")</f>
        <v/>
      </c>
      <c r="M10" s="245" t="str">
        <f t="shared" ref="M10:M27" si="6">IF(J10&gt;=K10,"","Personelin bütün iş paketlerindeki Toplam Adam Ay değeri "&amp;K10&amp;" olup, bu değer, G011B formunda beyan edilen Çalışılan Toplam Ay değerini geçemez. Maliyeti hesaplamak için Adam/Ay Oranı veya Çalışılan Ay değerini düzeltiniz. ")</f>
        <v/>
      </c>
    </row>
    <row r="11" spans="1:16" ht="20.100000000000001" customHeight="1" x14ac:dyDescent="0.25">
      <c r="A11" s="8">
        <v>4</v>
      </c>
      <c r="B11" s="154"/>
      <c r="C11" s="211" t="str">
        <f t="shared" si="0"/>
        <v/>
      </c>
      <c r="D11" s="212" t="str">
        <f t="shared" si="1"/>
        <v/>
      </c>
      <c r="E11" s="155"/>
      <c r="F11" s="156"/>
      <c r="G11" s="221" t="str">
        <f t="shared" si="3"/>
        <v/>
      </c>
      <c r="H11" s="218" t="str">
        <f t="shared" si="2"/>
        <v/>
      </c>
      <c r="I11" s="225" t="str">
        <f t="shared" si="4"/>
        <v/>
      </c>
      <c r="J11" s="215" t="str">
        <f>IF(B11&gt;0,ROUNDUP(VLOOKUP(B11,G011B!$B:$R,16,0),2),"")</f>
        <v/>
      </c>
      <c r="K11" s="215" t="str">
        <f t="shared" si="5"/>
        <v/>
      </c>
      <c r="L11" s="216" t="str">
        <f>IF(B11&lt;&gt;"",VLOOKUP(B11,G011B!$B:$Z,25,0),"")</f>
        <v/>
      </c>
      <c r="M11" s="245" t="str">
        <f t="shared" si="6"/>
        <v/>
      </c>
    </row>
    <row r="12" spans="1:16" ht="20.100000000000001" customHeight="1" x14ac:dyDescent="0.25">
      <c r="A12" s="8">
        <v>5</v>
      </c>
      <c r="B12" s="154"/>
      <c r="C12" s="211" t="str">
        <f t="shared" si="0"/>
        <v/>
      </c>
      <c r="D12" s="212" t="str">
        <f t="shared" si="1"/>
        <v/>
      </c>
      <c r="E12" s="155"/>
      <c r="F12" s="156"/>
      <c r="G12" s="221" t="str">
        <f t="shared" si="3"/>
        <v/>
      </c>
      <c r="H12" s="218" t="str">
        <f t="shared" si="2"/>
        <v/>
      </c>
      <c r="I12" s="225" t="str">
        <f t="shared" si="4"/>
        <v/>
      </c>
      <c r="J12" s="215" t="str">
        <f>IF(B12&gt;0,ROUNDUP(VLOOKUP(B12,G011B!$B:$R,16,0),2),"")</f>
        <v/>
      </c>
      <c r="K12" s="215" t="str">
        <f t="shared" si="5"/>
        <v/>
      </c>
      <c r="L12" s="216" t="str">
        <f>IF(B12&lt;&gt;"",VLOOKUP(B12,G011B!$B:$Z,25,0),"")</f>
        <v/>
      </c>
      <c r="M12" s="245" t="str">
        <f t="shared" si="6"/>
        <v/>
      </c>
    </row>
    <row r="13" spans="1:16" ht="20.100000000000001" customHeight="1" x14ac:dyDescent="0.25">
      <c r="A13" s="8">
        <v>6</v>
      </c>
      <c r="B13" s="154"/>
      <c r="C13" s="211" t="str">
        <f t="shared" si="0"/>
        <v/>
      </c>
      <c r="D13" s="212" t="str">
        <f t="shared" si="1"/>
        <v/>
      </c>
      <c r="E13" s="155"/>
      <c r="F13" s="156"/>
      <c r="G13" s="221" t="str">
        <f t="shared" si="3"/>
        <v/>
      </c>
      <c r="H13" s="218" t="str">
        <f t="shared" si="2"/>
        <v/>
      </c>
      <c r="I13" s="225" t="str">
        <f t="shared" si="4"/>
        <v/>
      </c>
      <c r="J13" s="215" t="str">
        <f>IF(B13&gt;0,ROUNDUP(VLOOKUP(B13,G011B!$B:$R,16,0),2),"")</f>
        <v/>
      </c>
      <c r="K13" s="215" t="str">
        <f t="shared" si="5"/>
        <v/>
      </c>
      <c r="L13" s="216" t="str">
        <f>IF(B13&lt;&gt;"",VLOOKUP(B13,G011B!$B:$Z,25,0),"")</f>
        <v/>
      </c>
      <c r="M13" s="245" t="str">
        <f t="shared" si="6"/>
        <v/>
      </c>
    </row>
    <row r="14" spans="1:16" ht="20.100000000000001" customHeight="1" x14ac:dyDescent="0.25">
      <c r="A14" s="8">
        <v>7</v>
      </c>
      <c r="B14" s="154"/>
      <c r="C14" s="211" t="str">
        <f t="shared" si="0"/>
        <v/>
      </c>
      <c r="D14" s="212" t="str">
        <f t="shared" si="1"/>
        <v/>
      </c>
      <c r="E14" s="155"/>
      <c r="F14" s="156"/>
      <c r="G14" s="221" t="str">
        <f t="shared" si="3"/>
        <v/>
      </c>
      <c r="H14" s="218" t="str">
        <f t="shared" si="2"/>
        <v/>
      </c>
      <c r="I14" s="225" t="str">
        <f t="shared" si="4"/>
        <v/>
      </c>
      <c r="J14" s="215" t="str">
        <f>IF(B14&gt;0,ROUNDUP(VLOOKUP(B14,G011B!$B:$R,16,0),2),"")</f>
        <v/>
      </c>
      <c r="K14" s="215" t="str">
        <f t="shared" si="5"/>
        <v/>
      </c>
      <c r="L14" s="216" t="str">
        <f>IF(B14&lt;&gt;"",VLOOKUP(B14,G011B!$B:$Z,25,0),"")</f>
        <v/>
      </c>
      <c r="M14" s="245" t="str">
        <f t="shared" si="6"/>
        <v/>
      </c>
    </row>
    <row r="15" spans="1:16" ht="20.100000000000001" customHeight="1" x14ac:dyDescent="0.25">
      <c r="A15" s="8">
        <v>8</v>
      </c>
      <c r="B15" s="154"/>
      <c r="C15" s="211" t="str">
        <f t="shared" si="0"/>
        <v/>
      </c>
      <c r="D15" s="212" t="str">
        <f t="shared" si="1"/>
        <v/>
      </c>
      <c r="E15" s="155"/>
      <c r="F15" s="156"/>
      <c r="G15" s="221" t="str">
        <f t="shared" si="3"/>
        <v/>
      </c>
      <c r="H15" s="218" t="str">
        <f t="shared" si="2"/>
        <v/>
      </c>
      <c r="I15" s="225" t="str">
        <f t="shared" si="4"/>
        <v/>
      </c>
      <c r="J15" s="215" t="str">
        <f>IF(B15&gt;0,ROUNDUP(VLOOKUP(B15,G011B!$B:$R,16,0),2),"")</f>
        <v/>
      </c>
      <c r="K15" s="215" t="str">
        <f t="shared" si="5"/>
        <v/>
      </c>
      <c r="L15" s="216" t="str">
        <f>IF(B15&lt;&gt;"",VLOOKUP(B15,G011B!$B:$Z,25,0),"")</f>
        <v/>
      </c>
      <c r="M15" s="245" t="str">
        <f t="shared" si="6"/>
        <v/>
      </c>
    </row>
    <row r="16" spans="1:16" ht="20.100000000000001" customHeight="1" x14ac:dyDescent="0.25">
      <c r="A16" s="8">
        <v>9</v>
      </c>
      <c r="B16" s="154"/>
      <c r="C16" s="211" t="str">
        <f t="shared" si="0"/>
        <v/>
      </c>
      <c r="D16" s="212" t="str">
        <f t="shared" si="1"/>
        <v/>
      </c>
      <c r="E16" s="155"/>
      <c r="F16" s="156"/>
      <c r="G16" s="221" t="str">
        <f t="shared" si="3"/>
        <v/>
      </c>
      <c r="H16" s="218" t="str">
        <f t="shared" si="2"/>
        <v/>
      </c>
      <c r="I16" s="225" t="str">
        <f t="shared" si="4"/>
        <v/>
      </c>
      <c r="J16" s="215" t="str">
        <f>IF(B16&gt;0,ROUNDUP(VLOOKUP(B16,G011B!$B:$R,16,0),2),"")</f>
        <v/>
      </c>
      <c r="K16" s="215" t="str">
        <f t="shared" si="5"/>
        <v/>
      </c>
      <c r="L16" s="216" t="str">
        <f>IF(B16&lt;&gt;"",VLOOKUP(B16,G011B!$B:$Z,25,0),"")</f>
        <v/>
      </c>
      <c r="M16" s="245" t="str">
        <f t="shared" si="6"/>
        <v/>
      </c>
    </row>
    <row r="17" spans="1:15" ht="20.100000000000001" customHeight="1" x14ac:dyDescent="0.25">
      <c r="A17" s="8">
        <v>10</v>
      </c>
      <c r="B17" s="154"/>
      <c r="C17" s="211" t="str">
        <f t="shared" si="0"/>
        <v/>
      </c>
      <c r="D17" s="212" t="str">
        <f t="shared" si="1"/>
        <v/>
      </c>
      <c r="E17" s="155"/>
      <c r="F17" s="156"/>
      <c r="G17" s="221" t="str">
        <f t="shared" si="3"/>
        <v/>
      </c>
      <c r="H17" s="218" t="str">
        <f t="shared" si="2"/>
        <v/>
      </c>
      <c r="I17" s="225" t="str">
        <f t="shared" si="4"/>
        <v/>
      </c>
      <c r="J17" s="215" t="str">
        <f>IF(B17&gt;0,ROUNDUP(VLOOKUP(B17,G011B!$B:$R,16,0),2),"")</f>
        <v/>
      </c>
      <c r="K17" s="215" t="str">
        <f t="shared" si="5"/>
        <v/>
      </c>
      <c r="L17" s="216" t="str">
        <f>IF(B17&lt;&gt;"",VLOOKUP(B17,G011B!$B:$Z,25,0),"")</f>
        <v/>
      </c>
      <c r="M17" s="245" t="str">
        <f t="shared" si="6"/>
        <v/>
      </c>
    </row>
    <row r="18" spans="1:15" ht="20.100000000000001" customHeight="1" x14ac:dyDescent="0.25">
      <c r="A18" s="8">
        <v>11</v>
      </c>
      <c r="B18" s="154"/>
      <c r="C18" s="211" t="str">
        <f t="shared" si="0"/>
        <v/>
      </c>
      <c r="D18" s="212" t="str">
        <f t="shared" si="1"/>
        <v/>
      </c>
      <c r="E18" s="155"/>
      <c r="F18" s="156"/>
      <c r="G18" s="221" t="str">
        <f t="shared" si="3"/>
        <v/>
      </c>
      <c r="H18" s="218" t="str">
        <f t="shared" si="2"/>
        <v/>
      </c>
      <c r="I18" s="225" t="str">
        <f t="shared" si="4"/>
        <v/>
      </c>
      <c r="J18" s="215" t="str">
        <f>IF(B18&gt;0,ROUNDUP(VLOOKUP(B18,G011B!$B:$R,16,0),2),"")</f>
        <v/>
      </c>
      <c r="K18" s="215" t="str">
        <f t="shared" si="5"/>
        <v/>
      </c>
      <c r="L18" s="216" t="str">
        <f>IF(B18&lt;&gt;"",VLOOKUP(B18,G011B!$B:$Z,25,0),"")</f>
        <v/>
      </c>
      <c r="M18" s="245" t="str">
        <f t="shared" si="6"/>
        <v/>
      </c>
    </row>
    <row r="19" spans="1:15" ht="20.100000000000001" customHeight="1" x14ac:dyDescent="0.25">
      <c r="A19" s="8">
        <v>12</v>
      </c>
      <c r="B19" s="154"/>
      <c r="C19" s="211" t="str">
        <f t="shared" si="0"/>
        <v/>
      </c>
      <c r="D19" s="212" t="str">
        <f t="shared" si="1"/>
        <v/>
      </c>
      <c r="E19" s="155"/>
      <c r="F19" s="156"/>
      <c r="G19" s="221" t="str">
        <f t="shared" si="3"/>
        <v/>
      </c>
      <c r="H19" s="218" t="str">
        <f t="shared" si="2"/>
        <v/>
      </c>
      <c r="I19" s="225" t="str">
        <f t="shared" si="4"/>
        <v/>
      </c>
      <c r="J19" s="215" t="str">
        <f>IF(B19&gt;0,ROUNDUP(VLOOKUP(B19,G011B!$B:$R,16,0),2),"")</f>
        <v/>
      </c>
      <c r="K19" s="215" t="str">
        <f t="shared" si="5"/>
        <v/>
      </c>
      <c r="L19" s="216" t="str">
        <f>IF(B19&lt;&gt;"",VLOOKUP(B19,G011B!$B:$Z,25,0),"")</f>
        <v/>
      </c>
      <c r="M19" s="245" t="str">
        <f t="shared" si="6"/>
        <v/>
      </c>
    </row>
    <row r="20" spans="1:15" ht="20.100000000000001" customHeight="1" x14ac:dyDescent="0.25">
      <c r="A20" s="8">
        <v>13</v>
      </c>
      <c r="B20" s="154"/>
      <c r="C20" s="211" t="str">
        <f t="shared" si="0"/>
        <v/>
      </c>
      <c r="D20" s="212" t="str">
        <f t="shared" si="1"/>
        <v/>
      </c>
      <c r="E20" s="155"/>
      <c r="F20" s="156"/>
      <c r="G20" s="221" t="str">
        <f t="shared" si="3"/>
        <v/>
      </c>
      <c r="H20" s="218" t="str">
        <f t="shared" si="2"/>
        <v/>
      </c>
      <c r="I20" s="225" t="str">
        <f t="shared" si="4"/>
        <v/>
      </c>
      <c r="J20" s="215" t="str">
        <f>IF(B20&gt;0,ROUNDUP(VLOOKUP(B20,G011B!$B:$R,16,0),2),"")</f>
        <v/>
      </c>
      <c r="K20" s="215" t="str">
        <f t="shared" si="5"/>
        <v/>
      </c>
      <c r="L20" s="216" t="str">
        <f>IF(B20&lt;&gt;"",VLOOKUP(B20,G011B!$B:$Z,25,0),"")</f>
        <v/>
      </c>
      <c r="M20" s="245" t="str">
        <f t="shared" si="6"/>
        <v/>
      </c>
    </row>
    <row r="21" spans="1:15" ht="20.100000000000001" customHeight="1" x14ac:dyDescent="0.25">
      <c r="A21" s="8">
        <v>14</v>
      </c>
      <c r="B21" s="154"/>
      <c r="C21" s="211" t="str">
        <f t="shared" si="0"/>
        <v/>
      </c>
      <c r="D21" s="212" t="str">
        <f t="shared" si="1"/>
        <v/>
      </c>
      <c r="E21" s="155"/>
      <c r="F21" s="156"/>
      <c r="G21" s="221" t="str">
        <f t="shared" si="3"/>
        <v/>
      </c>
      <c r="H21" s="218" t="str">
        <f t="shared" si="2"/>
        <v/>
      </c>
      <c r="I21" s="225" t="str">
        <f t="shared" si="4"/>
        <v/>
      </c>
      <c r="J21" s="215" t="str">
        <f>IF(B21&gt;0,ROUNDUP(VLOOKUP(B21,G011B!$B:$R,16,0),2),"")</f>
        <v/>
      </c>
      <c r="K21" s="215" t="str">
        <f t="shared" si="5"/>
        <v/>
      </c>
      <c r="L21" s="216" t="str">
        <f>IF(B21&lt;&gt;"",VLOOKUP(B21,G011B!$B:$Z,25,0),"")</f>
        <v/>
      </c>
      <c r="M21" s="245" t="str">
        <f t="shared" si="6"/>
        <v/>
      </c>
    </row>
    <row r="22" spans="1:15" ht="20.100000000000001" customHeight="1" x14ac:dyDescent="0.25">
      <c r="A22" s="8">
        <v>15</v>
      </c>
      <c r="B22" s="154"/>
      <c r="C22" s="211" t="str">
        <f t="shared" si="0"/>
        <v/>
      </c>
      <c r="D22" s="212" t="str">
        <f t="shared" si="1"/>
        <v/>
      </c>
      <c r="E22" s="155"/>
      <c r="F22" s="156"/>
      <c r="G22" s="221" t="str">
        <f t="shared" si="3"/>
        <v/>
      </c>
      <c r="H22" s="218" t="str">
        <f t="shared" si="2"/>
        <v/>
      </c>
      <c r="I22" s="225" t="str">
        <f t="shared" si="4"/>
        <v/>
      </c>
      <c r="J22" s="215" t="str">
        <f>IF(B22&gt;0,ROUNDUP(VLOOKUP(B22,G011B!$B:$R,16,0),2),"")</f>
        <v/>
      </c>
      <c r="K22" s="215" t="str">
        <f t="shared" si="5"/>
        <v/>
      </c>
      <c r="L22" s="216" t="str">
        <f>IF(B22&lt;&gt;"",VLOOKUP(B22,G011B!$B:$Z,25,0),"")</f>
        <v/>
      </c>
      <c r="M22" s="245" t="str">
        <f t="shared" si="6"/>
        <v/>
      </c>
    </row>
    <row r="23" spans="1:15" ht="20.100000000000001" customHeight="1" x14ac:dyDescent="0.25">
      <c r="A23" s="8">
        <v>16</v>
      </c>
      <c r="B23" s="154"/>
      <c r="C23" s="211" t="str">
        <f t="shared" si="0"/>
        <v/>
      </c>
      <c r="D23" s="212" t="str">
        <f t="shared" si="1"/>
        <v/>
      </c>
      <c r="E23" s="155"/>
      <c r="F23" s="156"/>
      <c r="G23" s="221" t="str">
        <f t="shared" si="3"/>
        <v/>
      </c>
      <c r="H23" s="218" t="str">
        <f t="shared" si="2"/>
        <v/>
      </c>
      <c r="I23" s="225" t="str">
        <f t="shared" si="4"/>
        <v/>
      </c>
      <c r="J23" s="215" t="str">
        <f>IF(B23&gt;0,ROUNDUP(VLOOKUP(B23,G011B!$B:$R,16,0),2),"")</f>
        <v/>
      </c>
      <c r="K23" s="215" t="str">
        <f t="shared" si="5"/>
        <v/>
      </c>
      <c r="L23" s="216" t="str">
        <f>IF(B23&lt;&gt;"",VLOOKUP(B23,G011B!$B:$Z,25,0),"")</f>
        <v/>
      </c>
      <c r="M23" s="245" t="str">
        <f t="shared" si="6"/>
        <v/>
      </c>
    </row>
    <row r="24" spans="1:15" ht="20.100000000000001" customHeight="1" x14ac:dyDescent="0.25">
      <c r="A24" s="8">
        <v>17</v>
      </c>
      <c r="B24" s="154"/>
      <c r="C24" s="211" t="str">
        <f t="shared" si="0"/>
        <v/>
      </c>
      <c r="D24" s="212" t="str">
        <f t="shared" si="1"/>
        <v/>
      </c>
      <c r="E24" s="155"/>
      <c r="F24" s="156"/>
      <c r="G24" s="221" t="str">
        <f t="shared" si="3"/>
        <v/>
      </c>
      <c r="H24" s="218" t="str">
        <f t="shared" si="2"/>
        <v/>
      </c>
      <c r="I24" s="225" t="str">
        <f t="shared" si="4"/>
        <v/>
      </c>
      <c r="J24" s="215" t="str">
        <f>IF(B24&gt;0,ROUNDUP(VLOOKUP(B24,G011B!$B:$R,16,0),2),"")</f>
        <v/>
      </c>
      <c r="K24" s="215" t="str">
        <f t="shared" si="5"/>
        <v/>
      </c>
      <c r="L24" s="216" t="str">
        <f>IF(B24&lt;&gt;"",VLOOKUP(B24,G011B!$B:$Z,25,0),"")</f>
        <v/>
      </c>
      <c r="M24" s="245" t="str">
        <f t="shared" si="6"/>
        <v/>
      </c>
    </row>
    <row r="25" spans="1:15" ht="20.100000000000001" customHeight="1" x14ac:dyDescent="0.25">
      <c r="A25" s="8">
        <v>18</v>
      </c>
      <c r="B25" s="154"/>
      <c r="C25" s="211" t="str">
        <f t="shared" si="0"/>
        <v/>
      </c>
      <c r="D25" s="212" t="str">
        <f t="shared" si="1"/>
        <v/>
      </c>
      <c r="E25" s="155"/>
      <c r="F25" s="156"/>
      <c r="G25" s="221" t="str">
        <f t="shared" si="3"/>
        <v/>
      </c>
      <c r="H25" s="218" t="str">
        <f t="shared" si="2"/>
        <v/>
      </c>
      <c r="I25" s="225" t="str">
        <f t="shared" si="4"/>
        <v/>
      </c>
      <c r="J25" s="215" t="str">
        <f>IF(B25&gt;0,ROUNDUP(VLOOKUP(B25,G011B!$B:$R,16,0),2),"")</f>
        <v/>
      </c>
      <c r="K25" s="215" t="str">
        <f t="shared" si="5"/>
        <v/>
      </c>
      <c r="L25" s="216" t="str">
        <f>IF(B25&lt;&gt;"",VLOOKUP(B25,G011B!$B:$Z,25,0),"")</f>
        <v/>
      </c>
      <c r="M25" s="245" t="str">
        <f t="shared" si="6"/>
        <v/>
      </c>
    </row>
    <row r="26" spans="1:15" ht="20.100000000000001" customHeight="1" x14ac:dyDescent="0.25">
      <c r="A26" s="8">
        <v>19</v>
      </c>
      <c r="B26" s="154"/>
      <c r="C26" s="211" t="str">
        <f t="shared" si="0"/>
        <v/>
      </c>
      <c r="D26" s="212" t="str">
        <f t="shared" si="1"/>
        <v/>
      </c>
      <c r="E26" s="155"/>
      <c r="F26" s="156"/>
      <c r="G26" s="221" t="str">
        <f t="shared" si="3"/>
        <v/>
      </c>
      <c r="H26" s="218" t="str">
        <f t="shared" si="2"/>
        <v/>
      </c>
      <c r="I26" s="225" t="str">
        <f t="shared" si="4"/>
        <v/>
      </c>
      <c r="J26" s="215" t="str">
        <f>IF(B26&gt;0,ROUNDUP(VLOOKUP(B26,G011B!$B:$R,16,0),2),"")</f>
        <v/>
      </c>
      <c r="K26" s="215" t="str">
        <f t="shared" si="5"/>
        <v/>
      </c>
      <c r="L26" s="216" t="str">
        <f>IF(B26&lt;&gt;"",VLOOKUP(B26,G011B!$B:$Z,25,0),"")</f>
        <v/>
      </c>
      <c r="M26" s="245" t="str">
        <f t="shared" si="6"/>
        <v/>
      </c>
    </row>
    <row r="27" spans="1:15" ht="20.100000000000001" customHeight="1" thickBot="1" x14ac:dyDescent="0.3">
      <c r="A27" s="134">
        <v>20</v>
      </c>
      <c r="B27" s="157"/>
      <c r="C27" s="213" t="str">
        <f t="shared" si="0"/>
        <v/>
      </c>
      <c r="D27" s="214" t="str">
        <f t="shared" si="1"/>
        <v/>
      </c>
      <c r="E27" s="158"/>
      <c r="F27" s="159"/>
      <c r="G27" s="222" t="str">
        <f t="shared" si="3"/>
        <v/>
      </c>
      <c r="H27" s="219" t="str">
        <f t="shared" si="2"/>
        <v/>
      </c>
      <c r="I27" s="226" t="str">
        <f t="shared" si="4"/>
        <v/>
      </c>
      <c r="J27" s="215" t="str">
        <f>IF(B27&gt;0,ROUNDUP(VLOOKUP(B27,G011B!$B:$R,16,0),2),"")</f>
        <v/>
      </c>
      <c r="K27" s="215" t="str">
        <f t="shared" si="5"/>
        <v/>
      </c>
      <c r="L27" s="216" t="str">
        <f>IF(B27&lt;&gt;"",VLOOKUP(B27,G011B!$B:$Z,25,0),"")</f>
        <v/>
      </c>
      <c r="M27" s="245" t="str">
        <f t="shared" si="6"/>
        <v/>
      </c>
    </row>
    <row r="28" spans="1:15" ht="20.100000000000001" customHeight="1" thickBot="1" x14ac:dyDescent="0.35">
      <c r="A28" s="482" t="s">
        <v>46</v>
      </c>
      <c r="B28" s="483"/>
      <c r="C28" s="483"/>
      <c r="D28" s="483"/>
      <c r="E28" s="483"/>
      <c r="F28" s="484"/>
      <c r="G28" s="223">
        <f>SUM(G8:G27)</f>
        <v>0</v>
      </c>
      <c r="H28" s="318"/>
      <c r="I28" s="206">
        <f>SUM(I8:I27)</f>
        <v>0</v>
      </c>
      <c r="N28">
        <v>1</v>
      </c>
    </row>
    <row r="29" spans="1:15" ht="20.100000000000001" customHeight="1" thickBot="1" x14ac:dyDescent="0.3">
      <c r="A29" s="475" t="s">
        <v>84</v>
      </c>
      <c r="B29" s="476"/>
      <c r="C29" s="476"/>
      <c r="D29" s="477"/>
      <c r="E29" s="195">
        <f>SUM(G:G)/2</f>
        <v>0</v>
      </c>
      <c r="F29" s="478"/>
      <c r="G29" s="479"/>
      <c r="H29" s="480"/>
      <c r="I29" s="204">
        <f>I28</f>
        <v>0</v>
      </c>
    </row>
    <row r="30" spans="1:15" x14ac:dyDescent="0.25">
      <c r="A30" s="7" t="s">
        <v>156</v>
      </c>
    </row>
    <row r="32" spans="1:15" ht="19.5" x14ac:dyDescent="0.3">
      <c r="A32" s="349" t="s">
        <v>43</v>
      </c>
      <c r="B32" s="350">
        <f ca="1">imzatarihi</f>
        <v>46091</v>
      </c>
      <c r="C32" s="140" t="s">
        <v>44</v>
      </c>
      <c r="D32" s="348" t="str">
        <f>IF(kurulusyetkilisi&gt;0,kurulusyetkilisi,"")</f>
        <v/>
      </c>
      <c r="G32" s="342"/>
      <c r="H32" s="131"/>
      <c r="I32" s="131"/>
      <c r="J32" s="4"/>
      <c r="L32" s="153"/>
      <c r="M32" s="4"/>
      <c r="N32" s="153"/>
      <c r="O32" s="153"/>
    </row>
    <row r="33" spans="1:15" ht="19.5" x14ac:dyDescent="0.3">
      <c r="A33" s="346"/>
      <c r="B33" s="346"/>
      <c r="C33" s="140" t="s">
        <v>45</v>
      </c>
      <c r="D33" s="140"/>
      <c r="E33" s="414"/>
      <c r="F33" s="414"/>
      <c r="G33" s="414"/>
      <c r="H33" s="107"/>
      <c r="I33" s="107"/>
      <c r="J33" s="4"/>
      <c r="L33" s="153"/>
      <c r="M33" s="4"/>
      <c r="N33" s="153"/>
      <c r="O33" s="153"/>
    </row>
    <row r="34" spans="1:15" ht="15.75" x14ac:dyDescent="0.25">
      <c r="A34" s="453" t="s">
        <v>77</v>
      </c>
      <c r="B34" s="453"/>
      <c r="C34" s="453"/>
      <c r="D34" s="453"/>
      <c r="E34" s="453"/>
      <c r="F34" s="453"/>
      <c r="G34" s="453"/>
      <c r="H34" s="453"/>
      <c r="I34" s="453"/>
    </row>
    <row r="35" spans="1:15" x14ac:dyDescent="0.25">
      <c r="A35" s="439" t="str">
        <f>IF(YilDonem&lt;&gt;"",CONCATENATE(YilDonem," dönemine aittir."),"")</f>
        <v/>
      </c>
      <c r="B35" s="439"/>
      <c r="C35" s="439"/>
      <c r="D35" s="439"/>
      <c r="E35" s="439"/>
      <c r="F35" s="439"/>
      <c r="G35" s="439"/>
      <c r="H35" s="439"/>
      <c r="I35" s="439"/>
    </row>
    <row r="36" spans="1:15" ht="19.5" thickBot="1" x14ac:dyDescent="0.35">
      <c r="A36" s="474" t="s">
        <v>86</v>
      </c>
      <c r="B36" s="474"/>
      <c r="C36" s="474"/>
      <c r="D36" s="474"/>
      <c r="E36" s="474"/>
      <c r="F36" s="474"/>
      <c r="G36" s="474"/>
      <c r="H36" s="474"/>
      <c r="I36" s="474"/>
    </row>
    <row r="37" spans="1:15" ht="19.5" customHeight="1" thickBot="1" x14ac:dyDescent="0.3">
      <c r="A37" s="463" t="s">
        <v>1</v>
      </c>
      <c r="B37" s="464"/>
      <c r="C37" s="441" t="str">
        <f>IF(ProjeNo&gt;0,ProjeNo,"")</f>
        <v/>
      </c>
      <c r="D37" s="442"/>
      <c r="E37" s="442"/>
      <c r="F37" s="442"/>
      <c r="G37" s="442"/>
      <c r="H37" s="442"/>
      <c r="I37" s="443"/>
    </row>
    <row r="38" spans="1:15" ht="29.25" customHeight="1" thickBot="1" x14ac:dyDescent="0.3">
      <c r="A38" s="481" t="s">
        <v>11</v>
      </c>
      <c r="B38" s="470"/>
      <c r="C38" s="467" t="str">
        <f>IF(ProjeAdi&gt;0,ProjeAdi,"")</f>
        <v/>
      </c>
      <c r="D38" s="468"/>
      <c r="E38" s="468"/>
      <c r="F38" s="468"/>
      <c r="G38" s="468"/>
      <c r="H38" s="468"/>
      <c r="I38" s="469"/>
    </row>
    <row r="39" spans="1:15" ht="19.5" customHeight="1" thickBot="1" x14ac:dyDescent="0.3">
      <c r="A39" s="463" t="s">
        <v>78</v>
      </c>
      <c r="B39" s="464"/>
      <c r="C39" s="29"/>
      <c r="D39" s="485"/>
      <c r="E39" s="485"/>
      <c r="F39" s="485"/>
      <c r="G39" s="485"/>
      <c r="H39" s="485"/>
      <c r="I39" s="486"/>
    </row>
    <row r="40" spans="1:15" s="5" customFormat="1" ht="30.75" thickBot="1" x14ac:dyDescent="0.3">
      <c r="A40" s="3" t="s">
        <v>7</v>
      </c>
      <c r="B40" s="3" t="s">
        <v>8</v>
      </c>
      <c r="C40" s="3" t="s">
        <v>67</v>
      </c>
      <c r="D40" s="3" t="s">
        <v>161</v>
      </c>
      <c r="E40" s="3" t="s">
        <v>79</v>
      </c>
      <c r="F40" s="3" t="s">
        <v>80</v>
      </c>
      <c r="G40" s="3" t="s">
        <v>81</v>
      </c>
      <c r="H40" s="3" t="s">
        <v>82</v>
      </c>
      <c r="I40" s="3" t="s">
        <v>83</v>
      </c>
      <c r="J40" s="148" t="s">
        <v>87</v>
      </c>
      <c r="K40" s="149" t="s">
        <v>88</v>
      </c>
      <c r="L40" s="149" t="s">
        <v>80</v>
      </c>
    </row>
    <row r="41" spans="1:15" ht="20.100000000000001" customHeight="1" x14ac:dyDescent="0.25">
      <c r="A41" s="133">
        <v>21</v>
      </c>
      <c r="B41" s="150"/>
      <c r="C41" s="209" t="str">
        <f t="shared" ref="C41:C60" si="7">IF(B41&lt;&gt;"",VLOOKUP(B41,PersonelTablo,2,0),"")</f>
        <v/>
      </c>
      <c r="D41" s="210" t="str">
        <f t="shared" ref="D41:D60" si="8">IF(B41&lt;&gt;"",VLOOKUP(B41,PersonelTablo,3,0),"")</f>
        <v/>
      </c>
      <c r="E41" s="151"/>
      <c r="F41" s="152"/>
      <c r="G41" s="220" t="str">
        <f>IF(AND(B41&lt;&gt;"",L41&gt;=F41),E41*F41,"")</f>
        <v/>
      </c>
      <c r="H41" s="217" t="str">
        <f t="shared" ref="H41:H60" si="9">IF(B41&lt;&gt;"",VLOOKUP(B41,G011CTablo,15,0),"")</f>
        <v/>
      </c>
      <c r="I41" s="224" t="str">
        <f>IF(AND(B41&lt;&gt;"",J41&gt;=K41,L41&gt;0),G41*H41,"")</f>
        <v/>
      </c>
      <c r="J41" s="215" t="str">
        <f>IF(B41&gt;0,ROUNDUP(VLOOKUP(B41,G011B!$B:$R,16,0),2),"")</f>
        <v/>
      </c>
      <c r="K41" s="215" t="str">
        <f>IF(B41&gt;0,SUMIF($B:$B,B41,$G:$G),"")</f>
        <v/>
      </c>
      <c r="L41" s="216" t="str">
        <f>IF(B41&lt;&gt;"",VLOOKUP(B41,G011B!$B:$Z,25,0),"")</f>
        <v/>
      </c>
      <c r="M41" s="245" t="str">
        <f t="shared" ref="M41:M60" si="10">IF(J41&gt;=K41,"","Personelin bütün iş paketlerindeki Toplam Adam Ay değeri "&amp;K41&amp;" olup, bu değer, G011B formunda beyan edilen Çalışılan Toplam Ay değerini geçemez. Maliyeti hesaplamak için Adam/Ay Oranı veya Çalışılan Ay değerini düzeltiniz. ")</f>
        <v/>
      </c>
    </row>
    <row r="42" spans="1:15" ht="20.100000000000001" customHeight="1" x14ac:dyDescent="0.25">
      <c r="A42" s="8">
        <v>22</v>
      </c>
      <c r="B42" s="154"/>
      <c r="C42" s="211" t="str">
        <f t="shared" si="7"/>
        <v/>
      </c>
      <c r="D42" s="212" t="str">
        <f t="shared" si="8"/>
        <v/>
      </c>
      <c r="E42" s="155"/>
      <c r="F42" s="156"/>
      <c r="G42" s="221" t="str">
        <f t="shared" ref="G42:G60" si="11">IF(AND(B42&lt;&gt;"",L42&gt;=F42),E42*F42,"")</f>
        <v/>
      </c>
      <c r="H42" s="218" t="str">
        <f t="shared" si="9"/>
        <v/>
      </c>
      <c r="I42" s="225" t="str">
        <f t="shared" ref="I42:I60" si="12">IF(AND(B42&lt;&gt;"",J42&gt;=K42,L42&gt;0),G42*H42,"")</f>
        <v/>
      </c>
      <c r="J42" s="215" t="str">
        <f>IF(B42&gt;0,ROUNDUP(VLOOKUP(B42,G011B!$B:$R,16,0),2),"")</f>
        <v/>
      </c>
      <c r="K42" s="215" t="str">
        <f t="shared" ref="K42:K60" si="13">IF(B42&gt;0,SUMIF($B:$B,B42,$G:$G),"")</f>
        <v/>
      </c>
      <c r="L42" s="216" t="str">
        <f>IF(B42&lt;&gt;"",VLOOKUP(B42,G011B!$B:$Z,25,0),"")</f>
        <v/>
      </c>
      <c r="M42" s="245" t="str">
        <f t="shared" si="10"/>
        <v/>
      </c>
    </row>
    <row r="43" spans="1:15" ht="20.100000000000001" customHeight="1" x14ac:dyDescent="0.25">
      <c r="A43" s="8">
        <v>23</v>
      </c>
      <c r="B43" s="154"/>
      <c r="C43" s="211" t="str">
        <f t="shared" si="7"/>
        <v/>
      </c>
      <c r="D43" s="212" t="str">
        <f t="shared" si="8"/>
        <v/>
      </c>
      <c r="E43" s="155"/>
      <c r="F43" s="156"/>
      <c r="G43" s="221" t="str">
        <f t="shared" si="11"/>
        <v/>
      </c>
      <c r="H43" s="218" t="str">
        <f t="shared" si="9"/>
        <v/>
      </c>
      <c r="I43" s="225" t="str">
        <f t="shared" si="12"/>
        <v/>
      </c>
      <c r="J43" s="215" t="str">
        <f>IF(B43&gt;0,ROUNDUP(VLOOKUP(B43,G011B!$B:$R,16,0),2),"")</f>
        <v/>
      </c>
      <c r="K43" s="215" t="str">
        <f t="shared" si="13"/>
        <v/>
      </c>
      <c r="L43" s="216" t="str">
        <f>IF(B43&lt;&gt;"",VLOOKUP(B43,G011B!$B:$Z,25,0),"")</f>
        <v/>
      </c>
      <c r="M43" s="245" t="str">
        <f t="shared" si="10"/>
        <v/>
      </c>
    </row>
    <row r="44" spans="1:15" ht="20.100000000000001" customHeight="1" x14ac:dyDescent="0.25">
      <c r="A44" s="8">
        <v>24</v>
      </c>
      <c r="B44" s="154"/>
      <c r="C44" s="211" t="str">
        <f t="shared" si="7"/>
        <v/>
      </c>
      <c r="D44" s="212" t="str">
        <f t="shared" si="8"/>
        <v/>
      </c>
      <c r="E44" s="155"/>
      <c r="F44" s="156"/>
      <c r="G44" s="221" t="str">
        <f t="shared" si="11"/>
        <v/>
      </c>
      <c r="H44" s="218" t="str">
        <f t="shared" si="9"/>
        <v/>
      </c>
      <c r="I44" s="225" t="str">
        <f t="shared" si="12"/>
        <v/>
      </c>
      <c r="J44" s="215" t="str">
        <f>IF(B44&gt;0,ROUNDUP(VLOOKUP(B44,G011B!$B:$R,16,0),2),"")</f>
        <v/>
      </c>
      <c r="K44" s="215" t="str">
        <f t="shared" si="13"/>
        <v/>
      </c>
      <c r="L44" s="216" t="str">
        <f>IF(B44&lt;&gt;"",VLOOKUP(B44,G011B!$B:$Z,25,0),"")</f>
        <v/>
      </c>
      <c r="M44" s="245" t="str">
        <f t="shared" si="10"/>
        <v/>
      </c>
    </row>
    <row r="45" spans="1:15" ht="20.100000000000001" customHeight="1" x14ac:dyDescent="0.25">
      <c r="A45" s="8">
        <v>25</v>
      </c>
      <c r="B45" s="154"/>
      <c r="C45" s="211" t="str">
        <f t="shared" si="7"/>
        <v/>
      </c>
      <c r="D45" s="212" t="str">
        <f t="shared" si="8"/>
        <v/>
      </c>
      <c r="E45" s="155"/>
      <c r="F45" s="156"/>
      <c r="G45" s="221" t="str">
        <f t="shared" si="11"/>
        <v/>
      </c>
      <c r="H45" s="218" t="str">
        <f t="shared" si="9"/>
        <v/>
      </c>
      <c r="I45" s="225" t="str">
        <f t="shared" si="12"/>
        <v/>
      </c>
      <c r="J45" s="215" t="str">
        <f>IF(B45&gt;0,ROUNDUP(VLOOKUP(B45,G011B!$B:$R,16,0),2),"")</f>
        <v/>
      </c>
      <c r="K45" s="215" t="str">
        <f t="shared" si="13"/>
        <v/>
      </c>
      <c r="L45" s="216" t="str">
        <f>IF(B45&lt;&gt;"",VLOOKUP(B45,G011B!$B:$Z,25,0),"")</f>
        <v/>
      </c>
      <c r="M45" s="245" t="str">
        <f t="shared" si="10"/>
        <v/>
      </c>
    </row>
    <row r="46" spans="1:15" ht="20.100000000000001" customHeight="1" x14ac:dyDescent="0.25">
      <c r="A46" s="8">
        <v>26</v>
      </c>
      <c r="B46" s="154"/>
      <c r="C46" s="211" t="str">
        <f t="shared" si="7"/>
        <v/>
      </c>
      <c r="D46" s="212" t="str">
        <f t="shared" si="8"/>
        <v/>
      </c>
      <c r="E46" s="155"/>
      <c r="F46" s="156"/>
      <c r="G46" s="221" t="str">
        <f t="shared" si="11"/>
        <v/>
      </c>
      <c r="H46" s="218" t="str">
        <f t="shared" si="9"/>
        <v/>
      </c>
      <c r="I46" s="225" t="str">
        <f t="shared" si="12"/>
        <v/>
      </c>
      <c r="J46" s="215" t="str">
        <f>IF(B46&gt;0,ROUNDUP(VLOOKUP(B46,G011B!$B:$R,16,0),2),"")</f>
        <v/>
      </c>
      <c r="K46" s="215" t="str">
        <f t="shared" si="13"/>
        <v/>
      </c>
      <c r="L46" s="216" t="str">
        <f>IF(B46&lt;&gt;"",VLOOKUP(B46,G011B!$B:$Z,25,0),"")</f>
        <v/>
      </c>
      <c r="M46" s="245" t="str">
        <f t="shared" si="10"/>
        <v/>
      </c>
    </row>
    <row r="47" spans="1:15" ht="20.100000000000001" customHeight="1" x14ac:dyDescent="0.25">
      <c r="A47" s="8">
        <v>27</v>
      </c>
      <c r="B47" s="154"/>
      <c r="C47" s="211" t="str">
        <f t="shared" si="7"/>
        <v/>
      </c>
      <c r="D47" s="212" t="str">
        <f t="shared" si="8"/>
        <v/>
      </c>
      <c r="E47" s="155"/>
      <c r="F47" s="156"/>
      <c r="G47" s="221" t="str">
        <f t="shared" si="11"/>
        <v/>
      </c>
      <c r="H47" s="218" t="str">
        <f t="shared" si="9"/>
        <v/>
      </c>
      <c r="I47" s="225" t="str">
        <f t="shared" si="12"/>
        <v/>
      </c>
      <c r="J47" s="215" t="str">
        <f>IF(B47&gt;0,ROUNDUP(VLOOKUP(B47,G011B!$B:$R,16,0),2),"")</f>
        <v/>
      </c>
      <c r="K47" s="215" t="str">
        <f t="shared" si="13"/>
        <v/>
      </c>
      <c r="L47" s="216" t="str">
        <f>IF(B47&lt;&gt;"",VLOOKUP(B47,G011B!$B:$Z,25,0),"")</f>
        <v/>
      </c>
      <c r="M47" s="245" t="str">
        <f t="shared" si="10"/>
        <v/>
      </c>
    </row>
    <row r="48" spans="1:15" ht="20.100000000000001" customHeight="1" x14ac:dyDescent="0.25">
      <c r="A48" s="8">
        <v>28</v>
      </c>
      <c r="B48" s="154"/>
      <c r="C48" s="211" t="str">
        <f t="shared" si="7"/>
        <v/>
      </c>
      <c r="D48" s="212" t="str">
        <f t="shared" si="8"/>
        <v/>
      </c>
      <c r="E48" s="155"/>
      <c r="F48" s="156"/>
      <c r="G48" s="221" t="str">
        <f t="shared" si="11"/>
        <v/>
      </c>
      <c r="H48" s="218" t="str">
        <f t="shared" si="9"/>
        <v/>
      </c>
      <c r="I48" s="225" t="str">
        <f t="shared" si="12"/>
        <v/>
      </c>
      <c r="J48" s="215" t="str">
        <f>IF(B48&gt;0,ROUNDUP(VLOOKUP(B48,G011B!$B:$R,16,0),2),"")</f>
        <v/>
      </c>
      <c r="K48" s="215" t="str">
        <f t="shared" si="13"/>
        <v/>
      </c>
      <c r="L48" s="216" t="str">
        <f>IF(B48&lt;&gt;"",VLOOKUP(B48,G011B!$B:$Z,25,0),"")</f>
        <v/>
      </c>
      <c r="M48" s="245" t="str">
        <f t="shared" si="10"/>
        <v/>
      </c>
    </row>
    <row r="49" spans="1:14" ht="20.100000000000001" customHeight="1" x14ac:dyDescent="0.25">
      <c r="A49" s="8">
        <v>29</v>
      </c>
      <c r="B49" s="154"/>
      <c r="C49" s="211" t="str">
        <f t="shared" si="7"/>
        <v/>
      </c>
      <c r="D49" s="212" t="str">
        <f t="shared" si="8"/>
        <v/>
      </c>
      <c r="E49" s="155"/>
      <c r="F49" s="156"/>
      <c r="G49" s="221" t="str">
        <f t="shared" si="11"/>
        <v/>
      </c>
      <c r="H49" s="218" t="str">
        <f t="shared" si="9"/>
        <v/>
      </c>
      <c r="I49" s="225" t="str">
        <f t="shared" si="12"/>
        <v/>
      </c>
      <c r="J49" s="215" t="str">
        <f>IF(B49&gt;0,ROUNDUP(VLOOKUP(B49,G011B!$B:$R,16,0),2),"")</f>
        <v/>
      </c>
      <c r="K49" s="215" t="str">
        <f t="shared" si="13"/>
        <v/>
      </c>
      <c r="L49" s="216" t="str">
        <f>IF(B49&lt;&gt;"",VLOOKUP(B49,G011B!$B:$Z,25,0),"")</f>
        <v/>
      </c>
      <c r="M49" s="245" t="str">
        <f t="shared" si="10"/>
        <v/>
      </c>
    </row>
    <row r="50" spans="1:14" ht="20.100000000000001" customHeight="1" x14ac:dyDescent="0.25">
      <c r="A50" s="8">
        <v>30</v>
      </c>
      <c r="B50" s="154"/>
      <c r="C50" s="211" t="str">
        <f t="shared" si="7"/>
        <v/>
      </c>
      <c r="D50" s="212" t="str">
        <f t="shared" si="8"/>
        <v/>
      </c>
      <c r="E50" s="155"/>
      <c r="F50" s="156"/>
      <c r="G50" s="221" t="str">
        <f t="shared" si="11"/>
        <v/>
      </c>
      <c r="H50" s="218" t="str">
        <f t="shared" si="9"/>
        <v/>
      </c>
      <c r="I50" s="225" t="str">
        <f t="shared" si="12"/>
        <v/>
      </c>
      <c r="J50" s="215" t="str">
        <f>IF(B50&gt;0,ROUNDUP(VLOOKUP(B50,G011B!$B:$R,16,0),2),"")</f>
        <v/>
      </c>
      <c r="K50" s="215" t="str">
        <f t="shared" si="13"/>
        <v/>
      </c>
      <c r="L50" s="216" t="str">
        <f>IF(B50&lt;&gt;"",VLOOKUP(B50,G011B!$B:$Z,25,0),"")</f>
        <v/>
      </c>
      <c r="M50" s="245" t="str">
        <f t="shared" si="10"/>
        <v/>
      </c>
    </row>
    <row r="51" spans="1:14" ht="20.100000000000001" customHeight="1" x14ac:dyDescent="0.25">
      <c r="A51" s="8">
        <v>31</v>
      </c>
      <c r="B51" s="154"/>
      <c r="C51" s="211" t="str">
        <f t="shared" si="7"/>
        <v/>
      </c>
      <c r="D51" s="212" t="str">
        <f t="shared" si="8"/>
        <v/>
      </c>
      <c r="E51" s="155"/>
      <c r="F51" s="156"/>
      <c r="G51" s="221" t="str">
        <f t="shared" si="11"/>
        <v/>
      </c>
      <c r="H51" s="218" t="str">
        <f t="shared" si="9"/>
        <v/>
      </c>
      <c r="I51" s="225" t="str">
        <f t="shared" si="12"/>
        <v/>
      </c>
      <c r="J51" s="215" t="str">
        <f>IF(B51&gt;0,ROUNDUP(VLOOKUP(B51,G011B!$B:$R,16,0),2),"")</f>
        <v/>
      </c>
      <c r="K51" s="215" t="str">
        <f t="shared" si="13"/>
        <v/>
      </c>
      <c r="L51" s="216" t="str">
        <f>IF(B51&lt;&gt;"",VLOOKUP(B51,G011B!$B:$Z,25,0),"")</f>
        <v/>
      </c>
      <c r="M51" s="245" t="str">
        <f t="shared" si="10"/>
        <v/>
      </c>
    </row>
    <row r="52" spans="1:14" ht="20.100000000000001" customHeight="1" x14ac:dyDescent="0.25">
      <c r="A52" s="8">
        <v>32</v>
      </c>
      <c r="B52" s="154"/>
      <c r="C52" s="211" t="str">
        <f t="shared" si="7"/>
        <v/>
      </c>
      <c r="D52" s="212" t="str">
        <f t="shared" si="8"/>
        <v/>
      </c>
      <c r="E52" s="155"/>
      <c r="F52" s="156"/>
      <c r="G52" s="221" t="str">
        <f t="shared" si="11"/>
        <v/>
      </c>
      <c r="H52" s="218" t="str">
        <f t="shared" si="9"/>
        <v/>
      </c>
      <c r="I52" s="225" t="str">
        <f t="shared" si="12"/>
        <v/>
      </c>
      <c r="J52" s="215" t="str">
        <f>IF(B52&gt;0,ROUNDUP(VLOOKUP(B52,G011B!$B:$R,16,0),2),"")</f>
        <v/>
      </c>
      <c r="K52" s="215" t="str">
        <f t="shared" si="13"/>
        <v/>
      </c>
      <c r="L52" s="216" t="str">
        <f>IF(B52&lt;&gt;"",VLOOKUP(B52,G011B!$B:$Z,25,0),"")</f>
        <v/>
      </c>
      <c r="M52" s="245" t="str">
        <f t="shared" si="10"/>
        <v/>
      </c>
    </row>
    <row r="53" spans="1:14" ht="20.100000000000001" customHeight="1" x14ac:dyDescent="0.25">
      <c r="A53" s="8">
        <v>33</v>
      </c>
      <c r="B53" s="154"/>
      <c r="C53" s="211" t="str">
        <f t="shared" si="7"/>
        <v/>
      </c>
      <c r="D53" s="212" t="str">
        <f t="shared" si="8"/>
        <v/>
      </c>
      <c r="E53" s="155"/>
      <c r="F53" s="156"/>
      <c r="G53" s="221" t="str">
        <f t="shared" si="11"/>
        <v/>
      </c>
      <c r="H53" s="218" t="str">
        <f t="shared" si="9"/>
        <v/>
      </c>
      <c r="I53" s="225" t="str">
        <f t="shared" si="12"/>
        <v/>
      </c>
      <c r="J53" s="215" t="str">
        <f>IF(B53&gt;0,ROUNDUP(VLOOKUP(B53,G011B!$B:$R,16,0),2),"")</f>
        <v/>
      </c>
      <c r="K53" s="215" t="str">
        <f t="shared" si="13"/>
        <v/>
      </c>
      <c r="L53" s="216" t="str">
        <f>IF(B53&lt;&gt;"",VLOOKUP(B53,G011B!$B:$Z,25,0),"")</f>
        <v/>
      </c>
      <c r="M53" s="245" t="str">
        <f t="shared" si="10"/>
        <v/>
      </c>
    </row>
    <row r="54" spans="1:14" ht="20.100000000000001" customHeight="1" x14ac:dyDescent="0.25">
      <c r="A54" s="8">
        <v>34</v>
      </c>
      <c r="B54" s="154"/>
      <c r="C54" s="211" t="str">
        <f t="shared" si="7"/>
        <v/>
      </c>
      <c r="D54" s="212" t="str">
        <f t="shared" si="8"/>
        <v/>
      </c>
      <c r="E54" s="155"/>
      <c r="F54" s="156"/>
      <c r="G54" s="221" t="str">
        <f t="shared" si="11"/>
        <v/>
      </c>
      <c r="H54" s="218" t="str">
        <f t="shared" si="9"/>
        <v/>
      </c>
      <c r="I54" s="225" t="str">
        <f t="shared" si="12"/>
        <v/>
      </c>
      <c r="J54" s="215" t="str">
        <f>IF(B54&gt;0,ROUNDUP(VLOOKUP(B54,G011B!$B:$R,16,0),2),"")</f>
        <v/>
      </c>
      <c r="K54" s="215" t="str">
        <f t="shared" si="13"/>
        <v/>
      </c>
      <c r="L54" s="216" t="str">
        <f>IF(B54&lt;&gt;"",VLOOKUP(B54,G011B!$B:$Z,25,0),"")</f>
        <v/>
      </c>
      <c r="M54" s="245" t="str">
        <f t="shared" si="10"/>
        <v/>
      </c>
    </row>
    <row r="55" spans="1:14" ht="20.100000000000001" customHeight="1" x14ac:dyDescent="0.25">
      <c r="A55" s="8">
        <v>35</v>
      </c>
      <c r="B55" s="154"/>
      <c r="C55" s="211" t="str">
        <f t="shared" si="7"/>
        <v/>
      </c>
      <c r="D55" s="212" t="str">
        <f t="shared" si="8"/>
        <v/>
      </c>
      <c r="E55" s="155"/>
      <c r="F55" s="156"/>
      <c r="G55" s="221" t="str">
        <f t="shared" si="11"/>
        <v/>
      </c>
      <c r="H55" s="218" t="str">
        <f t="shared" si="9"/>
        <v/>
      </c>
      <c r="I55" s="225" t="str">
        <f t="shared" si="12"/>
        <v/>
      </c>
      <c r="J55" s="215" t="str">
        <f>IF(B55&gt;0,ROUNDUP(VLOOKUP(B55,G011B!$B:$R,16,0),2),"")</f>
        <v/>
      </c>
      <c r="K55" s="215" t="str">
        <f t="shared" si="13"/>
        <v/>
      </c>
      <c r="L55" s="216" t="str">
        <f>IF(B55&lt;&gt;"",VLOOKUP(B55,G011B!$B:$Z,25,0),"")</f>
        <v/>
      </c>
      <c r="M55" s="245" t="str">
        <f t="shared" si="10"/>
        <v/>
      </c>
    </row>
    <row r="56" spans="1:14" ht="20.100000000000001" customHeight="1" x14ac:dyDescent="0.25">
      <c r="A56" s="8">
        <v>36</v>
      </c>
      <c r="B56" s="154"/>
      <c r="C56" s="211" t="str">
        <f t="shared" si="7"/>
        <v/>
      </c>
      <c r="D56" s="212" t="str">
        <f t="shared" si="8"/>
        <v/>
      </c>
      <c r="E56" s="155"/>
      <c r="F56" s="156"/>
      <c r="G56" s="221" t="str">
        <f t="shared" si="11"/>
        <v/>
      </c>
      <c r="H56" s="218" t="str">
        <f t="shared" si="9"/>
        <v/>
      </c>
      <c r="I56" s="225" t="str">
        <f t="shared" si="12"/>
        <v/>
      </c>
      <c r="J56" s="215" t="str">
        <f>IF(B56&gt;0,ROUNDUP(VLOOKUP(B56,G011B!$B:$R,16,0),2),"")</f>
        <v/>
      </c>
      <c r="K56" s="215" t="str">
        <f t="shared" si="13"/>
        <v/>
      </c>
      <c r="L56" s="216" t="str">
        <f>IF(B56&lt;&gt;"",VLOOKUP(B56,G011B!$B:$Z,25,0),"")</f>
        <v/>
      </c>
      <c r="M56" s="245" t="str">
        <f t="shared" si="10"/>
        <v/>
      </c>
    </row>
    <row r="57" spans="1:14" ht="20.100000000000001" customHeight="1" x14ac:dyDescent="0.25">
      <c r="A57" s="8">
        <v>37</v>
      </c>
      <c r="B57" s="154"/>
      <c r="C57" s="211" t="str">
        <f t="shared" si="7"/>
        <v/>
      </c>
      <c r="D57" s="212" t="str">
        <f t="shared" si="8"/>
        <v/>
      </c>
      <c r="E57" s="155"/>
      <c r="F57" s="156"/>
      <c r="G57" s="221" t="str">
        <f t="shared" si="11"/>
        <v/>
      </c>
      <c r="H57" s="218" t="str">
        <f t="shared" si="9"/>
        <v/>
      </c>
      <c r="I57" s="225" t="str">
        <f t="shared" si="12"/>
        <v/>
      </c>
      <c r="J57" s="215" t="str">
        <f>IF(B57&gt;0,ROUNDUP(VLOOKUP(B57,G011B!$B:$R,16,0),2),"")</f>
        <v/>
      </c>
      <c r="K57" s="215" t="str">
        <f t="shared" si="13"/>
        <v/>
      </c>
      <c r="L57" s="216" t="str">
        <f>IF(B57&lt;&gt;"",VLOOKUP(B57,G011B!$B:$Z,25,0),"")</f>
        <v/>
      </c>
      <c r="M57" s="245" t="str">
        <f t="shared" si="10"/>
        <v/>
      </c>
    </row>
    <row r="58" spans="1:14" ht="20.100000000000001" customHeight="1" x14ac:dyDescent="0.25">
      <c r="A58" s="8">
        <v>38</v>
      </c>
      <c r="B58" s="154"/>
      <c r="C58" s="211" t="str">
        <f t="shared" si="7"/>
        <v/>
      </c>
      <c r="D58" s="212" t="str">
        <f t="shared" si="8"/>
        <v/>
      </c>
      <c r="E58" s="155"/>
      <c r="F58" s="156"/>
      <c r="G58" s="221" t="str">
        <f t="shared" si="11"/>
        <v/>
      </c>
      <c r="H58" s="218" t="str">
        <f t="shared" si="9"/>
        <v/>
      </c>
      <c r="I58" s="225" t="str">
        <f t="shared" si="12"/>
        <v/>
      </c>
      <c r="J58" s="215" t="str">
        <f>IF(B58&gt;0,ROUNDUP(VLOOKUP(B58,G011B!$B:$R,16,0),2),"")</f>
        <v/>
      </c>
      <c r="K58" s="215" t="str">
        <f t="shared" si="13"/>
        <v/>
      </c>
      <c r="L58" s="216" t="str">
        <f>IF(B58&lt;&gt;"",VLOOKUP(B58,G011B!$B:$Z,25,0),"")</f>
        <v/>
      </c>
      <c r="M58" s="245" t="str">
        <f t="shared" si="10"/>
        <v/>
      </c>
    </row>
    <row r="59" spans="1:14" ht="20.100000000000001" customHeight="1" x14ac:dyDescent="0.25">
      <c r="A59" s="8">
        <v>39</v>
      </c>
      <c r="B59" s="154"/>
      <c r="C59" s="211" t="str">
        <f t="shared" si="7"/>
        <v/>
      </c>
      <c r="D59" s="212" t="str">
        <f t="shared" si="8"/>
        <v/>
      </c>
      <c r="E59" s="155"/>
      <c r="F59" s="156"/>
      <c r="G59" s="221" t="str">
        <f t="shared" si="11"/>
        <v/>
      </c>
      <c r="H59" s="218" t="str">
        <f t="shared" si="9"/>
        <v/>
      </c>
      <c r="I59" s="225" t="str">
        <f t="shared" si="12"/>
        <v/>
      </c>
      <c r="J59" s="215" t="str">
        <f>IF(B59&gt;0,ROUNDUP(VLOOKUP(B59,G011B!$B:$R,16,0),2),"")</f>
        <v/>
      </c>
      <c r="K59" s="215" t="str">
        <f t="shared" si="13"/>
        <v/>
      </c>
      <c r="L59" s="216" t="str">
        <f>IF(B59&lt;&gt;"",VLOOKUP(B59,G011B!$B:$Z,25,0),"")</f>
        <v/>
      </c>
      <c r="M59" s="245" t="str">
        <f t="shared" si="10"/>
        <v/>
      </c>
    </row>
    <row r="60" spans="1:14" ht="20.100000000000001" customHeight="1" thickBot="1" x14ac:dyDescent="0.3">
      <c r="A60" s="134">
        <v>40</v>
      </c>
      <c r="B60" s="157"/>
      <c r="C60" s="213" t="str">
        <f t="shared" si="7"/>
        <v/>
      </c>
      <c r="D60" s="214" t="str">
        <f t="shared" si="8"/>
        <v/>
      </c>
      <c r="E60" s="158"/>
      <c r="F60" s="159"/>
      <c r="G60" s="222" t="str">
        <f t="shared" si="11"/>
        <v/>
      </c>
      <c r="H60" s="219" t="str">
        <f t="shared" si="9"/>
        <v/>
      </c>
      <c r="I60" s="226" t="str">
        <f t="shared" si="12"/>
        <v/>
      </c>
      <c r="J60" s="215" t="str">
        <f>IF(B60&gt;0,ROUNDUP(VLOOKUP(B60,G011B!$B:$R,16,0),2),"")</f>
        <v/>
      </c>
      <c r="K60" s="215" t="str">
        <f t="shared" si="13"/>
        <v/>
      </c>
      <c r="L60" s="216" t="str">
        <f>IF(B60&lt;&gt;"",VLOOKUP(B60,G011B!$B:$Z,25,0),"")</f>
        <v/>
      </c>
      <c r="M60" s="245" t="str">
        <f t="shared" si="10"/>
        <v/>
      </c>
    </row>
    <row r="61" spans="1:14" ht="20.100000000000001" customHeight="1" thickBot="1" x14ac:dyDescent="0.35">
      <c r="A61" s="482" t="s">
        <v>46</v>
      </c>
      <c r="B61" s="483"/>
      <c r="C61" s="483"/>
      <c r="D61" s="483"/>
      <c r="E61" s="483"/>
      <c r="F61" s="484"/>
      <c r="G61" s="223">
        <f>SUM(G41:G60)</f>
        <v>0</v>
      </c>
      <c r="H61" s="318"/>
      <c r="I61" s="206">
        <f>IF(C39=C6,SUM(I41:I60)+I28,SUM(I41:I60))</f>
        <v>0</v>
      </c>
      <c r="N61" s="227">
        <f>IF(COUNTA(E41:E60)&gt;0,1,0)</f>
        <v>0</v>
      </c>
    </row>
    <row r="62" spans="1:14" ht="20.100000000000001" customHeight="1" thickBot="1" x14ac:dyDescent="0.3">
      <c r="A62" s="475" t="s">
        <v>84</v>
      </c>
      <c r="B62" s="476"/>
      <c r="C62" s="476"/>
      <c r="D62" s="477"/>
      <c r="E62" s="195">
        <f>SUM(G:G)/2</f>
        <v>0</v>
      </c>
      <c r="F62" s="478"/>
      <c r="G62" s="479"/>
      <c r="H62" s="480"/>
      <c r="I62" s="204">
        <f>SUM(I41:I60)+I29</f>
        <v>0</v>
      </c>
    </row>
    <row r="63" spans="1:14" x14ac:dyDescent="0.25">
      <c r="A63" s="7" t="s">
        <v>156</v>
      </c>
    </row>
    <row r="65" spans="1:15" ht="19.5" x14ac:dyDescent="0.3">
      <c r="A65" s="349" t="s">
        <v>43</v>
      </c>
      <c r="B65" s="350">
        <f ca="1">imzatarihi</f>
        <v>46091</v>
      </c>
      <c r="C65" s="140" t="s">
        <v>44</v>
      </c>
      <c r="D65" s="348" t="str">
        <f>IF(kurulusyetkilisi&gt;0,kurulusyetkilisi,"")</f>
        <v/>
      </c>
      <c r="G65" s="342"/>
      <c r="H65" s="131"/>
      <c r="I65" s="131"/>
      <c r="K65" s="153"/>
      <c r="L65" s="153"/>
      <c r="M65" s="4"/>
      <c r="N65" s="153"/>
      <c r="O65" s="153"/>
    </row>
    <row r="66" spans="1:15" ht="19.5" x14ac:dyDescent="0.3">
      <c r="A66" s="346"/>
      <c r="B66" s="346"/>
      <c r="C66" s="140" t="s">
        <v>45</v>
      </c>
      <c r="D66" s="140"/>
      <c r="E66" s="414"/>
      <c r="F66" s="414"/>
      <c r="G66" s="414"/>
      <c r="H66" s="107"/>
      <c r="I66" s="107"/>
      <c r="K66" s="153"/>
      <c r="L66" s="153"/>
      <c r="M66" s="4"/>
      <c r="N66" s="153"/>
      <c r="O66" s="153"/>
    </row>
    <row r="67" spans="1:15" ht="15.75" x14ac:dyDescent="0.25">
      <c r="A67" s="453" t="s">
        <v>77</v>
      </c>
      <c r="B67" s="453"/>
      <c r="C67" s="453"/>
      <c r="D67" s="453"/>
      <c r="E67" s="453"/>
      <c r="F67" s="453"/>
      <c r="G67" s="453"/>
      <c r="H67" s="453"/>
      <c r="I67" s="453"/>
    </row>
    <row r="68" spans="1:15" x14ac:dyDescent="0.25">
      <c r="A68" s="439" t="str">
        <f>IF(YilDonem&lt;&gt;"",CONCATENATE(YilDonem," dönemine aittir."),"")</f>
        <v/>
      </c>
      <c r="B68" s="439"/>
      <c r="C68" s="439"/>
      <c r="D68" s="439"/>
      <c r="E68" s="439"/>
      <c r="F68" s="439"/>
      <c r="G68" s="439"/>
      <c r="H68" s="439"/>
      <c r="I68" s="439"/>
    </row>
    <row r="69" spans="1:15" ht="19.5" thickBot="1" x14ac:dyDescent="0.35">
      <c r="A69" s="474" t="s">
        <v>86</v>
      </c>
      <c r="B69" s="474"/>
      <c r="C69" s="474"/>
      <c r="D69" s="474"/>
      <c r="E69" s="474"/>
      <c r="F69" s="474"/>
      <c r="G69" s="474"/>
      <c r="H69" s="474"/>
      <c r="I69" s="474"/>
    </row>
    <row r="70" spans="1:15" ht="19.5" customHeight="1" thickBot="1" x14ac:dyDescent="0.3">
      <c r="A70" s="463" t="s">
        <v>1</v>
      </c>
      <c r="B70" s="464"/>
      <c r="C70" s="441" t="str">
        <f>IF(ProjeNo&gt;0,ProjeNo,"")</f>
        <v/>
      </c>
      <c r="D70" s="442"/>
      <c r="E70" s="442"/>
      <c r="F70" s="442"/>
      <c r="G70" s="442"/>
      <c r="H70" s="442"/>
      <c r="I70" s="443"/>
    </row>
    <row r="71" spans="1:15" ht="29.25" customHeight="1" thickBot="1" x14ac:dyDescent="0.3">
      <c r="A71" s="481" t="s">
        <v>11</v>
      </c>
      <c r="B71" s="470"/>
      <c r="C71" s="467" t="str">
        <f>IF(ProjeAdi&gt;0,ProjeAdi,"")</f>
        <v/>
      </c>
      <c r="D71" s="468"/>
      <c r="E71" s="468"/>
      <c r="F71" s="468"/>
      <c r="G71" s="468"/>
      <c r="H71" s="468"/>
      <c r="I71" s="469"/>
    </row>
    <row r="72" spans="1:15" ht="19.5" customHeight="1" thickBot="1" x14ac:dyDescent="0.3">
      <c r="A72" s="463" t="s">
        <v>78</v>
      </c>
      <c r="B72" s="464"/>
      <c r="C72" s="29"/>
      <c r="D72" s="485"/>
      <c r="E72" s="485"/>
      <c r="F72" s="485"/>
      <c r="G72" s="485"/>
      <c r="H72" s="485"/>
      <c r="I72" s="486"/>
    </row>
    <row r="73" spans="1:15" s="5" customFormat="1" ht="30.75" thickBot="1" x14ac:dyDescent="0.3">
      <c r="A73" s="3" t="s">
        <v>7</v>
      </c>
      <c r="B73" s="3" t="s">
        <v>8</v>
      </c>
      <c r="C73" s="3" t="s">
        <v>67</v>
      </c>
      <c r="D73" s="3" t="s">
        <v>161</v>
      </c>
      <c r="E73" s="3" t="s">
        <v>79</v>
      </c>
      <c r="F73" s="3" t="s">
        <v>80</v>
      </c>
      <c r="G73" s="3" t="s">
        <v>81</v>
      </c>
      <c r="H73" s="3" t="s">
        <v>82</v>
      </c>
      <c r="I73" s="3" t="s">
        <v>83</v>
      </c>
      <c r="J73" s="148" t="s">
        <v>87</v>
      </c>
      <c r="K73" s="149" t="s">
        <v>88</v>
      </c>
      <c r="L73" s="149" t="s">
        <v>80</v>
      </c>
    </row>
    <row r="74" spans="1:15" ht="20.100000000000001" customHeight="1" x14ac:dyDescent="0.25">
      <c r="A74" s="133">
        <v>41</v>
      </c>
      <c r="B74" s="150"/>
      <c r="C74" s="209" t="str">
        <f t="shared" ref="C74:C93" si="14">IF(B74&lt;&gt;"",VLOOKUP(B74,PersonelTablo,2,0),"")</f>
        <v/>
      </c>
      <c r="D74" s="210" t="str">
        <f t="shared" ref="D74:D93" si="15">IF(B74&lt;&gt;"",VLOOKUP(B74,PersonelTablo,3,0),"")</f>
        <v/>
      </c>
      <c r="E74" s="151"/>
      <c r="F74" s="152"/>
      <c r="G74" s="220" t="str">
        <f>IF(AND(B74&lt;&gt;"",L74&gt;=F74),E74*F74,"")</f>
        <v/>
      </c>
      <c r="H74" s="217" t="str">
        <f t="shared" ref="H74:H93" si="16">IF(B74&lt;&gt;"",VLOOKUP(B74,G011CTablo,15,0),"")</f>
        <v/>
      </c>
      <c r="I74" s="224" t="str">
        <f>IF(AND(B74&lt;&gt;"",J74&gt;=K74,L74&gt;0),G74*H74,"")</f>
        <v/>
      </c>
      <c r="J74" s="215" t="str">
        <f>IF(B74&gt;0,ROUNDUP(VLOOKUP(B74,G011B!$B:$R,16,0),2),"")</f>
        <v/>
      </c>
      <c r="K74" s="215" t="str">
        <f>IF(B74&gt;0,SUMIF($B:$B,B74,$G:$G),"")</f>
        <v/>
      </c>
      <c r="L74" s="216" t="str">
        <f>IF(B74&lt;&gt;"",VLOOKUP(B74,G011B!$B:$Z,25,0),"")</f>
        <v/>
      </c>
      <c r="M74" s="245" t="str">
        <f t="shared" ref="M74:M93" si="17">IF(J74&gt;=K74,"","Personelin bütün iş paketlerindeki Toplam Adam Ay değeri "&amp;K74&amp;" olup, bu değer, G011B formunda beyan edilen Çalışılan Toplam Ay değerini geçemez. Maliyeti hesaplamak için Adam/Ay Oranı veya Çalışılan Ay değerini düzeltiniz. ")</f>
        <v/>
      </c>
    </row>
    <row r="75" spans="1:15" ht="20.100000000000001" customHeight="1" x14ac:dyDescent="0.25">
      <c r="A75" s="8">
        <v>42</v>
      </c>
      <c r="B75" s="154"/>
      <c r="C75" s="211" t="str">
        <f t="shared" si="14"/>
        <v/>
      </c>
      <c r="D75" s="212" t="str">
        <f t="shared" si="15"/>
        <v/>
      </c>
      <c r="E75" s="155"/>
      <c r="F75" s="156"/>
      <c r="G75" s="221" t="str">
        <f t="shared" ref="G75:G93" si="18">IF(AND(B75&lt;&gt;"",L75&gt;=F75),E75*F75,"")</f>
        <v/>
      </c>
      <c r="H75" s="218" t="str">
        <f t="shared" si="16"/>
        <v/>
      </c>
      <c r="I75" s="225" t="str">
        <f t="shared" ref="I75:I93" si="19">IF(AND(B75&lt;&gt;"",J75&gt;=K75,L75&gt;0),G75*H75,"")</f>
        <v/>
      </c>
      <c r="J75" s="215" t="str">
        <f>IF(B75&gt;0,ROUNDUP(VLOOKUP(B75,G011B!$B:$R,16,0),2),"")</f>
        <v/>
      </c>
      <c r="K75" s="215" t="str">
        <f t="shared" ref="K75:K93" si="20">IF(B75&gt;0,SUMIF($B:$B,B75,$G:$G),"")</f>
        <v/>
      </c>
      <c r="L75" s="216" t="str">
        <f>IF(B75&lt;&gt;"",VLOOKUP(B75,G011B!$B:$Z,25,0),"")</f>
        <v/>
      </c>
      <c r="M75" s="245" t="str">
        <f t="shared" si="17"/>
        <v/>
      </c>
    </row>
    <row r="76" spans="1:15" ht="20.100000000000001" customHeight="1" x14ac:dyDescent="0.25">
      <c r="A76" s="8">
        <v>43</v>
      </c>
      <c r="B76" s="154"/>
      <c r="C76" s="211" t="str">
        <f t="shared" si="14"/>
        <v/>
      </c>
      <c r="D76" s="212" t="str">
        <f t="shared" si="15"/>
        <v/>
      </c>
      <c r="E76" s="155"/>
      <c r="F76" s="156"/>
      <c r="G76" s="221" t="str">
        <f t="shared" si="18"/>
        <v/>
      </c>
      <c r="H76" s="218" t="str">
        <f t="shared" si="16"/>
        <v/>
      </c>
      <c r="I76" s="225" t="str">
        <f t="shared" si="19"/>
        <v/>
      </c>
      <c r="J76" s="215" t="str">
        <f>IF(B76&gt;0,ROUNDUP(VLOOKUP(B76,G011B!$B:$R,16,0),2),"")</f>
        <v/>
      </c>
      <c r="K76" s="215" t="str">
        <f t="shared" si="20"/>
        <v/>
      </c>
      <c r="L76" s="216" t="str">
        <f>IF(B76&lt;&gt;"",VLOOKUP(B76,G011B!$B:$Z,25,0),"")</f>
        <v/>
      </c>
      <c r="M76" s="245" t="str">
        <f t="shared" si="17"/>
        <v/>
      </c>
    </row>
    <row r="77" spans="1:15" ht="20.100000000000001" customHeight="1" x14ac:dyDescent="0.25">
      <c r="A77" s="8">
        <v>44</v>
      </c>
      <c r="B77" s="154"/>
      <c r="C77" s="211" t="str">
        <f t="shared" si="14"/>
        <v/>
      </c>
      <c r="D77" s="212" t="str">
        <f t="shared" si="15"/>
        <v/>
      </c>
      <c r="E77" s="155"/>
      <c r="F77" s="156"/>
      <c r="G77" s="221" t="str">
        <f t="shared" si="18"/>
        <v/>
      </c>
      <c r="H77" s="218" t="str">
        <f t="shared" si="16"/>
        <v/>
      </c>
      <c r="I77" s="225" t="str">
        <f t="shared" si="19"/>
        <v/>
      </c>
      <c r="J77" s="215" t="str">
        <f>IF(B77&gt;0,ROUNDUP(VLOOKUP(B77,G011B!$B:$R,16,0),2),"")</f>
        <v/>
      </c>
      <c r="K77" s="215" t="str">
        <f t="shared" si="20"/>
        <v/>
      </c>
      <c r="L77" s="216" t="str">
        <f>IF(B77&lt;&gt;"",VLOOKUP(B77,G011B!$B:$Z,25,0),"")</f>
        <v/>
      </c>
      <c r="M77" s="245" t="str">
        <f t="shared" si="17"/>
        <v/>
      </c>
    </row>
    <row r="78" spans="1:15" ht="20.100000000000001" customHeight="1" x14ac:dyDescent="0.25">
      <c r="A78" s="8">
        <v>45</v>
      </c>
      <c r="B78" s="154"/>
      <c r="C78" s="211" t="str">
        <f t="shared" si="14"/>
        <v/>
      </c>
      <c r="D78" s="212" t="str">
        <f t="shared" si="15"/>
        <v/>
      </c>
      <c r="E78" s="155"/>
      <c r="F78" s="156"/>
      <c r="G78" s="221" t="str">
        <f t="shared" si="18"/>
        <v/>
      </c>
      <c r="H78" s="218" t="str">
        <f t="shared" si="16"/>
        <v/>
      </c>
      <c r="I78" s="225" t="str">
        <f t="shared" si="19"/>
        <v/>
      </c>
      <c r="J78" s="215" t="str">
        <f>IF(B78&gt;0,ROUNDUP(VLOOKUP(B78,G011B!$B:$R,16,0),2),"")</f>
        <v/>
      </c>
      <c r="K78" s="215" t="str">
        <f t="shared" si="20"/>
        <v/>
      </c>
      <c r="L78" s="216" t="str">
        <f>IF(B78&lt;&gt;"",VLOOKUP(B78,G011B!$B:$Z,25,0),"")</f>
        <v/>
      </c>
      <c r="M78" s="245" t="str">
        <f t="shared" si="17"/>
        <v/>
      </c>
    </row>
    <row r="79" spans="1:15" ht="20.100000000000001" customHeight="1" x14ac:dyDescent="0.25">
      <c r="A79" s="8">
        <v>46</v>
      </c>
      <c r="B79" s="154"/>
      <c r="C79" s="211" t="str">
        <f t="shared" si="14"/>
        <v/>
      </c>
      <c r="D79" s="212" t="str">
        <f t="shared" si="15"/>
        <v/>
      </c>
      <c r="E79" s="155"/>
      <c r="F79" s="156"/>
      <c r="G79" s="221" t="str">
        <f t="shared" si="18"/>
        <v/>
      </c>
      <c r="H79" s="218" t="str">
        <f t="shared" si="16"/>
        <v/>
      </c>
      <c r="I79" s="225" t="str">
        <f t="shared" si="19"/>
        <v/>
      </c>
      <c r="J79" s="215" t="str">
        <f>IF(B79&gt;0,ROUNDUP(VLOOKUP(B79,G011B!$B:$R,16,0),2),"")</f>
        <v/>
      </c>
      <c r="K79" s="215" t="str">
        <f t="shared" si="20"/>
        <v/>
      </c>
      <c r="L79" s="216" t="str">
        <f>IF(B79&lt;&gt;"",VLOOKUP(B79,G011B!$B:$Z,25,0),"")</f>
        <v/>
      </c>
      <c r="M79" s="245" t="str">
        <f t="shared" si="17"/>
        <v/>
      </c>
    </row>
    <row r="80" spans="1:15" ht="20.100000000000001" customHeight="1" x14ac:dyDescent="0.25">
      <c r="A80" s="8">
        <v>47</v>
      </c>
      <c r="B80" s="154"/>
      <c r="C80" s="211" t="str">
        <f t="shared" si="14"/>
        <v/>
      </c>
      <c r="D80" s="212" t="str">
        <f t="shared" si="15"/>
        <v/>
      </c>
      <c r="E80" s="155"/>
      <c r="F80" s="156"/>
      <c r="G80" s="221" t="str">
        <f t="shared" si="18"/>
        <v/>
      </c>
      <c r="H80" s="218" t="str">
        <f t="shared" si="16"/>
        <v/>
      </c>
      <c r="I80" s="225" t="str">
        <f t="shared" si="19"/>
        <v/>
      </c>
      <c r="J80" s="215" t="str">
        <f>IF(B80&gt;0,ROUNDUP(VLOOKUP(B80,G011B!$B:$R,16,0),2),"")</f>
        <v/>
      </c>
      <c r="K80" s="215" t="str">
        <f t="shared" si="20"/>
        <v/>
      </c>
      <c r="L80" s="216" t="str">
        <f>IF(B80&lt;&gt;"",VLOOKUP(B80,G011B!$B:$Z,25,0),"")</f>
        <v/>
      </c>
      <c r="M80" s="245" t="str">
        <f t="shared" si="17"/>
        <v/>
      </c>
    </row>
    <row r="81" spans="1:14" ht="20.100000000000001" customHeight="1" x14ac:dyDescent="0.25">
      <c r="A81" s="8">
        <v>48</v>
      </c>
      <c r="B81" s="154"/>
      <c r="C81" s="211" t="str">
        <f t="shared" si="14"/>
        <v/>
      </c>
      <c r="D81" s="212" t="str">
        <f t="shared" si="15"/>
        <v/>
      </c>
      <c r="E81" s="155"/>
      <c r="F81" s="156"/>
      <c r="G81" s="221" t="str">
        <f t="shared" si="18"/>
        <v/>
      </c>
      <c r="H81" s="218" t="str">
        <f t="shared" si="16"/>
        <v/>
      </c>
      <c r="I81" s="225" t="str">
        <f t="shared" si="19"/>
        <v/>
      </c>
      <c r="J81" s="215" t="str">
        <f>IF(B81&gt;0,ROUNDUP(VLOOKUP(B81,G011B!$B:$R,16,0),2),"")</f>
        <v/>
      </c>
      <c r="K81" s="215" t="str">
        <f t="shared" si="20"/>
        <v/>
      </c>
      <c r="L81" s="216" t="str">
        <f>IF(B81&lt;&gt;"",VLOOKUP(B81,G011B!$B:$Z,25,0),"")</f>
        <v/>
      </c>
      <c r="M81" s="245" t="str">
        <f t="shared" si="17"/>
        <v/>
      </c>
    </row>
    <row r="82" spans="1:14" ht="20.100000000000001" customHeight="1" x14ac:dyDescent="0.25">
      <c r="A82" s="8">
        <v>49</v>
      </c>
      <c r="B82" s="154"/>
      <c r="C82" s="211" t="str">
        <f t="shared" si="14"/>
        <v/>
      </c>
      <c r="D82" s="212" t="str">
        <f t="shared" si="15"/>
        <v/>
      </c>
      <c r="E82" s="155"/>
      <c r="F82" s="156"/>
      <c r="G82" s="221" t="str">
        <f t="shared" si="18"/>
        <v/>
      </c>
      <c r="H82" s="218" t="str">
        <f t="shared" si="16"/>
        <v/>
      </c>
      <c r="I82" s="225" t="str">
        <f t="shared" si="19"/>
        <v/>
      </c>
      <c r="J82" s="215" t="str">
        <f>IF(B82&gt;0,ROUNDUP(VLOOKUP(B82,G011B!$B:$R,16,0),2),"")</f>
        <v/>
      </c>
      <c r="K82" s="215" t="str">
        <f t="shared" si="20"/>
        <v/>
      </c>
      <c r="L82" s="216" t="str">
        <f>IF(B82&lt;&gt;"",VLOOKUP(B82,G011B!$B:$Z,25,0),"")</f>
        <v/>
      </c>
      <c r="M82" s="245" t="str">
        <f t="shared" si="17"/>
        <v/>
      </c>
    </row>
    <row r="83" spans="1:14" ht="20.100000000000001" customHeight="1" x14ac:dyDescent="0.25">
      <c r="A83" s="8">
        <v>50</v>
      </c>
      <c r="B83" s="154"/>
      <c r="C83" s="211" t="str">
        <f t="shared" si="14"/>
        <v/>
      </c>
      <c r="D83" s="212" t="str">
        <f t="shared" si="15"/>
        <v/>
      </c>
      <c r="E83" s="155"/>
      <c r="F83" s="156"/>
      <c r="G83" s="221" t="str">
        <f t="shared" si="18"/>
        <v/>
      </c>
      <c r="H83" s="218" t="str">
        <f t="shared" si="16"/>
        <v/>
      </c>
      <c r="I83" s="225" t="str">
        <f t="shared" si="19"/>
        <v/>
      </c>
      <c r="J83" s="215" t="str">
        <f>IF(B83&gt;0,ROUNDUP(VLOOKUP(B83,G011B!$B:$R,16,0),2),"")</f>
        <v/>
      </c>
      <c r="K83" s="215" t="str">
        <f t="shared" si="20"/>
        <v/>
      </c>
      <c r="L83" s="216" t="str">
        <f>IF(B83&lt;&gt;"",VLOOKUP(B83,G011B!$B:$Z,25,0),"")</f>
        <v/>
      </c>
      <c r="M83" s="245" t="str">
        <f t="shared" si="17"/>
        <v/>
      </c>
    </row>
    <row r="84" spans="1:14" ht="20.100000000000001" customHeight="1" x14ac:dyDescent="0.25">
      <c r="A84" s="8">
        <v>51</v>
      </c>
      <c r="B84" s="154"/>
      <c r="C84" s="211" t="str">
        <f t="shared" si="14"/>
        <v/>
      </c>
      <c r="D84" s="212" t="str">
        <f t="shared" si="15"/>
        <v/>
      </c>
      <c r="E84" s="155"/>
      <c r="F84" s="156"/>
      <c r="G84" s="221" t="str">
        <f t="shared" si="18"/>
        <v/>
      </c>
      <c r="H84" s="218" t="str">
        <f t="shared" si="16"/>
        <v/>
      </c>
      <c r="I84" s="225" t="str">
        <f t="shared" si="19"/>
        <v/>
      </c>
      <c r="J84" s="215" t="str">
        <f>IF(B84&gt;0,ROUNDUP(VLOOKUP(B84,G011B!$B:$R,16,0),2),"")</f>
        <v/>
      </c>
      <c r="K84" s="215" t="str">
        <f t="shared" si="20"/>
        <v/>
      </c>
      <c r="L84" s="216" t="str">
        <f>IF(B84&lt;&gt;"",VLOOKUP(B84,G011B!$B:$Z,25,0),"")</f>
        <v/>
      </c>
      <c r="M84" s="245" t="str">
        <f t="shared" si="17"/>
        <v/>
      </c>
    </row>
    <row r="85" spans="1:14" ht="20.100000000000001" customHeight="1" x14ac:dyDescent="0.25">
      <c r="A85" s="8">
        <v>52</v>
      </c>
      <c r="B85" s="154"/>
      <c r="C85" s="211" t="str">
        <f t="shared" si="14"/>
        <v/>
      </c>
      <c r="D85" s="212" t="str">
        <f t="shared" si="15"/>
        <v/>
      </c>
      <c r="E85" s="155"/>
      <c r="F85" s="156"/>
      <c r="G85" s="221" t="str">
        <f t="shared" si="18"/>
        <v/>
      </c>
      <c r="H85" s="218" t="str">
        <f t="shared" si="16"/>
        <v/>
      </c>
      <c r="I85" s="225" t="str">
        <f t="shared" si="19"/>
        <v/>
      </c>
      <c r="J85" s="215" t="str">
        <f>IF(B85&gt;0,ROUNDUP(VLOOKUP(B85,G011B!$B:$R,16,0),2),"")</f>
        <v/>
      </c>
      <c r="K85" s="215" t="str">
        <f t="shared" si="20"/>
        <v/>
      </c>
      <c r="L85" s="216" t="str">
        <f>IF(B85&lt;&gt;"",VLOOKUP(B85,G011B!$B:$Z,25,0),"")</f>
        <v/>
      </c>
      <c r="M85" s="245" t="str">
        <f t="shared" si="17"/>
        <v/>
      </c>
    </row>
    <row r="86" spans="1:14" ht="20.100000000000001" customHeight="1" x14ac:dyDescent="0.25">
      <c r="A86" s="8">
        <v>53</v>
      </c>
      <c r="B86" s="154"/>
      <c r="C86" s="211" t="str">
        <f t="shared" si="14"/>
        <v/>
      </c>
      <c r="D86" s="212" t="str">
        <f t="shared" si="15"/>
        <v/>
      </c>
      <c r="E86" s="155"/>
      <c r="F86" s="156"/>
      <c r="G86" s="221" t="str">
        <f t="shared" si="18"/>
        <v/>
      </c>
      <c r="H86" s="218" t="str">
        <f t="shared" si="16"/>
        <v/>
      </c>
      <c r="I86" s="225" t="str">
        <f t="shared" si="19"/>
        <v/>
      </c>
      <c r="J86" s="215" t="str">
        <f>IF(B86&gt;0,ROUNDUP(VLOOKUP(B86,G011B!$B:$R,16,0),2),"")</f>
        <v/>
      </c>
      <c r="K86" s="215" t="str">
        <f t="shared" si="20"/>
        <v/>
      </c>
      <c r="L86" s="216" t="str">
        <f>IF(B86&lt;&gt;"",VLOOKUP(B86,G011B!$B:$Z,25,0),"")</f>
        <v/>
      </c>
      <c r="M86" s="245" t="str">
        <f t="shared" si="17"/>
        <v/>
      </c>
    </row>
    <row r="87" spans="1:14" ht="20.100000000000001" customHeight="1" x14ac:dyDescent="0.25">
      <c r="A87" s="8">
        <v>54</v>
      </c>
      <c r="B87" s="154"/>
      <c r="C87" s="211" t="str">
        <f t="shared" si="14"/>
        <v/>
      </c>
      <c r="D87" s="212" t="str">
        <f t="shared" si="15"/>
        <v/>
      </c>
      <c r="E87" s="155"/>
      <c r="F87" s="156"/>
      <c r="G87" s="221" t="str">
        <f t="shared" si="18"/>
        <v/>
      </c>
      <c r="H87" s="218" t="str">
        <f t="shared" si="16"/>
        <v/>
      </c>
      <c r="I87" s="225" t="str">
        <f t="shared" si="19"/>
        <v/>
      </c>
      <c r="J87" s="215" t="str">
        <f>IF(B87&gt;0,ROUNDUP(VLOOKUP(B87,G011B!$B:$R,16,0),2),"")</f>
        <v/>
      </c>
      <c r="K87" s="215" t="str">
        <f t="shared" si="20"/>
        <v/>
      </c>
      <c r="L87" s="216" t="str">
        <f>IF(B87&lt;&gt;"",VLOOKUP(B87,G011B!$B:$Z,25,0),"")</f>
        <v/>
      </c>
      <c r="M87" s="245" t="str">
        <f t="shared" si="17"/>
        <v/>
      </c>
    </row>
    <row r="88" spans="1:14" ht="20.100000000000001" customHeight="1" x14ac:dyDescent="0.25">
      <c r="A88" s="8">
        <v>55</v>
      </c>
      <c r="B88" s="154"/>
      <c r="C88" s="211" t="str">
        <f t="shared" si="14"/>
        <v/>
      </c>
      <c r="D88" s="212" t="str">
        <f t="shared" si="15"/>
        <v/>
      </c>
      <c r="E88" s="155"/>
      <c r="F88" s="156"/>
      <c r="G88" s="221" t="str">
        <f t="shared" si="18"/>
        <v/>
      </c>
      <c r="H88" s="218" t="str">
        <f t="shared" si="16"/>
        <v/>
      </c>
      <c r="I88" s="225" t="str">
        <f t="shared" si="19"/>
        <v/>
      </c>
      <c r="J88" s="215" t="str">
        <f>IF(B88&gt;0,ROUNDUP(VLOOKUP(B88,G011B!$B:$R,16,0),2),"")</f>
        <v/>
      </c>
      <c r="K88" s="215" t="str">
        <f t="shared" si="20"/>
        <v/>
      </c>
      <c r="L88" s="216" t="str">
        <f>IF(B88&lt;&gt;"",VLOOKUP(B88,G011B!$B:$Z,25,0),"")</f>
        <v/>
      </c>
      <c r="M88" s="245" t="str">
        <f t="shared" si="17"/>
        <v/>
      </c>
    </row>
    <row r="89" spans="1:14" ht="20.100000000000001" customHeight="1" x14ac:dyDescent="0.25">
      <c r="A89" s="8">
        <v>56</v>
      </c>
      <c r="B89" s="154"/>
      <c r="C89" s="211" t="str">
        <f t="shared" si="14"/>
        <v/>
      </c>
      <c r="D89" s="212" t="str">
        <f t="shared" si="15"/>
        <v/>
      </c>
      <c r="E89" s="155"/>
      <c r="F89" s="156"/>
      <c r="G89" s="221" t="str">
        <f t="shared" si="18"/>
        <v/>
      </c>
      <c r="H89" s="218" t="str">
        <f t="shared" si="16"/>
        <v/>
      </c>
      <c r="I89" s="225" t="str">
        <f t="shared" si="19"/>
        <v/>
      </c>
      <c r="J89" s="215" t="str">
        <f>IF(B89&gt;0,ROUNDUP(VLOOKUP(B89,G011B!$B:$R,16,0),2),"")</f>
        <v/>
      </c>
      <c r="K89" s="215" t="str">
        <f t="shared" si="20"/>
        <v/>
      </c>
      <c r="L89" s="216" t="str">
        <f>IF(B89&lt;&gt;"",VLOOKUP(B89,G011B!$B:$Z,25,0),"")</f>
        <v/>
      </c>
      <c r="M89" s="245" t="str">
        <f t="shared" si="17"/>
        <v/>
      </c>
    </row>
    <row r="90" spans="1:14" ht="20.100000000000001" customHeight="1" x14ac:dyDescent="0.25">
      <c r="A90" s="8">
        <v>57</v>
      </c>
      <c r="B90" s="154"/>
      <c r="C90" s="211" t="str">
        <f t="shared" si="14"/>
        <v/>
      </c>
      <c r="D90" s="212" t="str">
        <f t="shared" si="15"/>
        <v/>
      </c>
      <c r="E90" s="155"/>
      <c r="F90" s="156"/>
      <c r="G90" s="221" t="str">
        <f t="shared" si="18"/>
        <v/>
      </c>
      <c r="H90" s="218" t="str">
        <f t="shared" si="16"/>
        <v/>
      </c>
      <c r="I90" s="225" t="str">
        <f t="shared" si="19"/>
        <v/>
      </c>
      <c r="J90" s="215" t="str">
        <f>IF(B90&gt;0,ROUNDUP(VLOOKUP(B90,G011B!$B:$R,16,0),2),"")</f>
        <v/>
      </c>
      <c r="K90" s="215" t="str">
        <f t="shared" si="20"/>
        <v/>
      </c>
      <c r="L90" s="216" t="str">
        <f>IF(B90&lt;&gt;"",VLOOKUP(B90,G011B!$B:$Z,25,0),"")</f>
        <v/>
      </c>
      <c r="M90" s="245" t="str">
        <f t="shared" si="17"/>
        <v/>
      </c>
    </row>
    <row r="91" spans="1:14" ht="20.100000000000001" customHeight="1" x14ac:dyDescent="0.25">
      <c r="A91" s="8">
        <v>58</v>
      </c>
      <c r="B91" s="154"/>
      <c r="C91" s="211" t="str">
        <f t="shared" si="14"/>
        <v/>
      </c>
      <c r="D91" s="212" t="str">
        <f t="shared" si="15"/>
        <v/>
      </c>
      <c r="E91" s="155"/>
      <c r="F91" s="156"/>
      <c r="G91" s="221" t="str">
        <f t="shared" si="18"/>
        <v/>
      </c>
      <c r="H91" s="218" t="str">
        <f t="shared" si="16"/>
        <v/>
      </c>
      <c r="I91" s="225" t="str">
        <f t="shared" si="19"/>
        <v/>
      </c>
      <c r="J91" s="215" t="str">
        <f>IF(B91&gt;0,ROUNDUP(VLOOKUP(B91,G011B!$B:$R,16,0),2),"")</f>
        <v/>
      </c>
      <c r="K91" s="215" t="str">
        <f t="shared" si="20"/>
        <v/>
      </c>
      <c r="L91" s="216" t="str">
        <f>IF(B91&lt;&gt;"",VLOOKUP(B91,G011B!$B:$Z,25,0),"")</f>
        <v/>
      </c>
      <c r="M91" s="245" t="str">
        <f t="shared" si="17"/>
        <v/>
      </c>
    </row>
    <row r="92" spans="1:14" ht="20.100000000000001" customHeight="1" x14ac:dyDescent="0.25">
      <c r="A92" s="8">
        <v>59</v>
      </c>
      <c r="B92" s="154"/>
      <c r="C92" s="211" t="str">
        <f t="shared" si="14"/>
        <v/>
      </c>
      <c r="D92" s="212" t="str">
        <f t="shared" si="15"/>
        <v/>
      </c>
      <c r="E92" s="155"/>
      <c r="F92" s="156"/>
      <c r="G92" s="221" t="str">
        <f t="shared" si="18"/>
        <v/>
      </c>
      <c r="H92" s="218" t="str">
        <f t="shared" si="16"/>
        <v/>
      </c>
      <c r="I92" s="225" t="str">
        <f t="shared" si="19"/>
        <v/>
      </c>
      <c r="J92" s="215" t="str">
        <f>IF(B92&gt;0,ROUNDUP(VLOOKUP(B92,G011B!$B:$R,16,0),2),"")</f>
        <v/>
      </c>
      <c r="K92" s="215" t="str">
        <f t="shared" si="20"/>
        <v/>
      </c>
      <c r="L92" s="216" t="str">
        <f>IF(B92&lt;&gt;"",VLOOKUP(B92,G011B!$B:$Z,25,0),"")</f>
        <v/>
      </c>
      <c r="M92" s="245" t="str">
        <f t="shared" si="17"/>
        <v/>
      </c>
    </row>
    <row r="93" spans="1:14" ht="20.100000000000001" customHeight="1" thickBot="1" x14ac:dyDescent="0.3">
      <c r="A93" s="134">
        <v>60</v>
      </c>
      <c r="B93" s="157"/>
      <c r="C93" s="213" t="str">
        <f t="shared" si="14"/>
        <v/>
      </c>
      <c r="D93" s="214" t="str">
        <f t="shared" si="15"/>
        <v/>
      </c>
      <c r="E93" s="158"/>
      <c r="F93" s="159"/>
      <c r="G93" s="222" t="str">
        <f t="shared" si="18"/>
        <v/>
      </c>
      <c r="H93" s="219" t="str">
        <f t="shared" si="16"/>
        <v/>
      </c>
      <c r="I93" s="226" t="str">
        <f t="shared" si="19"/>
        <v/>
      </c>
      <c r="J93" s="215" t="str">
        <f>IF(B93&gt;0,ROUNDUP(VLOOKUP(B93,G011B!$B:$R,16,0),2),"")</f>
        <v/>
      </c>
      <c r="K93" s="215" t="str">
        <f t="shared" si="20"/>
        <v/>
      </c>
      <c r="L93" s="216" t="str">
        <f>IF(B93&lt;&gt;"",VLOOKUP(B93,G011B!$B:$Z,25,0),"")</f>
        <v/>
      </c>
      <c r="M93" s="245" t="str">
        <f t="shared" si="17"/>
        <v/>
      </c>
    </row>
    <row r="94" spans="1:14" ht="20.100000000000001" customHeight="1" thickBot="1" x14ac:dyDescent="0.35">
      <c r="A94" s="482" t="s">
        <v>46</v>
      </c>
      <c r="B94" s="483"/>
      <c r="C94" s="483"/>
      <c r="D94" s="483"/>
      <c r="E94" s="483"/>
      <c r="F94" s="484"/>
      <c r="G94" s="223">
        <f>SUM(G74:G93)</f>
        <v>0</v>
      </c>
      <c r="H94" s="318"/>
      <c r="I94" s="206">
        <f>IF(C72=C39,SUM(I74:I93)+I61,SUM(I74:I93))</f>
        <v>0</v>
      </c>
      <c r="N94" s="227">
        <f>IF(COUNTA(E74:E93)&gt;0,1,0)</f>
        <v>0</v>
      </c>
    </row>
    <row r="95" spans="1:14" ht="20.100000000000001" customHeight="1" thickBot="1" x14ac:dyDescent="0.3">
      <c r="A95" s="475" t="s">
        <v>84</v>
      </c>
      <c r="B95" s="476"/>
      <c r="C95" s="476"/>
      <c r="D95" s="477"/>
      <c r="E95" s="195">
        <f>SUM(G:G)/2</f>
        <v>0</v>
      </c>
      <c r="F95" s="478"/>
      <c r="G95" s="479"/>
      <c r="H95" s="480"/>
      <c r="I95" s="204">
        <f>SUM(I74:I93)+I62</f>
        <v>0</v>
      </c>
    </row>
    <row r="96" spans="1:14" x14ac:dyDescent="0.25">
      <c r="A96" s="7" t="s">
        <v>156</v>
      </c>
    </row>
    <row r="98" spans="1:15" ht="19.5" x14ac:dyDescent="0.3">
      <c r="A98" s="349" t="s">
        <v>43</v>
      </c>
      <c r="B98" s="350">
        <f ca="1">imzatarihi</f>
        <v>46091</v>
      </c>
      <c r="C98" s="140" t="s">
        <v>44</v>
      </c>
      <c r="D98" s="348" t="str">
        <f>IF(kurulusyetkilisi&gt;0,kurulusyetkilisi,"")</f>
        <v/>
      </c>
      <c r="G98" s="342"/>
      <c r="H98" s="131"/>
      <c r="I98" s="131"/>
      <c r="K98" s="153"/>
      <c r="L98" s="153"/>
      <c r="M98" s="4"/>
      <c r="N98" s="153"/>
      <c r="O98" s="153"/>
    </row>
    <row r="99" spans="1:15" ht="19.5" x14ac:dyDescent="0.3">
      <c r="A99" s="346"/>
      <c r="B99" s="346"/>
      <c r="C99" s="140" t="s">
        <v>45</v>
      </c>
      <c r="D99" s="140"/>
      <c r="E99" s="414"/>
      <c r="F99" s="414"/>
      <c r="G99" s="414"/>
      <c r="H99" s="107"/>
      <c r="I99" s="107"/>
      <c r="K99" s="153"/>
      <c r="L99" s="153"/>
      <c r="M99" s="4"/>
      <c r="N99" s="153"/>
      <c r="O99" s="153"/>
    </row>
    <row r="100" spans="1:15" ht="15.75" x14ac:dyDescent="0.25">
      <c r="A100" s="453" t="s">
        <v>77</v>
      </c>
      <c r="B100" s="453"/>
      <c r="C100" s="453"/>
      <c r="D100" s="453"/>
      <c r="E100" s="453"/>
      <c r="F100" s="453"/>
      <c r="G100" s="453"/>
      <c r="H100" s="453"/>
      <c r="I100" s="453"/>
    </row>
    <row r="101" spans="1:15" x14ac:dyDescent="0.25">
      <c r="A101" s="439" t="str">
        <f>IF(YilDonem&lt;&gt;"",CONCATENATE(YilDonem," dönemine aittir."),"")</f>
        <v/>
      </c>
      <c r="B101" s="439"/>
      <c r="C101" s="439"/>
      <c r="D101" s="439"/>
      <c r="E101" s="439"/>
      <c r="F101" s="439"/>
      <c r="G101" s="439"/>
      <c r="H101" s="439"/>
      <c r="I101" s="439"/>
    </row>
    <row r="102" spans="1:15" ht="19.5" thickBot="1" x14ac:dyDescent="0.35">
      <c r="A102" s="474" t="s">
        <v>86</v>
      </c>
      <c r="B102" s="474"/>
      <c r="C102" s="474"/>
      <c r="D102" s="474"/>
      <c r="E102" s="474"/>
      <c r="F102" s="474"/>
      <c r="G102" s="474"/>
      <c r="H102" s="474"/>
      <c r="I102" s="474"/>
    </row>
    <row r="103" spans="1:15" ht="19.5" customHeight="1" thickBot="1" x14ac:dyDescent="0.3">
      <c r="A103" s="463" t="s">
        <v>1</v>
      </c>
      <c r="B103" s="464"/>
      <c r="C103" s="441" t="str">
        <f>IF(ProjeNo&gt;0,ProjeNo,"")</f>
        <v/>
      </c>
      <c r="D103" s="442"/>
      <c r="E103" s="442"/>
      <c r="F103" s="442"/>
      <c r="G103" s="442"/>
      <c r="H103" s="442"/>
      <c r="I103" s="443"/>
    </row>
    <row r="104" spans="1:15" ht="29.25" customHeight="1" thickBot="1" x14ac:dyDescent="0.3">
      <c r="A104" s="481" t="s">
        <v>11</v>
      </c>
      <c r="B104" s="470"/>
      <c r="C104" s="467" t="str">
        <f>IF(ProjeAdi&gt;0,ProjeAdi,"")</f>
        <v/>
      </c>
      <c r="D104" s="468"/>
      <c r="E104" s="468"/>
      <c r="F104" s="468"/>
      <c r="G104" s="468"/>
      <c r="H104" s="468"/>
      <c r="I104" s="469"/>
    </row>
    <row r="105" spans="1:15" ht="19.5" customHeight="1" thickBot="1" x14ac:dyDescent="0.3">
      <c r="A105" s="463" t="s">
        <v>78</v>
      </c>
      <c r="B105" s="464"/>
      <c r="C105" s="29"/>
      <c r="D105" s="485"/>
      <c r="E105" s="485"/>
      <c r="F105" s="485"/>
      <c r="G105" s="485"/>
      <c r="H105" s="485"/>
      <c r="I105" s="486"/>
    </row>
    <row r="106" spans="1:15" s="5" customFormat="1" ht="30.75" thickBot="1" x14ac:dyDescent="0.3">
      <c r="A106" s="3" t="s">
        <v>7</v>
      </c>
      <c r="B106" s="3" t="s">
        <v>8</v>
      </c>
      <c r="C106" s="3" t="s">
        <v>67</v>
      </c>
      <c r="D106" s="3" t="s">
        <v>161</v>
      </c>
      <c r="E106" s="3" t="s">
        <v>79</v>
      </c>
      <c r="F106" s="3" t="s">
        <v>80</v>
      </c>
      <c r="G106" s="3" t="s">
        <v>81</v>
      </c>
      <c r="H106" s="3" t="s">
        <v>82</v>
      </c>
      <c r="I106" s="3" t="s">
        <v>83</v>
      </c>
      <c r="J106" s="148" t="s">
        <v>87</v>
      </c>
      <c r="K106" s="149" t="s">
        <v>88</v>
      </c>
      <c r="L106" s="149" t="s">
        <v>80</v>
      </c>
    </row>
    <row r="107" spans="1:15" ht="20.100000000000001" customHeight="1" x14ac:dyDescent="0.25">
      <c r="A107" s="133">
        <v>61</v>
      </c>
      <c r="B107" s="150"/>
      <c r="C107" s="209" t="str">
        <f t="shared" ref="C107:C126" si="21">IF(B107&lt;&gt;"",VLOOKUP(B107,PersonelTablo,2,0),"")</f>
        <v/>
      </c>
      <c r="D107" s="210" t="str">
        <f t="shared" ref="D107:D126" si="22">IF(B107&lt;&gt;"",VLOOKUP(B107,PersonelTablo,3,0),"")</f>
        <v/>
      </c>
      <c r="E107" s="151"/>
      <c r="F107" s="152"/>
      <c r="G107" s="220" t="str">
        <f>IF(AND(B107&lt;&gt;"",L107&gt;=F107),E107*F107,"")</f>
        <v/>
      </c>
      <c r="H107" s="217" t="str">
        <f t="shared" ref="H107:H126" si="23">IF(B107&lt;&gt;"",VLOOKUP(B107,G011CTablo,15,0),"")</f>
        <v/>
      </c>
      <c r="I107" s="224" t="str">
        <f>IF(AND(B107&lt;&gt;"",J107&gt;=K107,L107&gt;0),G107*H107,"")</f>
        <v/>
      </c>
      <c r="J107" s="215" t="str">
        <f>IF(B107&gt;0,ROUNDUP(VLOOKUP(B107,G011B!$B:$R,16,0),2),"")</f>
        <v/>
      </c>
      <c r="K107" s="215" t="str">
        <f>IF(B107&gt;0,SUMIF($B:$B,B107,$G:$G),"")</f>
        <v/>
      </c>
      <c r="L107" s="216" t="str">
        <f>IF(B107&lt;&gt;"",VLOOKUP(B107,G011B!$B:$Z,25,0),"")</f>
        <v/>
      </c>
      <c r="M107" s="245" t="str">
        <f t="shared" ref="M107:M126" si="24">IF(J107&gt;=K107,"","Personelin bütün iş paketlerindeki Toplam Adam Ay değeri "&amp;K107&amp;" olup, bu değer, G011B formunda beyan edilen Çalışılan Toplam Ay değerini geçemez. Maliyeti hesaplamak için Adam/Ay Oranı veya Çalışılan Ay değerini düzeltiniz. ")</f>
        <v/>
      </c>
    </row>
    <row r="108" spans="1:15" ht="20.100000000000001" customHeight="1" x14ac:dyDescent="0.25">
      <c r="A108" s="8">
        <v>62</v>
      </c>
      <c r="B108" s="154"/>
      <c r="C108" s="211" t="str">
        <f t="shared" si="21"/>
        <v/>
      </c>
      <c r="D108" s="212" t="str">
        <f t="shared" si="22"/>
        <v/>
      </c>
      <c r="E108" s="155"/>
      <c r="F108" s="156"/>
      <c r="G108" s="221" t="str">
        <f t="shared" ref="G108:G126" si="25">IF(AND(B108&lt;&gt;"",L108&gt;=F108),E108*F108,"")</f>
        <v/>
      </c>
      <c r="H108" s="218" t="str">
        <f t="shared" si="23"/>
        <v/>
      </c>
      <c r="I108" s="225" t="str">
        <f t="shared" ref="I108:I126" si="26">IF(AND(B108&lt;&gt;"",J108&gt;=K108,L108&gt;0),G108*H108,"")</f>
        <v/>
      </c>
      <c r="J108" s="215" t="str">
        <f>IF(B108&gt;0,ROUNDUP(VLOOKUP(B108,G011B!$B:$R,16,0),2),"")</f>
        <v/>
      </c>
      <c r="K108" s="215" t="str">
        <f t="shared" ref="K108:K126" si="27">IF(B108&gt;0,SUMIF($B:$B,B108,$G:$G),"")</f>
        <v/>
      </c>
      <c r="L108" s="216" t="str">
        <f>IF(B108&lt;&gt;"",VLOOKUP(B108,G011B!$B:$Z,25,0),"")</f>
        <v/>
      </c>
      <c r="M108" s="245" t="str">
        <f t="shared" si="24"/>
        <v/>
      </c>
    </row>
    <row r="109" spans="1:15" ht="20.100000000000001" customHeight="1" x14ac:dyDescent="0.25">
      <c r="A109" s="8">
        <v>63</v>
      </c>
      <c r="B109" s="154"/>
      <c r="C109" s="211" t="str">
        <f t="shared" si="21"/>
        <v/>
      </c>
      <c r="D109" s="212" t="str">
        <f t="shared" si="22"/>
        <v/>
      </c>
      <c r="E109" s="155"/>
      <c r="F109" s="156"/>
      <c r="G109" s="221" t="str">
        <f t="shared" si="25"/>
        <v/>
      </c>
      <c r="H109" s="218" t="str">
        <f t="shared" si="23"/>
        <v/>
      </c>
      <c r="I109" s="225" t="str">
        <f t="shared" si="26"/>
        <v/>
      </c>
      <c r="J109" s="215" t="str">
        <f>IF(B109&gt;0,ROUNDUP(VLOOKUP(B109,G011B!$B:$R,16,0),2),"")</f>
        <v/>
      </c>
      <c r="K109" s="215" t="str">
        <f t="shared" si="27"/>
        <v/>
      </c>
      <c r="L109" s="216" t="str">
        <f>IF(B109&lt;&gt;"",VLOOKUP(B109,G011B!$B:$Z,25,0),"")</f>
        <v/>
      </c>
      <c r="M109" s="245" t="str">
        <f t="shared" si="24"/>
        <v/>
      </c>
    </row>
    <row r="110" spans="1:15" ht="20.100000000000001" customHeight="1" x14ac:dyDescent="0.25">
      <c r="A110" s="8">
        <v>64</v>
      </c>
      <c r="B110" s="154"/>
      <c r="C110" s="211" t="str">
        <f t="shared" si="21"/>
        <v/>
      </c>
      <c r="D110" s="212" t="str">
        <f t="shared" si="22"/>
        <v/>
      </c>
      <c r="E110" s="155"/>
      <c r="F110" s="156"/>
      <c r="G110" s="221" t="str">
        <f t="shared" si="25"/>
        <v/>
      </c>
      <c r="H110" s="218" t="str">
        <f t="shared" si="23"/>
        <v/>
      </c>
      <c r="I110" s="225" t="str">
        <f t="shared" si="26"/>
        <v/>
      </c>
      <c r="J110" s="215" t="str">
        <f>IF(B110&gt;0,ROUNDUP(VLOOKUP(B110,G011B!$B:$R,16,0),2),"")</f>
        <v/>
      </c>
      <c r="K110" s="215" t="str">
        <f t="shared" si="27"/>
        <v/>
      </c>
      <c r="L110" s="216" t="str">
        <f>IF(B110&lt;&gt;"",VLOOKUP(B110,G011B!$B:$Z,25,0),"")</f>
        <v/>
      </c>
      <c r="M110" s="245" t="str">
        <f t="shared" si="24"/>
        <v/>
      </c>
    </row>
    <row r="111" spans="1:15" ht="20.100000000000001" customHeight="1" x14ac:dyDescent="0.25">
      <c r="A111" s="8">
        <v>65</v>
      </c>
      <c r="B111" s="154"/>
      <c r="C111" s="211" t="str">
        <f t="shared" si="21"/>
        <v/>
      </c>
      <c r="D111" s="212" t="str">
        <f t="shared" si="22"/>
        <v/>
      </c>
      <c r="E111" s="155"/>
      <c r="F111" s="156"/>
      <c r="G111" s="221" t="str">
        <f t="shared" si="25"/>
        <v/>
      </c>
      <c r="H111" s="218" t="str">
        <f t="shared" si="23"/>
        <v/>
      </c>
      <c r="I111" s="225" t="str">
        <f t="shared" si="26"/>
        <v/>
      </c>
      <c r="J111" s="215" t="str">
        <f>IF(B111&gt;0,ROUNDUP(VLOOKUP(B111,G011B!$B:$R,16,0),2),"")</f>
        <v/>
      </c>
      <c r="K111" s="215" t="str">
        <f t="shared" si="27"/>
        <v/>
      </c>
      <c r="L111" s="216" t="str">
        <f>IF(B111&lt;&gt;"",VLOOKUP(B111,G011B!$B:$Z,25,0),"")</f>
        <v/>
      </c>
      <c r="M111" s="245" t="str">
        <f t="shared" si="24"/>
        <v/>
      </c>
    </row>
    <row r="112" spans="1:15" ht="20.100000000000001" customHeight="1" x14ac:dyDescent="0.25">
      <c r="A112" s="8">
        <v>66</v>
      </c>
      <c r="B112" s="154"/>
      <c r="C112" s="211" t="str">
        <f t="shared" si="21"/>
        <v/>
      </c>
      <c r="D112" s="212" t="str">
        <f t="shared" si="22"/>
        <v/>
      </c>
      <c r="E112" s="155"/>
      <c r="F112" s="156"/>
      <c r="G112" s="221" t="str">
        <f t="shared" si="25"/>
        <v/>
      </c>
      <c r="H112" s="218" t="str">
        <f t="shared" si="23"/>
        <v/>
      </c>
      <c r="I112" s="225" t="str">
        <f t="shared" si="26"/>
        <v/>
      </c>
      <c r="J112" s="215" t="str">
        <f>IF(B112&gt;0,ROUNDUP(VLOOKUP(B112,G011B!$B:$R,16,0),2),"")</f>
        <v/>
      </c>
      <c r="K112" s="215" t="str">
        <f t="shared" si="27"/>
        <v/>
      </c>
      <c r="L112" s="216" t="str">
        <f>IF(B112&lt;&gt;"",VLOOKUP(B112,G011B!$B:$Z,25,0),"")</f>
        <v/>
      </c>
      <c r="M112" s="245" t="str">
        <f t="shared" si="24"/>
        <v/>
      </c>
    </row>
    <row r="113" spans="1:14" ht="20.100000000000001" customHeight="1" x14ac:dyDescent="0.25">
      <c r="A113" s="8">
        <v>67</v>
      </c>
      <c r="B113" s="154"/>
      <c r="C113" s="211" t="str">
        <f t="shared" si="21"/>
        <v/>
      </c>
      <c r="D113" s="212" t="str">
        <f t="shared" si="22"/>
        <v/>
      </c>
      <c r="E113" s="155"/>
      <c r="F113" s="156"/>
      <c r="G113" s="221" t="str">
        <f t="shared" si="25"/>
        <v/>
      </c>
      <c r="H113" s="218" t="str">
        <f t="shared" si="23"/>
        <v/>
      </c>
      <c r="I113" s="225" t="str">
        <f t="shared" si="26"/>
        <v/>
      </c>
      <c r="J113" s="215" t="str">
        <f>IF(B113&gt;0,ROUNDUP(VLOOKUP(B113,G011B!$B:$R,16,0),2),"")</f>
        <v/>
      </c>
      <c r="K113" s="215" t="str">
        <f t="shared" si="27"/>
        <v/>
      </c>
      <c r="L113" s="216" t="str">
        <f>IF(B113&lt;&gt;"",VLOOKUP(B113,G011B!$B:$Z,25,0),"")</f>
        <v/>
      </c>
      <c r="M113" s="245" t="str">
        <f t="shared" si="24"/>
        <v/>
      </c>
    </row>
    <row r="114" spans="1:14" ht="20.100000000000001" customHeight="1" x14ac:dyDescent="0.25">
      <c r="A114" s="8">
        <v>68</v>
      </c>
      <c r="B114" s="154"/>
      <c r="C114" s="211" t="str">
        <f t="shared" si="21"/>
        <v/>
      </c>
      <c r="D114" s="212" t="str">
        <f t="shared" si="22"/>
        <v/>
      </c>
      <c r="E114" s="155"/>
      <c r="F114" s="156"/>
      <c r="G114" s="221" t="str">
        <f t="shared" si="25"/>
        <v/>
      </c>
      <c r="H114" s="218" t="str">
        <f t="shared" si="23"/>
        <v/>
      </c>
      <c r="I114" s="225" t="str">
        <f t="shared" si="26"/>
        <v/>
      </c>
      <c r="J114" s="215" t="str">
        <f>IF(B114&gt;0,ROUNDUP(VLOOKUP(B114,G011B!$B:$R,16,0),2),"")</f>
        <v/>
      </c>
      <c r="K114" s="215" t="str">
        <f t="shared" si="27"/>
        <v/>
      </c>
      <c r="L114" s="216" t="str">
        <f>IF(B114&lt;&gt;"",VLOOKUP(B114,G011B!$B:$Z,25,0),"")</f>
        <v/>
      </c>
      <c r="M114" s="245" t="str">
        <f t="shared" si="24"/>
        <v/>
      </c>
    </row>
    <row r="115" spans="1:14" ht="20.100000000000001" customHeight="1" x14ac:dyDescent="0.25">
      <c r="A115" s="8">
        <v>69</v>
      </c>
      <c r="B115" s="154"/>
      <c r="C115" s="211" t="str">
        <f t="shared" si="21"/>
        <v/>
      </c>
      <c r="D115" s="212" t="str">
        <f t="shared" si="22"/>
        <v/>
      </c>
      <c r="E115" s="155"/>
      <c r="F115" s="156"/>
      <c r="G115" s="221" t="str">
        <f t="shared" si="25"/>
        <v/>
      </c>
      <c r="H115" s="218" t="str">
        <f t="shared" si="23"/>
        <v/>
      </c>
      <c r="I115" s="225" t="str">
        <f t="shared" si="26"/>
        <v/>
      </c>
      <c r="J115" s="215" t="str">
        <f>IF(B115&gt;0,ROUNDUP(VLOOKUP(B115,G011B!$B:$R,16,0),2),"")</f>
        <v/>
      </c>
      <c r="K115" s="215" t="str">
        <f t="shared" si="27"/>
        <v/>
      </c>
      <c r="L115" s="216" t="str">
        <f>IF(B115&lt;&gt;"",VLOOKUP(B115,G011B!$B:$Z,25,0),"")</f>
        <v/>
      </c>
      <c r="M115" s="245" t="str">
        <f t="shared" si="24"/>
        <v/>
      </c>
    </row>
    <row r="116" spans="1:14" ht="20.100000000000001" customHeight="1" x14ac:dyDescent="0.25">
      <c r="A116" s="8">
        <v>70</v>
      </c>
      <c r="B116" s="154"/>
      <c r="C116" s="211" t="str">
        <f t="shared" si="21"/>
        <v/>
      </c>
      <c r="D116" s="212" t="str">
        <f t="shared" si="22"/>
        <v/>
      </c>
      <c r="E116" s="155"/>
      <c r="F116" s="156"/>
      <c r="G116" s="221" t="str">
        <f t="shared" si="25"/>
        <v/>
      </c>
      <c r="H116" s="218" t="str">
        <f t="shared" si="23"/>
        <v/>
      </c>
      <c r="I116" s="225" t="str">
        <f t="shared" si="26"/>
        <v/>
      </c>
      <c r="J116" s="215" t="str">
        <f>IF(B116&gt;0,ROUNDUP(VLOOKUP(B116,G011B!$B:$R,16,0),2),"")</f>
        <v/>
      </c>
      <c r="K116" s="215" t="str">
        <f t="shared" si="27"/>
        <v/>
      </c>
      <c r="L116" s="216" t="str">
        <f>IF(B116&lt;&gt;"",VLOOKUP(B116,G011B!$B:$Z,25,0),"")</f>
        <v/>
      </c>
      <c r="M116" s="245" t="str">
        <f t="shared" si="24"/>
        <v/>
      </c>
    </row>
    <row r="117" spans="1:14" ht="20.100000000000001" customHeight="1" x14ac:dyDescent="0.25">
      <c r="A117" s="8">
        <v>71</v>
      </c>
      <c r="B117" s="154"/>
      <c r="C117" s="211" t="str">
        <f t="shared" si="21"/>
        <v/>
      </c>
      <c r="D117" s="212" t="str">
        <f t="shared" si="22"/>
        <v/>
      </c>
      <c r="E117" s="155"/>
      <c r="F117" s="156"/>
      <c r="G117" s="221" t="str">
        <f t="shared" si="25"/>
        <v/>
      </c>
      <c r="H117" s="218" t="str">
        <f t="shared" si="23"/>
        <v/>
      </c>
      <c r="I117" s="225" t="str">
        <f t="shared" si="26"/>
        <v/>
      </c>
      <c r="J117" s="215" t="str">
        <f>IF(B117&gt;0,ROUNDUP(VLOOKUP(B117,G011B!$B:$R,16,0),2),"")</f>
        <v/>
      </c>
      <c r="K117" s="215" t="str">
        <f t="shared" si="27"/>
        <v/>
      </c>
      <c r="L117" s="216" t="str">
        <f>IF(B117&lt;&gt;"",VLOOKUP(B117,G011B!$B:$Z,25,0),"")</f>
        <v/>
      </c>
      <c r="M117" s="245" t="str">
        <f t="shared" si="24"/>
        <v/>
      </c>
    </row>
    <row r="118" spans="1:14" ht="20.100000000000001" customHeight="1" x14ac:dyDescent="0.25">
      <c r="A118" s="8">
        <v>72</v>
      </c>
      <c r="B118" s="154"/>
      <c r="C118" s="211" t="str">
        <f t="shared" si="21"/>
        <v/>
      </c>
      <c r="D118" s="212" t="str">
        <f t="shared" si="22"/>
        <v/>
      </c>
      <c r="E118" s="155"/>
      <c r="F118" s="156"/>
      <c r="G118" s="221" t="str">
        <f t="shared" si="25"/>
        <v/>
      </c>
      <c r="H118" s="218" t="str">
        <f t="shared" si="23"/>
        <v/>
      </c>
      <c r="I118" s="225" t="str">
        <f t="shared" si="26"/>
        <v/>
      </c>
      <c r="J118" s="215" t="str">
        <f>IF(B118&gt;0,ROUNDUP(VLOOKUP(B118,G011B!$B:$R,16,0),2),"")</f>
        <v/>
      </c>
      <c r="K118" s="215" t="str">
        <f t="shared" si="27"/>
        <v/>
      </c>
      <c r="L118" s="216" t="str">
        <f>IF(B118&lt;&gt;"",VLOOKUP(B118,G011B!$B:$Z,25,0),"")</f>
        <v/>
      </c>
      <c r="M118" s="245" t="str">
        <f t="shared" si="24"/>
        <v/>
      </c>
    </row>
    <row r="119" spans="1:14" ht="20.100000000000001" customHeight="1" x14ac:dyDescent="0.25">
      <c r="A119" s="8">
        <v>73</v>
      </c>
      <c r="B119" s="154"/>
      <c r="C119" s="211" t="str">
        <f t="shared" si="21"/>
        <v/>
      </c>
      <c r="D119" s="212" t="str">
        <f t="shared" si="22"/>
        <v/>
      </c>
      <c r="E119" s="155"/>
      <c r="F119" s="156"/>
      <c r="G119" s="221" t="str">
        <f t="shared" si="25"/>
        <v/>
      </c>
      <c r="H119" s="218" t="str">
        <f t="shared" si="23"/>
        <v/>
      </c>
      <c r="I119" s="225" t="str">
        <f t="shared" si="26"/>
        <v/>
      </c>
      <c r="J119" s="215" t="str">
        <f>IF(B119&gt;0,ROUNDUP(VLOOKUP(B119,G011B!$B:$R,16,0),2),"")</f>
        <v/>
      </c>
      <c r="K119" s="215" t="str">
        <f t="shared" si="27"/>
        <v/>
      </c>
      <c r="L119" s="216" t="str">
        <f>IF(B119&lt;&gt;"",VLOOKUP(B119,G011B!$B:$Z,25,0),"")</f>
        <v/>
      </c>
      <c r="M119" s="245" t="str">
        <f t="shared" si="24"/>
        <v/>
      </c>
    </row>
    <row r="120" spans="1:14" ht="20.100000000000001" customHeight="1" x14ac:dyDescent="0.25">
      <c r="A120" s="8">
        <v>74</v>
      </c>
      <c r="B120" s="154"/>
      <c r="C120" s="211" t="str">
        <f t="shared" si="21"/>
        <v/>
      </c>
      <c r="D120" s="212" t="str">
        <f t="shared" si="22"/>
        <v/>
      </c>
      <c r="E120" s="155"/>
      <c r="F120" s="156"/>
      <c r="G120" s="221" t="str">
        <f t="shared" si="25"/>
        <v/>
      </c>
      <c r="H120" s="218" t="str">
        <f t="shared" si="23"/>
        <v/>
      </c>
      <c r="I120" s="225" t="str">
        <f t="shared" si="26"/>
        <v/>
      </c>
      <c r="J120" s="215" t="str">
        <f>IF(B120&gt;0,ROUNDUP(VLOOKUP(B120,G011B!$B:$R,16,0),2),"")</f>
        <v/>
      </c>
      <c r="K120" s="215" t="str">
        <f t="shared" si="27"/>
        <v/>
      </c>
      <c r="L120" s="216" t="str">
        <f>IF(B120&lt;&gt;"",VLOOKUP(B120,G011B!$B:$Z,25,0),"")</f>
        <v/>
      </c>
      <c r="M120" s="245" t="str">
        <f t="shared" si="24"/>
        <v/>
      </c>
    </row>
    <row r="121" spans="1:14" ht="20.100000000000001" customHeight="1" x14ac:dyDescent="0.25">
      <c r="A121" s="8">
        <v>75</v>
      </c>
      <c r="B121" s="154"/>
      <c r="C121" s="211" t="str">
        <f t="shared" si="21"/>
        <v/>
      </c>
      <c r="D121" s="212" t="str">
        <f t="shared" si="22"/>
        <v/>
      </c>
      <c r="E121" s="155"/>
      <c r="F121" s="156"/>
      <c r="G121" s="221" t="str">
        <f t="shared" si="25"/>
        <v/>
      </c>
      <c r="H121" s="218" t="str">
        <f t="shared" si="23"/>
        <v/>
      </c>
      <c r="I121" s="225" t="str">
        <f t="shared" si="26"/>
        <v/>
      </c>
      <c r="J121" s="215" t="str">
        <f>IF(B121&gt;0,ROUNDUP(VLOOKUP(B121,G011B!$B:$R,16,0),2),"")</f>
        <v/>
      </c>
      <c r="K121" s="215" t="str">
        <f t="shared" si="27"/>
        <v/>
      </c>
      <c r="L121" s="216" t="str">
        <f>IF(B121&lt;&gt;"",VLOOKUP(B121,G011B!$B:$Z,25,0),"")</f>
        <v/>
      </c>
      <c r="M121" s="245" t="str">
        <f t="shared" si="24"/>
        <v/>
      </c>
    </row>
    <row r="122" spans="1:14" ht="20.100000000000001" customHeight="1" x14ac:dyDescent="0.25">
      <c r="A122" s="8">
        <v>76</v>
      </c>
      <c r="B122" s="154"/>
      <c r="C122" s="211" t="str">
        <f t="shared" si="21"/>
        <v/>
      </c>
      <c r="D122" s="212" t="str">
        <f t="shared" si="22"/>
        <v/>
      </c>
      <c r="E122" s="155"/>
      <c r="F122" s="156"/>
      <c r="G122" s="221" t="str">
        <f t="shared" si="25"/>
        <v/>
      </c>
      <c r="H122" s="218" t="str">
        <f t="shared" si="23"/>
        <v/>
      </c>
      <c r="I122" s="225" t="str">
        <f t="shared" si="26"/>
        <v/>
      </c>
      <c r="J122" s="215" t="str">
        <f>IF(B122&gt;0,ROUNDUP(VLOOKUP(B122,G011B!$B:$R,16,0),2),"")</f>
        <v/>
      </c>
      <c r="K122" s="215" t="str">
        <f t="shared" si="27"/>
        <v/>
      </c>
      <c r="L122" s="216" t="str">
        <f>IF(B122&lt;&gt;"",VLOOKUP(B122,G011B!$B:$Z,25,0),"")</f>
        <v/>
      </c>
      <c r="M122" s="245" t="str">
        <f t="shared" si="24"/>
        <v/>
      </c>
    </row>
    <row r="123" spans="1:14" ht="20.100000000000001" customHeight="1" x14ac:dyDescent="0.25">
      <c r="A123" s="8">
        <v>77</v>
      </c>
      <c r="B123" s="154"/>
      <c r="C123" s="211" t="str">
        <f t="shared" si="21"/>
        <v/>
      </c>
      <c r="D123" s="212" t="str">
        <f t="shared" si="22"/>
        <v/>
      </c>
      <c r="E123" s="155"/>
      <c r="F123" s="156"/>
      <c r="G123" s="221" t="str">
        <f t="shared" si="25"/>
        <v/>
      </c>
      <c r="H123" s="218" t="str">
        <f t="shared" si="23"/>
        <v/>
      </c>
      <c r="I123" s="225" t="str">
        <f t="shared" si="26"/>
        <v/>
      </c>
      <c r="J123" s="215" t="str">
        <f>IF(B123&gt;0,ROUNDUP(VLOOKUP(B123,G011B!$B:$R,16,0),2),"")</f>
        <v/>
      </c>
      <c r="K123" s="215" t="str">
        <f t="shared" si="27"/>
        <v/>
      </c>
      <c r="L123" s="216" t="str">
        <f>IF(B123&lt;&gt;"",VLOOKUP(B123,G011B!$B:$Z,25,0),"")</f>
        <v/>
      </c>
      <c r="M123" s="245" t="str">
        <f t="shared" si="24"/>
        <v/>
      </c>
    </row>
    <row r="124" spans="1:14" ht="20.100000000000001" customHeight="1" x14ac:dyDescent="0.25">
      <c r="A124" s="8">
        <v>78</v>
      </c>
      <c r="B124" s="154"/>
      <c r="C124" s="211" t="str">
        <f t="shared" si="21"/>
        <v/>
      </c>
      <c r="D124" s="212" t="str">
        <f t="shared" si="22"/>
        <v/>
      </c>
      <c r="E124" s="155"/>
      <c r="F124" s="156"/>
      <c r="G124" s="221" t="str">
        <f t="shared" si="25"/>
        <v/>
      </c>
      <c r="H124" s="218" t="str">
        <f t="shared" si="23"/>
        <v/>
      </c>
      <c r="I124" s="225" t="str">
        <f t="shared" si="26"/>
        <v/>
      </c>
      <c r="J124" s="215" t="str">
        <f>IF(B124&gt;0,ROUNDUP(VLOOKUP(B124,G011B!$B:$R,16,0),2),"")</f>
        <v/>
      </c>
      <c r="K124" s="215" t="str">
        <f t="shared" si="27"/>
        <v/>
      </c>
      <c r="L124" s="216" t="str">
        <f>IF(B124&lt;&gt;"",VLOOKUP(B124,G011B!$B:$Z,25,0),"")</f>
        <v/>
      </c>
      <c r="M124" s="245" t="str">
        <f t="shared" si="24"/>
        <v/>
      </c>
    </row>
    <row r="125" spans="1:14" ht="20.100000000000001" customHeight="1" x14ac:dyDescent="0.25">
      <c r="A125" s="8">
        <v>79</v>
      </c>
      <c r="B125" s="154"/>
      <c r="C125" s="211" t="str">
        <f t="shared" si="21"/>
        <v/>
      </c>
      <c r="D125" s="212" t="str">
        <f t="shared" si="22"/>
        <v/>
      </c>
      <c r="E125" s="155"/>
      <c r="F125" s="156"/>
      <c r="G125" s="221" t="str">
        <f t="shared" si="25"/>
        <v/>
      </c>
      <c r="H125" s="218" t="str">
        <f t="shared" si="23"/>
        <v/>
      </c>
      <c r="I125" s="225" t="str">
        <f t="shared" si="26"/>
        <v/>
      </c>
      <c r="J125" s="215" t="str">
        <f>IF(B125&gt;0,ROUNDUP(VLOOKUP(B125,G011B!$B:$R,16,0),2),"")</f>
        <v/>
      </c>
      <c r="K125" s="215" t="str">
        <f t="shared" si="27"/>
        <v/>
      </c>
      <c r="L125" s="216" t="str">
        <f>IF(B125&lt;&gt;"",VLOOKUP(B125,G011B!$B:$Z,25,0),"")</f>
        <v/>
      </c>
      <c r="M125" s="245" t="str">
        <f t="shared" si="24"/>
        <v/>
      </c>
    </row>
    <row r="126" spans="1:14" ht="20.100000000000001" customHeight="1" thickBot="1" x14ac:dyDescent="0.3">
      <c r="A126" s="134">
        <v>80</v>
      </c>
      <c r="B126" s="157"/>
      <c r="C126" s="213" t="str">
        <f t="shared" si="21"/>
        <v/>
      </c>
      <c r="D126" s="214" t="str">
        <f t="shared" si="22"/>
        <v/>
      </c>
      <c r="E126" s="158"/>
      <c r="F126" s="159"/>
      <c r="G126" s="222" t="str">
        <f t="shared" si="25"/>
        <v/>
      </c>
      <c r="H126" s="219" t="str">
        <f t="shared" si="23"/>
        <v/>
      </c>
      <c r="I126" s="226" t="str">
        <f t="shared" si="26"/>
        <v/>
      </c>
      <c r="J126" s="215" t="str">
        <f>IF(B126&gt;0,ROUNDUP(VLOOKUP(B126,G011B!$B:$R,16,0),2),"")</f>
        <v/>
      </c>
      <c r="K126" s="215" t="str">
        <f t="shared" si="27"/>
        <v/>
      </c>
      <c r="L126" s="216" t="str">
        <f>IF(B126&lt;&gt;"",VLOOKUP(B126,G011B!$B:$Z,25,0),"")</f>
        <v/>
      </c>
      <c r="M126" s="245" t="str">
        <f t="shared" si="24"/>
        <v/>
      </c>
    </row>
    <row r="127" spans="1:14" ht="20.100000000000001" customHeight="1" thickBot="1" x14ac:dyDescent="0.35">
      <c r="A127" s="482" t="s">
        <v>46</v>
      </c>
      <c r="B127" s="483"/>
      <c r="C127" s="483"/>
      <c r="D127" s="483"/>
      <c r="E127" s="483"/>
      <c r="F127" s="484"/>
      <c r="G127" s="223">
        <f>SUM(G107:G126)</f>
        <v>0</v>
      </c>
      <c r="H127" s="318"/>
      <c r="I127" s="206">
        <f>IF(C105=C72,SUM(I107:I126)+I94,SUM(I107:I126))</f>
        <v>0</v>
      </c>
      <c r="N127" s="227">
        <f>IF(COUNTA(E107:E126)&gt;0,1,0)</f>
        <v>0</v>
      </c>
    </row>
    <row r="128" spans="1:14" ht="20.100000000000001" customHeight="1" thickBot="1" x14ac:dyDescent="0.3">
      <c r="A128" s="475" t="s">
        <v>84</v>
      </c>
      <c r="B128" s="476"/>
      <c r="C128" s="476"/>
      <c r="D128" s="477"/>
      <c r="E128" s="195">
        <f>SUM(G:G)/2</f>
        <v>0</v>
      </c>
      <c r="F128" s="478"/>
      <c r="G128" s="479"/>
      <c r="H128" s="480"/>
      <c r="I128" s="204">
        <f>SUM(I107:I126)+I95</f>
        <v>0</v>
      </c>
    </row>
    <row r="129" spans="1:15" x14ac:dyDescent="0.25">
      <c r="A129" s="7" t="s">
        <v>156</v>
      </c>
    </row>
    <row r="131" spans="1:15" ht="19.5" x14ac:dyDescent="0.3">
      <c r="A131" s="349" t="s">
        <v>43</v>
      </c>
      <c r="B131" s="350">
        <f ca="1">imzatarihi</f>
        <v>46091</v>
      </c>
      <c r="C131" s="140" t="s">
        <v>44</v>
      </c>
      <c r="D131" s="348" t="str">
        <f>IF(kurulusyetkilisi&gt;0,kurulusyetkilisi,"")</f>
        <v/>
      </c>
      <c r="G131" s="342"/>
      <c r="H131" s="131"/>
      <c r="I131" s="131"/>
      <c r="K131" s="153"/>
      <c r="L131" s="153"/>
      <c r="M131" s="4"/>
      <c r="N131" s="153"/>
      <c r="O131" s="153"/>
    </row>
    <row r="132" spans="1:15" ht="19.5" x14ac:dyDescent="0.3">
      <c r="A132" s="346"/>
      <c r="B132" s="346"/>
      <c r="C132" s="140" t="s">
        <v>45</v>
      </c>
      <c r="D132" s="140"/>
      <c r="E132" s="414"/>
      <c r="F132" s="414"/>
      <c r="G132" s="414"/>
      <c r="H132" s="107"/>
      <c r="I132" s="107"/>
      <c r="K132" s="153"/>
      <c r="L132" s="153"/>
      <c r="M132" s="4"/>
      <c r="N132" s="153"/>
      <c r="O132" s="153"/>
    </row>
    <row r="133" spans="1:15" ht="15.75" x14ac:dyDescent="0.25">
      <c r="A133" s="453" t="s">
        <v>77</v>
      </c>
      <c r="B133" s="453"/>
      <c r="C133" s="453"/>
      <c r="D133" s="453"/>
      <c r="E133" s="453"/>
      <c r="F133" s="453"/>
      <c r="G133" s="453"/>
      <c r="H133" s="453"/>
      <c r="I133" s="453"/>
    </row>
    <row r="134" spans="1:15" x14ac:dyDescent="0.25">
      <c r="A134" s="439" t="str">
        <f>IF(YilDonem&lt;&gt;"",CONCATENATE(YilDonem," dönemine aittir."),"")</f>
        <v/>
      </c>
      <c r="B134" s="439"/>
      <c r="C134" s="439"/>
      <c r="D134" s="439"/>
      <c r="E134" s="439"/>
      <c r="F134" s="439"/>
      <c r="G134" s="439"/>
      <c r="H134" s="439"/>
      <c r="I134" s="439"/>
    </row>
    <row r="135" spans="1:15" ht="19.5" thickBot="1" x14ac:dyDescent="0.35">
      <c r="A135" s="474" t="s">
        <v>86</v>
      </c>
      <c r="B135" s="474"/>
      <c r="C135" s="474"/>
      <c r="D135" s="474"/>
      <c r="E135" s="474"/>
      <c r="F135" s="474"/>
      <c r="G135" s="474"/>
      <c r="H135" s="474"/>
      <c r="I135" s="474"/>
    </row>
    <row r="136" spans="1:15" ht="19.5" customHeight="1" thickBot="1" x14ac:dyDescent="0.3">
      <c r="A136" s="463" t="s">
        <v>1</v>
      </c>
      <c r="B136" s="464"/>
      <c r="C136" s="441" t="str">
        <f>IF(ProjeNo&gt;0,ProjeNo,"")</f>
        <v/>
      </c>
      <c r="D136" s="442"/>
      <c r="E136" s="442"/>
      <c r="F136" s="442"/>
      <c r="G136" s="442"/>
      <c r="H136" s="442"/>
      <c r="I136" s="443"/>
    </row>
    <row r="137" spans="1:15" ht="29.25" customHeight="1" thickBot="1" x14ac:dyDescent="0.3">
      <c r="A137" s="481" t="s">
        <v>11</v>
      </c>
      <c r="B137" s="470"/>
      <c r="C137" s="467" t="str">
        <f>IF(ProjeAdi&gt;0,ProjeAdi,"")</f>
        <v/>
      </c>
      <c r="D137" s="468"/>
      <c r="E137" s="468"/>
      <c r="F137" s="468"/>
      <c r="G137" s="468"/>
      <c r="H137" s="468"/>
      <c r="I137" s="469"/>
    </row>
    <row r="138" spans="1:15" ht="19.5" customHeight="1" thickBot="1" x14ac:dyDescent="0.3">
      <c r="A138" s="463" t="s">
        <v>78</v>
      </c>
      <c r="B138" s="464"/>
      <c r="C138" s="29"/>
      <c r="D138" s="485"/>
      <c r="E138" s="485"/>
      <c r="F138" s="485"/>
      <c r="G138" s="485"/>
      <c r="H138" s="485"/>
      <c r="I138" s="486"/>
    </row>
    <row r="139" spans="1:15" s="5" customFormat="1" ht="30.75" thickBot="1" x14ac:dyDescent="0.3">
      <c r="A139" s="3" t="s">
        <v>7</v>
      </c>
      <c r="B139" s="3" t="s">
        <v>8</v>
      </c>
      <c r="C139" s="3" t="s">
        <v>67</v>
      </c>
      <c r="D139" s="3" t="s">
        <v>161</v>
      </c>
      <c r="E139" s="3" t="s">
        <v>79</v>
      </c>
      <c r="F139" s="3" t="s">
        <v>80</v>
      </c>
      <c r="G139" s="3" t="s">
        <v>81</v>
      </c>
      <c r="H139" s="3" t="s">
        <v>82</v>
      </c>
      <c r="I139" s="3" t="s">
        <v>83</v>
      </c>
      <c r="J139" s="148" t="s">
        <v>87</v>
      </c>
      <c r="K139" s="149" t="s">
        <v>88</v>
      </c>
      <c r="L139" s="149" t="s">
        <v>80</v>
      </c>
    </row>
    <row r="140" spans="1:15" ht="20.100000000000001" customHeight="1" x14ac:dyDescent="0.25">
      <c r="A140" s="133">
        <v>81</v>
      </c>
      <c r="B140" s="150"/>
      <c r="C140" s="209" t="str">
        <f t="shared" ref="C140:C159" si="28">IF(B140&lt;&gt;"",VLOOKUP(B140,PersonelTablo,2,0),"")</f>
        <v/>
      </c>
      <c r="D140" s="210" t="str">
        <f t="shared" ref="D140:D159" si="29">IF(B140&lt;&gt;"",VLOOKUP(B140,PersonelTablo,3,0),"")</f>
        <v/>
      </c>
      <c r="E140" s="151"/>
      <c r="F140" s="152"/>
      <c r="G140" s="220" t="str">
        <f>IF(AND(B140&lt;&gt;"",L140&gt;=F140),E140*F140,"")</f>
        <v/>
      </c>
      <c r="H140" s="217" t="str">
        <f t="shared" ref="H140:H159" si="30">IF(B140&lt;&gt;"",VLOOKUP(B140,G011CTablo,15,0),"")</f>
        <v/>
      </c>
      <c r="I140" s="224" t="str">
        <f>IF(AND(B140&lt;&gt;"",J140&gt;=K140,L140&gt;0),G140*H140,"")</f>
        <v/>
      </c>
      <c r="J140" s="215" t="str">
        <f>IF(B140&gt;0,ROUNDUP(VLOOKUP(B140,G011B!$B:$R,16,0),2),"")</f>
        <v/>
      </c>
      <c r="K140" s="215" t="str">
        <f>IF(B140&gt;0,SUMIF($B:$B,B140,$G:$G),"")</f>
        <v/>
      </c>
      <c r="L140" s="216" t="str">
        <f>IF(B140&lt;&gt;"",VLOOKUP(B140,G011B!$B:$Z,25,0),"")</f>
        <v/>
      </c>
      <c r="M140" s="245" t="str">
        <f t="shared" ref="M140:M159" si="31">IF(J140&gt;=K140,"","Personelin bütün iş paketlerindeki Toplam Adam Ay değeri "&amp;K140&amp;" olup, bu değer, G011B formunda beyan edilen Çalışılan Toplam Ay değerini geçemez. Maliyeti hesaplamak için Adam/Ay Oranı veya Çalışılan Ay değerini düzeltiniz. ")</f>
        <v/>
      </c>
    </row>
    <row r="141" spans="1:15" ht="20.100000000000001" customHeight="1" x14ac:dyDescent="0.25">
      <c r="A141" s="8">
        <v>82</v>
      </c>
      <c r="B141" s="154"/>
      <c r="C141" s="211" t="str">
        <f t="shared" si="28"/>
        <v/>
      </c>
      <c r="D141" s="212" t="str">
        <f t="shared" si="29"/>
        <v/>
      </c>
      <c r="E141" s="155"/>
      <c r="F141" s="156"/>
      <c r="G141" s="221" t="str">
        <f t="shared" ref="G141:G159" si="32">IF(AND(B141&lt;&gt;"",L141&gt;=F141),E141*F141,"")</f>
        <v/>
      </c>
      <c r="H141" s="218" t="str">
        <f t="shared" si="30"/>
        <v/>
      </c>
      <c r="I141" s="225" t="str">
        <f t="shared" ref="I141:I159" si="33">IF(AND(B141&lt;&gt;"",J141&gt;=K141,L141&gt;0),G141*H141,"")</f>
        <v/>
      </c>
      <c r="J141" s="215" t="str">
        <f>IF(B141&gt;0,ROUNDUP(VLOOKUP(B141,G011B!$B:$R,16,0),2),"")</f>
        <v/>
      </c>
      <c r="K141" s="215" t="str">
        <f t="shared" ref="K141:K159" si="34">IF(B141&gt;0,SUMIF($B:$B,B141,$G:$G),"")</f>
        <v/>
      </c>
      <c r="L141" s="216" t="str">
        <f>IF(B141&lt;&gt;"",VLOOKUP(B141,G011B!$B:$Z,25,0),"")</f>
        <v/>
      </c>
      <c r="M141" s="245" t="str">
        <f t="shared" si="31"/>
        <v/>
      </c>
    </row>
    <row r="142" spans="1:15" ht="20.100000000000001" customHeight="1" x14ac:dyDescent="0.25">
      <c r="A142" s="8">
        <v>83</v>
      </c>
      <c r="B142" s="154"/>
      <c r="C142" s="211" t="str">
        <f t="shared" si="28"/>
        <v/>
      </c>
      <c r="D142" s="212" t="str">
        <f t="shared" si="29"/>
        <v/>
      </c>
      <c r="E142" s="155"/>
      <c r="F142" s="156"/>
      <c r="G142" s="221" t="str">
        <f t="shared" si="32"/>
        <v/>
      </c>
      <c r="H142" s="218" t="str">
        <f t="shared" si="30"/>
        <v/>
      </c>
      <c r="I142" s="225" t="str">
        <f t="shared" si="33"/>
        <v/>
      </c>
      <c r="J142" s="215" t="str">
        <f>IF(B142&gt;0,ROUNDUP(VLOOKUP(B142,G011B!$B:$R,16,0),2),"")</f>
        <v/>
      </c>
      <c r="K142" s="215" t="str">
        <f t="shared" si="34"/>
        <v/>
      </c>
      <c r="L142" s="216" t="str">
        <f>IF(B142&lt;&gt;"",VLOOKUP(B142,G011B!$B:$Z,25,0),"")</f>
        <v/>
      </c>
      <c r="M142" s="245" t="str">
        <f t="shared" si="31"/>
        <v/>
      </c>
    </row>
    <row r="143" spans="1:15" ht="20.100000000000001" customHeight="1" x14ac:dyDescent="0.25">
      <c r="A143" s="8">
        <v>84</v>
      </c>
      <c r="B143" s="154"/>
      <c r="C143" s="211" t="str">
        <f t="shared" si="28"/>
        <v/>
      </c>
      <c r="D143" s="212" t="str">
        <f t="shared" si="29"/>
        <v/>
      </c>
      <c r="E143" s="155"/>
      <c r="F143" s="156"/>
      <c r="G143" s="221" t="str">
        <f t="shared" si="32"/>
        <v/>
      </c>
      <c r="H143" s="218" t="str">
        <f t="shared" si="30"/>
        <v/>
      </c>
      <c r="I143" s="225" t="str">
        <f t="shared" si="33"/>
        <v/>
      </c>
      <c r="J143" s="215" t="str">
        <f>IF(B143&gt;0,ROUNDUP(VLOOKUP(B143,G011B!$B:$R,16,0),2),"")</f>
        <v/>
      </c>
      <c r="K143" s="215" t="str">
        <f t="shared" si="34"/>
        <v/>
      </c>
      <c r="L143" s="216" t="str">
        <f>IF(B143&lt;&gt;"",VLOOKUP(B143,G011B!$B:$Z,25,0),"")</f>
        <v/>
      </c>
      <c r="M143" s="245" t="str">
        <f t="shared" si="31"/>
        <v/>
      </c>
    </row>
    <row r="144" spans="1:15" ht="20.100000000000001" customHeight="1" x14ac:dyDescent="0.25">
      <c r="A144" s="8">
        <v>85</v>
      </c>
      <c r="B144" s="154"/>
      <c r="C144" s="211" t="str">
        <f t="shared" si="28"/>
        <v/>
      </c>
      <c r="D144" s="212" t="str">
        <f t="shared" si="29"/>
        <v/>
      </c>
      <c r="E144" s="155"/>
      <c r="F144" s="156"/>
      <c r="G144" s="221" t="str">
        <f t="shared" si="32"/>
        <v/>
      </c>
      <c r="H144" s="218" t="str">
        <f t="shared" si="30"/>
        <v/>
      </c>
      <c r="I144" s="225" t="str">
        <f t="shared" si="33"/>
        <v/>
      </c>
      <c r="J144" s="215" t="str">
        <f>IF(B144&gt;0,ROUNDUP(VLOOKUP(B144,G011B!$B:$R,16,0),2),"")</f>
        <v/>
      </c>
      <c r="K144" s="215" t="str">
        <f t="shared" si="34"/>
        <v/>
      </c>
      <c r="L144" s="216" t="str">
        <f>IF(B144&lt;&gt;"",VLOOKUP(B144,G011B!$B:$Z,25,0),"")</f>
        <v/>
      </c>
      <c r="M144" s="245" t="str">
        <f t="shared" si="31"/>
        <v/>
      </c>
    </row>
    <row r="145" spans="1:14" ht="20.100000000000001" customHeight="1" x14ac:dyDescent="0.25">
      <c r="A145" s="8">
        <v>86</v>
      </c>
      <c r="B145" s="154"/>
      <c r="C145" s="211" t="str">
        <f t="shared" si="28"/>
        <v/>
      </c>
      <c r="D145" s="212" t="str">
        <f t="shared" si="29"/>
        <v/>
      </c>
      <c r="E145" s="155"/>
      <c r="F145" s="156"/>
      <c r="G145" s="221" t="str">
        <f t="shared" si="32"/>
        <v/>
      </c>
      <c r="H145" s="218" t="str">
        <f t="shared" si="30"/>
        <v/>
      </c>
      <c r="I145" s="225" t="str">
        <f t="shared" si="33"/>
        <v/>
      </c>
      <c r="J145" s="215" t="str">
        <f>IF(B145&gt;0,ROUNDUP(VLOOKUP(B145,G011B!$B:$R,16,0),2),"")</f>
        <v/>
      </c>
      <c r="K145" s="215" t="str">
        <f t="shared" si="34"/>
        <v/>
      </c>
      <c r="L145" s="216" t="str">
        <f>IF(B145&lt;&gt;"",VLOOKUP(B145,G011B!$B:$Z,25,0),"")</f>
        <v/>
      </c>
      <c r="M145" s="245" t="str">
        <f t="shared" si="31"/>
        <v/>
      </c>
    </row>
    <row r="146" spans="1:14" ht="20.100000000000001" customHeight="1" x14ac:dyDescent="0.25">
      <c r="A146" s="8">
        <v>87</v>
      </c>
      <c r="B146" s="154"/>
      <c r="C146" s="211" t="str">
        <f t="shared" si="28"/>
        <v/>
      </c>
      <c r="D146" s="212" t="str">
        <f t="shared" si="29"/>
        <v/>
      </c>
      <c r="E146" s="155"/>
      <c r="F146" s="156"/>
      <c r="G146" s="221" t="str">
        <f t="shared" si="32"/>
        <v/>
      </c>
      <c r="H146" s="218" t="str">
        <f t="shared" si="30"/>
        <v/>
      </c>
      <c r="I146" s="225" t="str">
        <f t="shared" si="33"/>
        <v/>
      </c>
      <c r="J146" s="215" t="str">
        <f>IF(B146&gt;0,ROUNDUP(VLOOKUP(B146,G011B!$B:$R,16,0),2),"")</f>
        <v/>
      </c>
      <c r="K146" s="215" t="str">
        <f t="shared" si="34"/>
        <v/>
      </c>
      <c r="L146" s="216" t="str">
        <f>IF(B146&lt;&gt;"",VLOOKUP(B146,G011B!$B:$Z,25,0),"")</f>
        <v/>
      </c>
      <c r="M146" s="245" t="str">
        <f t="shared" si="31"/>
        <v/>
      </c>
    </row>
    <row r="147" spans="1:14" ht="20.100000000000001" customHeight="1" x14ac:dyDescent="0.25">
      <c r="A147" s="8">
        <v>88</v>
      </c>
      <c r="B147" s="154"/>
      <c r="C147" s="211" t="str">
        <f t="shared" si="28"/>
        <v/>
      </c>
      <c r="D147" s="212" t="str">
        <f t="shared" si="29"/>
        <v/>
      </c>
      <c r="E147" s="155"/>
      <c r="F147" s="156"/>
      <c r="G147" s="221" t="str">
        <f t="shared" si="32"/>
        <v/>
      </c>
      <c r="H147" s="218" t="str">
        <f t="shared" si="30"/>
        <v/>
      </c>
      <c r="I147" s="225" t="str">
        <f t="shared" si="33"/>
        <v/>
      </c>
      <c r="J147" s="215" t="str">
        <f>IF(B147&gt;0,ROUNDUP(VLOOKUP(B147,G011B!$B:$R,16,0),2),"")</f>
        <v/>
      </c>
      <c r="K147" s="215" t="str">
        <f t="shared" si="34"/>
        <v/>
      </c>
      <c r="L147" s="216" t="str">
        <f>IF(B147&lt;&gt;"",VLOOKUP(B147,G011B!$B:$Z,25,0),"")</f>
        <v/>
      </c>
      <c r="M147" s="245" t="str">
        <f t="shared" si="31"/>
        <v/>
      </c>
    </row>
    <row r="148" spans="1:14" ht="20.100000000000001" customHeight="1" x14ac:dyDescent="0.25">
      <c r="A148" s="8">
        <v>89</v>
      </c>
      <c r="B148" s="154"/>
      <c r="C148" s="211" t="str">
        <f t="shared" si="28"/>
        <v/>
      </c>
      <c r="D148" s="212" t="str">
        <f t="shared" si="29"/>
        <v/>
      </c>
      <c r="E148" s="155"/>
      <c r="F148" s="156"/>
      <c r="G148" s="221" t="str">
        <f t="shared" si="32"/>
        <v/>
      </c>
      <c r="H148" s="218" t="str">
        <f t="shared" si="30"/>
        <v/>
      </c>
      <c r="I148" s="225" t="str">
        <f t="shared" si="33"/>
        <v/>
      </c>
      <c r="J148" s="215" t="str">
        <f>IF(B148&gt;0,ROUNDUP(VLOOKUP(B148,G011B!$B:$R,16,0),2),"")</f>
        <v/>
      </c>
      <c r="K148" s="215" t="str">
        <f t="shared" si="34"/>
        <v/>
      </c>
      <c r="L148" s="216" t="str">
        <f>IF(B148&lt;&gt;"",VLOOKUP(B148,G011B!$B:$Z,25,0),"")</f>
        <v/>
      </c>
      <c r="M148" s="245" t="str">
        <f t="shared" si="31"/>
        <v/>
      </c>
    </row>
    <row r="149" spans="1:14" ht="20.100000000000001" customHeight="1" x14ac:dyDescent="0.25">
      <c r="A149" s="8">
        <v>90</v>
      </c>
      <c r="B149" s="154"/>
      <c r="C149" s="211" t="str">
        <f t="shared" si="28"/>
        <v/>
      </c>
      <c r="D149" s="212" t="str">
        <f t="shared" si="29"/>
        <v/>
      </c>
      <c r="E149" s="155"/>
      <c r="F149" s="156"/>
      <c r="G149" s="221" t="str">
        <f t="shared" si="32"/>
        <v/>
      </c>
      <c r="H149" s="218" t="str">
        <f t="shared" si="30"/>
        <v/>
      </c>
      <c r="I149" s="225" t="str">
        <f t="shared" si="33"/>
        <v/>
      </c>
      <c r="J149" s="215" t="str">
        <f>IF(B149&gt;0,ROUNDUP(VLOOKUP(B149,G011B!$B:$R,16,0),2),"")</f>
        <v/>
      </c>
      <c r="K149" s="215" t="str">
        <f t="shared" si="34"/>
        <v/>
      </c>
      <c r="L149" s="216" t="str">
        <f>IF(B149&lt;&gt;"",VLOOKUP(B149,G011B!$B:$Z,25,0),"")</f>
        <v/>
      </c>
      <c r="M149" s="245" t="str">
        <f t="shared" si="31"/>
        <v/>
      </c>
    </row>
    <row r="150" spans="1:14" ht="20.100000000000001" customHeight="1" x14ac:dyDescent="0.25">
      <c r="A150" s="8">
        <v>91</v>
      </c>
      <c r="B150" s="154"/>
      <c r="C150" s="211" t="str">
        <f t="shared" si="28"/>
        <v/>
      </c>
      <c r="D150" s="212" t="str">
        <f t="shared" si="29"/>
        <v/>
      </c>
      <c r="E150" s="155"/>
      <c r="F150" s="156"/>
      <c r="G150" s="221" t="str">
        <f t="shared" si="32"/>
        <v/>
      </c>
      <c r="H150" s="218" t="str">
        <f t="shared" si="30"/>
        <v/>
      </c>
      <c r="I150" s="225" t="str">
        <f t="shared" si="33"/>
        <v/>
      </c>
      <c r="J150" s="215" t="str">
        <f>IF(B150&gt;0,ROUNDUP(VLOOKUP(B150,G011B!$B:$R,16,0),2),"")</f>
        <v/>
      </c>
      <c r="K150" s="215" t="str">
        <f t="shared" si="34"/>
        <v/>
      </c>
      <c r="L150" s="216" t="str">
        <f>IF(B150&lt;&gt;"",VLOOKUP(B150,G011B!$B:$Z,25,0),"")</f>
        <v/>
      </c>
      <c r="M150" s="245" t="str">
        <f t="shared" si="31"/>
        <v/>
      </c>
    </row>
    <row r="151" spans="1:14" ht="20.100000000000001" customHeight="1" x14ac:dyDescent="0.25">
      <c r="A151" s="8">
        <v>92</v>
      </c>
      <c r="B151" s="154"/>
      <c r="C151" s="211" t="str">
        <f t="shared" si="28"/>
        <v/>
      </c>
      <c r="D151" s="212" t="str">
        <f t="shared" si="29"/>
        <v/>
      </c>
      <c r="E151" s="155"/>
      <c r="F151" s="156"/>
      <c r="G151" s="221" t="str">
        <f t="shared" si="32"/>
        <v/>
      </c>
      <c r="H151" s="218" t="str">
        <f t="shared" si="30"/>
        <v/>
      </c>
      <c r="I151" s="225" t="str">
        <f t="shared" si="33"/>
        <v/>
      </c>
      <c r="J151" s="215" t="str">
        <f>IF(B151&gt;0,ROUNDUP(VLOOKUP(B151,G011B!$B:$R,16,0),2),"")</f>
        <v/>
      </c>
      <c r="K151" s="215" t="str">
        <f t="shared" si="34"/>
        <v/>
      </c>
      <c r="L151" s="216" t="str">
        <f>IF(B151&lt;&gt;"",VLOOKUP(B151,G011B!$B:$Z,25,0),"")</f>
        <v/>
      </c>
      <c r="M151" s="245" t="str">
        <f t="shared" si="31"/>
        <v/>
      </c>
    </row>
    <row r="152" spans="1:14" ht="20.100000000000001" customHeight="1" x14ac:dyDescent="0.25">
      <c r="A152" s="8">
        <v>93</v>
      </c>
      <c r="B152" s="154"/>
      <c r="C152" s="211" t="str">
        <f t="shared" si="28"/>
        <v/>
      </c>
      <c r="D152" s="212" t="str">
        <f t="shared" si="29"/>
        <v/>
      </c>
      <c r="E152" s="155"/>
      <c r="F152" s="156"/>
      <c r="G152" s="221" t="str">
        <f t="shared" si="32"/>
        <v/>
      </c>
      <c r="H152" s="218" t="str">
        <f t="shared" si="30"/>
        <v/>
      </c>
      <c r="I152" s="225" t="str">
        <f t="shared" si="33"/>
        <v/>
      </c>
      <c r="J152" s="215" t="str">
        <f>IF(B152&gt;0,ROUNDUP(VLOOKUP(B152,G011B!$B:$R,16,0),2),"")</f>
        <v/>
      </c>
      <c r="K152" s="215" t="str">
        <f t="shared" si="34"/>
        <v/>
      </c>
      <c r="L152" s="216" t="str">
        <f>IF(B152&lt;&gt;"",VLOOKUP(B152,G011B!$B:$Z,25,0),"")</f>
        <v/>
      </c>
      <c r="M152" s="245" t="str">
        <f t="shared" si="31"/>
        <v/>
      </c>
    </row>
    <row r="153" spans="1:14" ht="20.100000000000001" customHeight="1" x14ac:dyDescent="0.25">
      <c r="A153" s="8">
        <v>94</v>
      </c>
      <c r="B153" s="154"/>
      <c r="C153" s="211" t="str">
        <f t="shared" si="28"/>
        <v/>
      </c>
      <c r="D153" s="212" t="str">
        <f t="shared" si="29"/>
        <v/>
      </c>
      <c r="E153" s="155"/>
      <c r="F153" s="156"/>
      <c r="G153" s="221" t="str">
        <f t="shared" si="32"/>
        <v/>
      </c>
      <c r="H153" s="218" t="str">
        <f t="shared" si="30"/>
        <v/>
      </c>
      <c r="I153" s="225" t="str">
        <f t="shared" si="33"/>
        <v/>
      </c>
      <c r="J153" s="215" t="str">
        <f>IF(B153&gt;0,ROUNDUP(VLOOKUP(B153,G011B!$B:$R,16,0),2),"")</f>
        <v/>
      </c>
      <c r="K153" s="215" t="str">
        <f t="shared" si="34"/>
        <v/>
      </c>
      <c r="L153" s="216" t="str">
        <f>IF(B153&lt;&gt;"",VLOOKUP(B153,G011B!$B:$Z,25,0),"")</f>
        <v/>
      </c>
      <c r="M153" s="245" t="str">
        <f t="shared" si="31"/>
        <v/>
      </c>
    </row>
    <row r="154" spans="1:14" ht="20.100000000000001" customHeight="1" x14ac:dyDescent="0.25">
      <c r="A154" s="8">
        <v>95</v>
      </c>
      <c r="B154" s="154"/>
      <c r="C154" s="211" t="str">
        <f t="shared" si="28"/>
        <v/>
      </c>
      <c r="D154" s="212" t="str">
        <f t="shared" si="29"/>
        <v/>
      </c>
      <c r="E154" s="155"/>
      <c r="F154" s="156"/>
      <c r="G154" s="221" t="str">
        <f t="shared" si="32"/>
        <v/>
      </c>
      <c r="H154" s="218" t="str">
        <f t="shared" si="30"/>
        <v/>
      </c>
      <c r="I154" s="225" t="str">
        <f t="shared" si="33"/>
        <v/>
      </c>
      <c r="J154" s="215" t="str">
        <f>IF(B154&gt;0,ROUNDUP(VLOOKUP(B154,G011B!$B:$R,16,0),2),"")</f>
        <v/>
      </c>
      <c r="K154" s="215" t="str">
        <f t="shared" si="34"/>
        <v/>
      </c>
      <c r="L154" s="216" t="str">
        <f>IF(B154&lt;&gt;"",VLOOKUP(B154,G011B!$B:$Z,25,0),"")</f>
        <v/>
      </c>
      <c r="M154" s="245" t="str">
        <f t="shared" si="31"/>
        <v/>
      </c>
    </row>
    <row r="155" spans="1:14" ht="20.100000000000001" customHeight="1" x14ac:dyDescent="0.25">
      <c r="A155" s="8">
        <v>96</v>
      </c>
      <c r="B155" s="154"/>
      <c r="C155" s="211" t="str">
        <f t="shared" si="28"/>
        <v/>
      </c>
      <c r="D155" s="212" t="str">
        <f t="shared" si="29"/>
        <v/>
      </c>
      <c r="E155" s="155"/>
      <c r="F155" s="156"/>
      <c r="G155" s="221" t="str">
        <f t="shared" si="32"/>
        <v/>
      </c>
      <c r="H155" s="218" t="str">
        <f t="shared" si="30"/>
        <v/>
      </c>
      <c r="I155" s="225" t="str">
        <f t="shared" si="33"/>
        <v/>
      </c>
      <c r="J155" s="215" t="str">
        <f>IF(B155&gt;0,ROUNDUP(VLOOKUP(B155,G011B!$B:$R,16,0),2),"")</f>
        <v/>
      </c>
      <c r="K155" s="215" t="str">
        <f t="shared" si="34"/>
        <v/>
      </c>
      <c r="L155" s="216" t="str">
        <f>IF(B155&lt;&gt;"",VLOOKUP(B155,G011B!$B:$Z,25,0),"")</f>
        <v/>
      </c>
      <c r="M155" s="245" t="str">
        <f t="shared" si="31"/>
        <v/>
      </c>
    </row>
    <row r="156" spans="1:14" ht="20.100000000000001" customHeight="1" x14ac:dyDescent="0.25">
      <c r="A156" s="8">
        <v>97</v>
      </c>
      <c r="B156" s="154"/>
      <c r="C156" s="211" t="str">
        <f t="shared" si="28"/>
        <v/>
      </c>
      <c r="D156" s="212" t="str">
        <f t="shared" si="29"/>
        <v/>
      </c>
      <c r="E156" s="155"/>
      <c r="F156" s="156"/>
      <c r="G156" s="221" t="str">
        <f t="shared" si="32"/>
        <v/>
      </c>
      <c r="H156" s="218" t="str">
        <f t="shared" si="30"/>
        <v/>
      </c>
      <c r="I156" s="225" t="str">
        <f t="shared" si="33"/>
        <v/>
      </c>
      <c r="J156" s="215" t="str">
        <f>IF(B156&gt;0,ROUNDUP(VLOOKUP(B156,G011B!$B:$R,16,0),2),"")</f>
        <v/>
      </c>
      <c r="K156" s="215" t="str">
        <f t="shared" si="34"/>
        <v/>
      </c>
      <c r="L156" s="216" t="str">
        <f>IF(B156&lt;&gt;"",VLOOKUP(B156,G011B!$B:$Z,25,0),"")</f>
        <v/>
      </c>
      <c r="M156" s="245" t="str">
        <f t="shared" si="31"/>
        <v/>
      </c>
    </row>
    <row r="157" spans="1:14" ht="20.100000000000001" customHeight="1" x14ac:dyDescent="0.25">
      <c r="A157" s="8">
        <v>98</v>
      </c>
      <c r="B157" s="154"/>
      <c r="C157" s="211" t="str">
        <f t="shared" si="28"/>
        <v/>
      </c>
      <c r="D157" s="212" t="str">
        <f t="shared" si="29"/>
        <v/>
      </c>
      <c r="E157" s="155"/>
      <c r="F157" s="156"/>
      <c r="G157" s="221" t="str">
        <f t="shared" si="32"/>
        <v/>
      </c>
      <c r="H157" s="218" t="str">
        <f t="shared" si="30"/>
        <v/>
      </c>
      <c r="I157" s="225" t="str">
        <f t="shared" si="33"/>
        <v/>
      </c>
      <c r="J157" s="215" t="str">
        <f>IF(B157&gt;0,ROUNDUP(VLOOKUP(B157,G011B!$B:$R,16,0),2),"")</f>
        <v/>
      </c>
      <c r="K157" s="215" t="str">
        <f t="shared" si="34"/>
        <v/>
      </c>
      <c r="L157" s="216" t="str">
        <f>IF(B157&lt;&gt;"",VLOOKUP(B157,G011B!$B:$Z,25,0),"")</f>
        <v/>
      </c>
      <c r="M157" s="245" t="str">
        <f t="shared" si="31"/>
        <v/>
      </c>
    </row>
    <row r="158" spans="1:14" ht="20.100000000000001" customHeight="1" x14ac:dyDescent="0.25">
      <c r="A158" s="8">
        <v>99</v>
      </c>
      <c r="B158" s="154"/>
      <c r="C158" s="211" t="str">
        <f t="shared" si="28"/>
        <v/>
      </c>
      <c r="D158" s="212" t="str">
        <f t="shared" si="29"/>
        <v/>
      </c>
      <c r="E158" s="155"/>
      <c r="F158" s="156"/>
      <c r="G158" s="221" t="str">
        <f t="shared" si="32"/>
        <v/>
      </c>
      <c r="H158" s="218" t="str">
        <f t="shared" si="30"/>
        <v/>
      </c>
      <c r="I158" s="225" t="str">
        <f t="shared" si="33"/>
        <v/>
      </c>
      <c r="J158" s="215" t="str">
        <f>IF(B158&gt;0,ROUNDUP(VLOOKUP(B158,G011B!$B:$R,16,0),2),"")</f>
        <v/>
      </c>
      <c r="K158" s="215" t="str">
        <f t="shared" si="34"/>
        <v/>
      </c>
      <c r="L158" s="216" t="str">
        <f>IF(B158&lt;&gt;"",VLOOKUP(B158,G011B!$B:$Z,25,0),"")</f>
        <v/>
      </c>
      <c r="M158" s="245" t="str">
        <f t="shared" si="31"/>
        <v/>
      </c>
    </row>
    <row r="159" spans="1:14" ht="20.100000000000001" customHeight="1" thickBot="1" x14ac:dyDescent="0.3">
      <c r="A159" s="134">
        <v>100</v>
      </c>
      <c r="B159" s="157"/>
      <c r="C159" s="213" t="str">
        <f t="shared" si="28"/>
        <v/>
      </c>
      <c r="D159" s="214" t="str">
        <f t="shared" si="29"/>
        <v/>
      </c>
      <c r="E159" s="158"/>
      <c r="F159" s="159"/>
      <c r="G159" s="222" t="str">
        <f t="shared" si="32"/>
        <v/>
      </c>
      <c r="H159" s="219" t="str">
        <f t="shared" si="30"/>
        <v/>
      </c>
      <c r="I159" s="226" t="str">
        <f t="shared" si="33"/>
        <v/>
      </c>
      <c r="J159" s="215" t="str">
        <f>IF(B159&gt;0,ROUNDUP(VLOOKUP(B159,G011B!$B:$R,16,0),2),"")</f>
        <v/>
      </c>
      <c r="K159" s="215" t="str">
        <f t="shared" si="34"/>
        <v/>
      </c>
      <c r="L159" s="216" t="str">
        <f>IF(B159&lt;&gt;"",VLOOKUP(B159,G011B!$B:$Z,25,0),"")</f>
        <v/>
      </c>
      <c r="M159" s="245" t="str">
        <f t="shared" si="31"/>
        <v/>
      </c>
    </row>
    <row r="160" spans="1:14" ht="20.100000000000001" customHeight="1" thickBot="1" x14ac:dyDescent="0.35">
      <c r="A160" s="482" t="s">
        <v>46</v>
      </c>
      <c r="B160" s="483"/>
      <c r="C160" s="483"/>
      <c r="D160" s="483"/>
      <c r="E160" s="483"/>
      <c r="F160" s="484"/>
      <c r="G160" s="223">
        <f>SUM(G140:G159)</f>
        <v>0</v>
      </c>
      <c r="H160" s="318"/>
      <c r="I160" s="206">
        <f>IF(C138=C105,SUM(I140:I159)+I127,SUM(I140:I159))</f>
        <v>0</v>
      </c>
      <c r="N160" s="227">
        <f>IF(COUNTA(E140:E159)&gt;0,1,0)</f>
        <v>0</v>
      </c>
    </row>
    <row r="161" spans="1:15" ht="20.100000000000001" customHeight="1" thickBot="1" x14ac:dyDescent="0.3">
      <c r="A161" s="475" t="s">
        <v>84</v>
      </c>
      <c r="B161" s="476"/>
      <c r="C161" s="476"/>
      <c r="D161" s="477"/>
      <c r="E161" s="195">
        <f>SUM(G:G)/2</f>
        <v>0</v>
      </c>
      <c r="F161" s="478"/>
      <c r="G161" s="479"/>
      <c r="H161" s="480"/>
      <c r="I161" s="204">
        <f>SUM(I140:I159)+I128</f>
        <v>0</v>
      </c>
    </row>
    <row r="162" spans="1:15" x14ac:dyDescent="0.25">
      <c r="A162" s="7" t="s">
        <v>156</v>
      </c>
    </row>
    <row r="164" spans="1:15" ht="19.5" x14ac:dyDescent="0.3">
      <c r="A164" s="349" t="s">
        <v>43</v>
      </c>
      <c r="B164" s="350">
        <f ca="1">imzatarihi</f>
        <v>46091</v>
      </c>
      <c r="C164" s="140" t="s">
        <v>44</v>
      </c>
      <c r="D164" s="348" t="str">
        <f>IF(kurulusyetkilisi&gt;0,kurulusyetkilisi,"")</f>
        <v/>
      </c>
      <c r="G164" s="342"/>
      <c r="H164" s="131"/>
      <c r="I164" s="131"/>
      <c r="K164" s="153"/>
      <c r="L164" s="153"/>
      <c r="M164" s="4"/>
      <c r="N164" s="153"/>
      <c r="O164" s="153"/>
    </row>
    <row r="165" spans="1:15" ht="19.5" x14ac:dyDescent="0.3">
      <c r="A165" s="346"/>
      <c r="B165" s="346"/>
      <c r="C165" s="140" t="s">
        <v>45</v>
      </c>
      <c r="D165" s="140"/>
      <c r="E165" s="414"/>
      <c r="F165" s="414"/>
      <c r="G165" s="414"/>
      <c r="H165" s="107"/>
      <c r="I165" s="107"/>
      <c r="K165" s="153"/>
      <c r="L165" s="153"/>
      <c r="M165" s="4"/>
      <c r="N165" s="153"/>
      <c r="O165" s="153"/>
    </row>
    <row r="166" spans="1:15" ht="15.75" x14ac:dyDescent="0.25">
      <c r="A166" s="453" t="s">
        <v>77</v>
      </c>
      <c r="B166" s="453"/>
      <c r="C166" s="453"/>
      <c r="D166" s="453"/>
      <c r="E166" s="453"/>
      <c r="F166" s="453"/>
      <c r="G166" s="453"/>
      <c r="H166" s="453"/>
      <c r="I166" s="453"/>
    </row>
    <row r="167" spans="1:15" x14ac:dyDescent="0.25">
      <c r="A167" s="439" t="str">
        <f>IF(YilDonem&lt;&gt;"",CONCATENATE(YilDonem," dönemine aittir."),"")</f>
        <v/>
      </c>
      <c r="B167" s="439"/>
      <c r="C167" s="439"/>
      <c r="D167" s="439"/>
      <c r="E167" s="439"/>
      <c r="F167" s="439"/>
      <c r="G167" s="439"/>
      <c r="H167" s="439"/>
      <c r="I167" s="439"/>
    </row>
    <row r="168" spans="1:15" ht="19.5" thickBot="1" x14ac:dyDescent="0.35">
      <c r="A168" s="474" t="s">
        <v>86</v>
      </c>
      <c r="B168" s="474"/>
      <c r="C168" s="474"/>
      <c r="D168" s="474"/>
      <c r="E168" s="474"/>
      <c r="F168" s="474"/>
      <c r="G168" s="474"/>
      <c r="H168" s="474"/>
      <c r="I168" s="474"/>
    </row>
    <row r="169" spans="1:15" ht="19.5" customHeight="1" thickBot="1" x14ac:dyDescent="0.3">
      <c r="A169" s="463" t="s">
        <v>1</v>
      </c>
      <c r="B169" s="464"/>
      <c r="C169" s="441" t="str">
        <f>IF(ProjeNo&gt;0,ProjeNo,"")</f>
        <v/>
      </c>
      <c r="D169" s="442"/>
      <c r="E169" s="442"/>
      <c r="F169" s="442"/>
      <c r="G169" s="442"/>
      <c r="H169" s="442"/>
      <c r="I169" s="443"/>
    </row>
    <row r="170" spans="1:15" ht="29.25" customHeight="1" thickBot="1" x14ac:dyDescent="0.3">
      <c r="A170" s="481" t="s">
        <v>11</v>
      </c>
      <c r="B170" s="470"/>
      <c r="C170" s="467" t="str">
        <f>IF(ProjeAdi&gt;0,ProjeAdi,"")</f>
        <v/>
      </c>
      <c r="D170" s="468"/>
      <c r="E170" s="468"/>
      <c r="F170" s="468"/>
      <c r="G170" s="468"/>
      <c r="H170" s="468"/>
      <c r="I170" s="469"/>
    </row>
    <row r="171" spans="1:15" ht="19.5" customHeight="1" thickBot="1" x14ac:dyDescent="0.3">
      <c r="A171" s="463" t="s">
        <v>78</v>
      </c>
      <c r="B171" s="464"/>
      <c r="C171" s="29"/>
      <c r="D171" s="485"/>
      <c r="E171" s="485"/>
      <c r="F171" s="485"/>
      <c r="G171" s="485"/>
      <c r="H171" s="485"/>
      <c r="I171" s="486"/>
    </row>
    <row r="172" spans="1:15" s="5" customFormat="1" ht="30.75" thickBot="1" x14ac:dyDescent="0.3">
      <c r="A172" s="3" t="s">
        <v>7</v>
      </c>
      <c r="B172" s="3" t="s">
        <v>8</v>
      </c>
      <c r="C172" s="3" t="s">
        <v>67</v>
      </c>
      <c r="D172" s="3" t="s">
        <v>161</v>
      </c>
      <c r="E172" s="3" t="s">
        <v>79</v>
      </c>
      <c r="F172" s="3" t="s">
        <v>80</v>
      </c>
      <c r="G172" s="3" t="s">
        <v>81</v>
      </c>
      <c r="H172" s="3" t="s">
        <v>82</v>
      </c>
      <c r="I172" s="3" t="s">
        <v>83</v>
      </c>
      <c r="J172" s="148" t="s">
        <v>87</v>
      </c>
      <c r="K172" s="149" t="s">
        <v>88</v>
      </c>
      <c r="L172" s="149" t="s">
        <v>80</v>
      </c>
    </row>
    <row r="173" spans="1:15" ht="20.100000000000001" customHeight="1" x14ac:dyDescent="0.25">
      <c r="A173" s="133">
        <v>101</v>
      </c>
      <c r="B173" s="150"/>
      <c r="C173" s="209" t="str">
        <f t="shared" ref="C173:C192" si="35">IF(B173&lt;&gt;"",VLOOKUP(B173,PersonelTablo,2,0),"")</f>
        <v/>
      </c>
      <c r="D173" s="210" t="str">
        <f t="shared" ref="D173:D192" si="36">IF(B173&lt;&gt;"",VLOOKUP(B173,PersonelTablo,3,0),"")</f>
        <v/>
      </c>
      <c r="E173" s="151"/>
      <c r="F173" s="152"/>
      <c r="G173" s="220" t="str">
        <f>IF(AND(B173&lt;&gt;"",L173&gt;=F173),E173*F173,"")</f>
        <v/>
      </c>
      <c r="H173" s="217" t="str">
        <f t="shared" ref="H173:H192" si="37">IF(B173&lt;&gt;"",VLOOKUP(B173,G011CTablo,15,0),"")</f>
        <v/>
      </c>
      <c r="I173" s="224" t="str">
        <f>IF(AND(B173&lt;&gt;"",J173&gt;=K173,L173&gt;0),G173*H173,"")</f>
        <v/>
      </c>
      <c r="J173" s="215" t="str">
        <f>IF(B173&gt;0,ROUNDUP(VLOOKUP(B173,G011B!$B:$R,16,0),2),"")</f>
        <v/>
      </c>
      <c r="K173" s="215" t="str">
        <f>IF(B173&gt;0,SUMIF($B:$B,B173,$G:$G),"")</f>
        <v/>
      </c>
      <c r="L173" s="216" t="str">
        <f>IF(B173&lt;&gt;"",VLOOKUP(B173,G011B!$B:$Z,25,0),"")</f>
        <v/>
      </c>
      <c r="M173" s="245" t="str">
        <f t="shared" ref="M173:M192" si="38">IF(J173&gt;=K173,"","Personelin bütün iş paketlerindeki Toplam Adam Ay değeri "&amp;K173&amp;" olup, bu değer, G011B formunda beyan edilen Çalışılan Toplam Ay değerini geçemez. Maliyeti hesaplamak için Adam/Ay Oranı veya Çalışılan Ay değerini düzeltiniz. ")</f>
        <v/>
      </c>
    </row>
    <row r="174" spans="1:15" ht="20.100000000000001" customHeight="1" x14ac:dyDescent="0.25">
      <c r="A174" s="8">
        <v>102</v>
      </c>
      <c r="B174" s="154"/>
      <c r="C174" s="211" t="str">
        <f t="shared" si="35"/>
        <v/>
      </c>
      <c r="D174" s="212" t="str">
        <f t="shared" si="36"/>
        <v/>
      </c>
      <c r="E174" s="155"/>
      <c r="F174" s="156"/>
      <c r="G174" s="221" t="str">
        <f t="shared" ref="G174:G192" si="39">IF(AND(B174&lt;&gt;"",L174&gt;=F174),E174*F174,"")</f>
        <v/>
      </c>
      <c r="H174" s="218" t="str">
        <f t="shared" si="37"/>
        <v/>
      </c>
      <c r="I174" s="225" t="str">
        <f t="shared" ref="I174:I192" si="40">IF(AND(B174&lt;&gt;"",J174&gt;=K174,L174&gt;0),G174*H174,"")</f>
        <v/>
      </c>
      <c r="J174" s="215" t="str">
        <f>IF(B174&gt;0,ROUNDUP(VLOOKUP(B174,G011B!$B:$R,16,0),2),"")</f>
        <v/>
      </c>
      <c r="K174" s="215" t="str">
        <f t="shared" ref="K174:K192" si="41">IF(B174&gt;0,SUMIF($B:$B,B174,$G:$G),"")</f>
        <v/>
      </c>
      <c r="L174" s="216" t="str">
        <f>IF(B174&lt;&gt;"",VLOOKUP(B174,G011B!$B:$Z,25,0),"")</f>
        <v/>
      </c>
      <c r="M174" s="245" t="str">
        <f t="shared" si="38"/>
        <v/>
      </c>
    </row>
    <row r="175" spans="1:15" ht="20.100000000000001" customHeight="1" x14ac:dyDescent="0.25">
      <c r="A175" s="8">
        <v>103</v>
      </c>
      <c r="B175" s="154"/>
      <c r="C175" s="211" t="str">
        <f t="shared" si="35"/>
        <v/>
      </c>
      <c r="D175" s="212" t="str">
        <f t="shared" si="36"/>
        <v/>
      </c>
      <c r="E175" s="155"/>
      <c r="F175" s="156"/>
      <c r="G175" s="221" t="str">
        <f t="shared" si="39"/>
        <v/>
      </c>
      <c r="H175" s="218" t="str">
        <f t="shared" si="37"/>
        <v/>
      </c>
      <c r="I175" s="225" t="str">
        <f t="shared" si="40"/>
        <v/>
      </c>
      <c r="J175" s="215" t="str">
        <f>IF(B175&gt;0,ROUNDUP(VLOOKUP(B175,G011B!$B:$R,16,0),2),"")</f>
        <v/>
      </c>
      <c r="K175" s="215" t="str">
        <f t="shared" si="41"/>
        <v/>
      </c>
      <c r="L175" s="216" t="str">
        <f>IF(B175&lt;&gt;"",VLOOKUP(B175,G011B!$B:$Z,25,0),"")</f>
        <v/>
      </c>
      <c r="M175" s="245" t="str">
        <f t="shared" si="38"/>
        <v/>
      </c>
    </row>
    <row r="176" spans="1:15" ht="20.100000000000001" customHeight="1" x14ac:dyDescent="0.25">
      <c r="A176" s="8">
        <v>104</v>
      </c>
      <c r="B176" s="154"/>
      <c r="C176" s="211" t="str">
        <f t="shared" si="35"/>
        <v/>
      </c>
      <c r="D176" s="212" t="str">
        <f t="shared" si="36"/>
        <v/>
      </c>
      <c r="E176" s="155"/>
      <c r="F176" s="156"/>
      <c r="G176" s="221" t="str">
        <f t="shared" si="39"/>
        <v/>
      </c>
      <c r="H176" s="218" t="str">
        <f t="shared" si="37"/>
        <v/>
      </c>
      <c r="I176" s="225" t="str">
        <f t="shared" si="40"/>
        <v/>
      </c>
      <c r="J176" s="215" t="str">
        <f>IF(B176&gt;0,ROUNDUP(VLOOKUP(B176,G011B!$B:$R,16,0),2),"")</f>
        <v/>
      </c>
      <c r="K176" s="215" t="str">
        <f t="shared" si="41"/>
        <v/>
      </c>
      <c r="L176" s="216" t="str">
        <f>IF(B176&lt;&gt;"",VLOOKUP(B176,G011B!$B:$Z,25,0),"")</f>
        <v/>
      </c>
      <c r="M176" s="245" t="str">
        <f t="shared" si="38"/>
        <v/>
      </c>
    </row>
    <row r="177" spans="1:13" ht="20.100000000000001" customHeight="1" x14ac:dyDescent="0.25">
      <c r="A177" s="8">
        <v>105</v>
      </c>
      <c r="B177" s="154"/>
      <c r="C177" s="211" t="str">
        <f t="shared" si="35"/>
        <v/>
      </c>
      <c r="D177" s="212" t="str">
        <f t="shared" si="36"/>
        <v/>
      </c>
      <c r="E177" s="155"/>
      <c r="F177" s="156"/>
      <c r="G177" s="221" t="str">
        <f t="shared" si="39"/>
        <v/>
      </c>
      <c r="H177" s="218" t="str">
        <f t="shared" si="37"/>
        <v/>
      </c>
      <c r="I177" s="225" t="str">
        <f t="shared" si="40"/>
        <v/>
      </c>
      <c r="J177" s="215" t="str">
        <f>IF(B177&gt;0,ROUNDUP(VLOOKUP(B177,G011B!$B:$R,16,0),2),"")</f>
        <v/>
      </c>
      <c r="K177" s="215" t="str">
        <f t="shared" si="41"/>
        <v/>
      </c>
      <c r="L177" s="216" t="str">
        <f>IF(B177&lt;&gt;"",VLOOKUP(B177,G011B!$B:$Z,25,0),"")</f>
        <v/>
      </c>
      <c r="M177" s="245" t="str">
        <f t="shared" si="38"/>
        <v/>
      </c>
    </row>
    <row r="178" spans="1:13" ht="20.100000000000001" customHeight="1" x14ac:dyDescent="0.25">
      <c r="A178" s="8">
        <v>106</v>
      </c>
      <c r="B178" s="154"/>
      <c r="C178" s="211" t="str">
        <f t="shared" si="35"/>
        <v/>
      </c>
      <c r="D178" s="212" t="str">
        <f t="shared" si="36"/>
        <v/>
      </c>
      <c r="E178" s="155"/>
      <c r="F178" s="156"/>
      <c r="G178" s="221" t="str">
        <f t="shared" si="39"/>
        <v/>
      </c>
      <c r="H178" s="218" t="str">
        <f t="shared" si="37"/>
        <v/>
      </c>
      <c r="I178" s="225" t="str">
        <f t="shared" si="40"/>
        <v/>
      </c>
      <c r="J178" s="215" t="str">
        <f>IF(B178&gt;0,ROUNDUP(VLOOKUP(B178,G011B!$B:$R,16,0),2),"")</f>
        <v/>
      </c>
      <c r="K178" s="215" t="str">
        <f t="shared" si="41"/>
        <v/>
      </c>
      <c r="L178" s="216" t="str">
        <f>IF(B178&lt;&gt;"",VLOOKUP(B178,G011B!$B:$Z,25,0),"")</f>
        <v/>
      </c>
      <c r="M178" s="245" t="str">
        <f t="shared" si="38"/>
        <v/>
      </c>
    </row>
    <row r="179" spans="1:13" ht="20.100000000000001" customHeight="1" x14ac:dyDescent="0.25">
      <c r="A179" s="8">
        <v>107</v>
      </c>
      <c r="B179" s="154"/>
      <c r="C179" s="211" t="str">
        <f t="shared" si="35"/>
        <v/>
      </c>
      <c r="D179" s="212" t="str">
        <f t="shared" si="36"/>
        <v/>
      </c>
      <c r="E179" s="155"/>
      <c r="F179" s="156"/>
      <c r="G179" s="221" t="str">
        <f t="shared" si="39"/>
        <v/>
      </c>
      <c r="H179" s="218" t="str">
        <f t="shared" si="37"/>
        <v/>
      </c>
      <c r="I179" s="225" t="str">
        <f t="shared" si="40"/>
        <v/>
      </c>
      <c r="J179" s="215" t="str">
        <f>IF(B179&gt;0,ROUNDUP(VLOOKUP(B179,G011B!$B:$R,16,0),2),"")</f>
        <v/>
      </c>
      <c r="K179" s="215" t="str">
        <f t="shared" si="41"/>
        <v/>
      </c>
      <c r="L179" s="216" t="str">
        <f>IF(B179&lt;&gt;"",VLOOKUP(B179,G011B!$B:$Z,25,0),"")</f>
        <v/>
      </c>
      <c r="M179" s="245" t="str">
        <f t="shared" si="38"/>
        <v/>
      </c>
    </row>
    <row r="180" spans="1:13" ht="20.100000000000001" customHeight="1" x14ac:dyDescent="0.25">
      <c r="A180" s="8">
        <v>108</v>
      </c>
      <c r="B180" s="154"/>
      <c r="C180" s="211" t="str">
        <f t="shared" si="35"/>
        <v/>
      </c>
      <c r="D180" s="212" t="str">
        <f t="shared" si="36"/>
        <v/>
      </c>
      <c r="E180" s="155"/>
      <c r="F180" s="156"/>
      <c r="G180" s="221" t="str">
        <f t="shared" si="39"/>
        <v/>
      </c>
      <c r="H180" s="218" t="str">
        <f t="shared" si="37"/>
        <v/>
      </c>
      <c r="I180" s="225" t="str">
        <f t="shared" si="40"/>
        <v/>
      </c>
      <c r="J180" s="215" t="str">
        <f>IF(B180&gt;0,ROUNDUP(VLOOKUP(B180,G011B!$B:$R,16,0),2),"")</f>
        <v/>
      </c>
      <c r="K180" s="215" t="str">
        <f t="shared" si="41"/>
        <v/>
      </c>
      <c r="L180" s="216" t="str">
        <f>IF(B180&lt;&gt;"",VLOOKUP(B180,G011B!$B:$Z,25,0),"")</f>
        <v/>
      </c>
      <c r="M180" s="245" t="str">
        <f t="shared" si="38"/>
        <v/>
      </c>
    </row>
    <row r="181" spans="1:13" ht="20.100000000000001" customHeight="1" x14ac:dyDescent="0.25">
      <c r="A181" s="8">
        <v>109</v>
      </c>
      <c r="B181" s="154"/>
      <c r="C181" s="211" t="str">
        <f t="shared" si="35"/>
        <v/>
      </c>
      <c r="D181" s="212" t="str">
        <f t="shared" si="36"/>
        <v/>
      </c>
      <c r="E181" s="155"/>
      <c r="F181" s="156"/>
      <c r="G181" s="221" t="str">
        <f t="shared" si="39"/>
        <v/>
      </c>
      <c r="H181" s="218" t="str">
        <f t="shared" si="37"/>
        <v/>
      </c>
      <c r="I181" s="225" t="str">
        <f t="shared" si="40"/>
        <v/>
      </c>
      <c r="J181" s="215" t="str">
        <f>IF(B181&gt;0,ROUNDUP(VLOOKUP(B181,G011B!$B:$R,16,0),2),"")</f>
        <v/>
      </c>
      <c r="K181" s="215" t="str">
        <f t="shared" si="41"/>
        <v/>
      </c>
      <c r="L181" s="216" t="str">
        <f>IF(B181&lt;&gt;"",VLOOKUP(B181,G011B!$B:$Z,25,0),"")</f>
        <v/>
      </c>
      <c r="M181" s="245" t="str">
        <f t="shared" si="38"/>
        <v/>
      </c>
    </row>
    <row r="182" spans="1:13" ht="20.100000000000001" customHeight="1" x14ac:dyDescent="0.25">
      <c r="A182" s="8">
        <v>110</v>
      </c>
      <c r="B182" s="154"/>
      <c r="C182" s="211" t="str">
        <f t="shared" si="35"/>
        <v/>
      </c>
      <c r="D182" s="212" t="str">
        <f t="shared" si="36"/>
        <v/>
      </c>
      <c r="E182" s="155"/>
      <c r="F182" s="156"/>
      <c r="G182" s="221" t="str">
        <f t="shared" si="39"/>
        <v/>
      </c>
      <c r="H182" s="218" t="str">
        <f t="shared" si="37"/>
        <v/>
      </c>
      <c r="I182" s="225" t="str">
        <f t="shared" si="40"/>
        <v/>
      </c>
      <c r="J182" s="215" t="str">
        <f>IF(B182&gt;0,ROUNDUP(VLOOKUP(B182,G011B!$B:$R,16,0),2),"")</f>
        <v/>
      </c>
      <c r="K182" s="215" t="str">
        <f t="shared" si="41"/>
        <v/>
      </c>
      <c r="L182" s="216" t="str">
        <f>IF(B182&lt;&gt;"",VLOOKUP(B182,G011B!$B:$Z,25,0),"")</f>
        <v/>
      </c>
      <c r="M182" s="245" t="str">
        <f t="shared" si="38"/>
        <v/>
      </c>
    </row>
    <row r="183" spans="1:13" ht="20.100000000000001" customHeight="1" x14ac:dyDescent="0.25">
      <c r="A183" s="8">
        <v>111</v>
      </c>
      <c r="B183" s="154"/>
      <c r="C183" s="211" t="str">
        <f t="shared" si="35"/>
        <v/>
      </c>
      <c r="D183" s="212" t="str">
        <f t="shared" si="36"/>
        <v/>
      </c>
      <c r="E183" s="155"/>
      <c r="F183" s="156"/>
      <c r="G183" s="221" t="str">
        <f t="shared" si="39"/>
        <v/>
      </c>
      <c r="H183" s="218" t="str">
        <f t="shared" si="37"/>
        <v/>
      </c>
      <c r="I183" s="225" t="str">
        <f t="shared" si="40"/>
        <v/>
      </c>
      <c r="J183" s="215" t="str">
        <f>IF(B183&gt;0,ROUNDUP(VLOOKUP(B183,G011B!$B:$R,16,0),2),"")</f>
        <v/>
      </c>
      <c r="K183" s="215" t="str">
        <f t="shared" si="41"/>
        <v/>
      </c>
      <c r="L183" s="216" t="str">
        <f>IF(B183&lt;&gt;"",VLOOKUP(B183,G011B!$B:$Z,25,0),"")</f>
        <v/>
      </c>
      <c r="M183" s="245" t="str">
        <f t="shared" si="38"/>
        <v/>
      </c>
    </row>
    <row r="184" spans="1:13" ht="20.100000000000001" customHeight="1" x14ac:dyDescent="0.25">
      <c r="A184" s="8">
        <v>112</v>
      </c>
      <c r="B184" s="154"/>
      <c r="C184" s="211" t="str">
        <f t="shared" si="35"/>
        <v/>
      </c>
      <c r="D184" s="212" t="str">
        <f t="shared" si="36"/>
        <v/>
      </c>
      <c r="E184" s="155"/>
      <c r="F184" s="156"/>
      <c r="G184" s="221" t="str">
        <f t="shared" si="39"/>
        <v/>
      </c>
      <c r="H184" s="218" t="str">
        <f t="shared" si="37"/>
        <v/>
      </c>
      <c r="I184" s="225" t="str">
        <f t="shared" si="40"/>
        <v/>
      </c>
      <c r="J184" s="215" t="str">
        <f>IF(B184&gt;0,ROUNDUP(VLOOKUP(B184,G011B!$B:$R,16,0),2),"")</f>
        <v/>
      </c>
      <c r="K184" s="215" t="str">
        <f t="shared" si="41"/>
        <v/>
      </c>
      <c r="L184" s="216" t="str">
        <f>IF(B184&lt;&gt;"",VLOOKUP(B184,G011B!$B:$Z,25,0),"")</f>
        <v/>
      </c>
      <c r="M184" s="245" t="str">
        <f t="shared" si="38"/>
        <v/>
      </c>
    </row>
    <row r="185" spans="1:13" ht="20.100000000000001" customHeight="1" x14ac:dyDescent="0.25">
      <c r="A185" s="8">
        <v>113</v>
      </c>
      <c r="B185" s="154"/>
      <c r="C185" s="211" t="str">
        <f t="shared" si="35"/>
        <v/>
      </c>
      <c r="D185" s="212" t="str">
        <f t="shared" si="36"/>
        <v/>
      </c>
      <c r="E185" s="155"/>
      <c r="F185" s="156"/>
      <c r="G185" s="221" t="str">
        <f t="shared" si="39"/>
        <v/>
      </c>
      <c r="H185" s="218" t="str">
        <f t="shared" si="37"/>
        <v/>
      </c>
      <c r="I185" s="225" t="str">
        <f t="shared" si="40"/>
        <v/>
      </c>
      <c r="J185" s="215" t="str">
        <f>IF(B185&gt;0,ROUNDUP(VLOOKUP(B185,G011B!$B:$R,16,0),2),"")</f>
        <v/>
      </c>
      <c r="K185" s="215" t="str">
        <f t="shared" si="41"/>
        <v/>
      </c>
      <c r="L185" s="216" t="str">
        <f>IF(B185&lt;&gt;"",VLOOKUP(B185,G011B!$B:$Z,25,0),"")</f>
        <v/>
      </c>
      <c r="M185" s="245" t="str">
        <f t="shared" si="38"/>
        <v/>
      </c>
    </row>
    <row r="186" spans="1:13" ht="20.100000000000001" customHeight="1" x14ac:dyDescent="0.25">
      <c r="A186" s="8">
        <v>114</v>
      </c>
      <c r="B186" s="154"/>
      <c r="C186" s="211" t="str">
        <f t="shared" si="35"/>
        <v/>
      </c>
      <c r="D186" s="212" t="str">
        <f t="shared" si="36"/>
        <v/>
      </c>
      <c r="E186" s="155"/>
      <c r="F186" s="156"/>
      <c r="G186" s="221" t="str">
        <f t="shared" si="39"/>
        <v/>
      </c>
      <c r="H186" s="218" t="str">
        <f t="shared" si="37"/>
        <v/>
      </c>
      <c r="I186" s="225" t="str">
        <f t="shared" si="40"/>
        <v/>
      </c>
      <c r="J186" s="215" t="str">
        <f>IF(B186&gt;0,ROUNDUP(VLOOKUP(B186,G011B!$B:$R,16,0),2),"")</f>
        <v/>
      </c>
      <c r="K186" s="215" t="str">
        <f t="shared" si="41"/>
        <v/>
      </c>
      <c r="L186" s="216" t="str">
        <f>IF(B186&lt;&gt;"",VLOOKUP(B186,G011B!$B:$Z,25,0),"")</f>
        <v/>
      </c>
      <c r="M186" s="245" t="str">
        <f t="shared" si="38"/>
        <v/>
      </c>
    </row>
    <row r="187" spans="1:13" ht="20.100000000000001" customHeight="1" x14ac:dyDescent="0.25">
      <c r="A187" s="8">
        <v>115</v>
      </c>
      <c r="B187" s="154"/>
      <c r="C187" s="211" t="str">
        <f t="shared" si="35"/>
        <v/>
      </c>
      <c r="D187" s="212" t="str">
        <f t="shared" si="36"/>
        <v/>
      </c>
      <c r="E187" s="155"/>
      <c r="F187" s="156"/>
      <c r="G187" s="221" t="str">
        <f t="shared" si="39"/>
        <v/>
      </c>
      <c r="H187" s="218" t="str">
        <f t="shared" si="37"/>
        <v/>
      </c>
      <c r="I187" s="225" t="str">
        <f t="shared" si="40"/>
        <v/>
      </c>
      <c r="J187" s="215" t="str">
        <f>IF(B187&gt;0,ROUNDUP(VLOOKUP(B187,G011B!$B:$R,16,0),2),"")</f>
        <v/>
      </c>
      <c r="K187" s="215" t="str">
        <f t="shared" si="41"/>
        <v/>
      </c>
      <c r="L187" s="216" t="str">
        <f>IF(B187&lt;&gt;"",VLOOKUP(B187,G011B!$B:$Z,25,0),"")</f>
        <v/>
      </c>
      <c r="M187" s="245" t="str">
        <f t="shared" si="38"/>
        <v/>
      </c>
    </row>
    <row r="188" spans="1:13" ht="20.100000000000001" customHeight="1" x14ac:dyDescent="0.25">
      <c r="A188" s="8">
        <v>116</v>
      </c>
      <c r="B188" s="154"/>
      <c r="C188" s="211" t="str">
        <f t="shared" si="35"/>
        <v/>
      </c>
      <c r="D188" s="212" t="str">
        <f t="shared" si="36"/>
        <v/>
      </c>
      <c r="E188" s="155"/>
      <c r="F188" s="156"/>
      <c r="G188" s="221" t="str">
        <f t="shared" si="39"/>
        <v/>
      </c>
      <c r="H188" s="218" t="str">
        <f t="shared" si="37"/>
        <v/>
      </c>
      <c r="I188" s="225" t="str">
        <f t="shared" si="40"/>
        <v/>
      </c>
      <c r="J188" s="215" t="str">
        <f>IF(B188&gt;0,ROUNDUP(VLOOKUP(B188,G011B!$B:$R,16,0),2),"")</f>
        <v/>
      </c>
      <c r="K188" s="215" t="str">
        <f t="shared" si="41"/>
        <v/>
      </c>
      <c r="L188" s="216" t="str">
        <f>IF(B188&lt;&gt;"",VLOOKUP(B188,G011B!$B:$Z,25,0),"")</f>
        <v/>
      </c>
      <c r="M188" s="245" t="str">
        <f t="shared" si="38"/>
        <v/>
      </c>
    </row>
    <row r="189" spans="1:13" ht="20.100000000000001" customHeight="1" x14ac:dyDescent="0.25">
      <c r="A189" s="8">
        <v>117</v>
      </c>
      <c r="B189" s="154"/>
      <c r="C189" s="211" t="str">
        <f t="shared" si="35"/>
        <v/>
      </c>
      <c r="D189" s="212" t="str">
        <f t="shared" si="36"/>
        <v/>
      </c>
      <c r="E189" s="155"/>
      <c r="F189" s="156"/>
      <c r="G189" s="221" t="str">
        <f t="shared" si="39"/>
        <v/>
      </c>
      <c r="H189" s="218" t="str">
        <f t="shared" si="37"/>
        <v/>
      </c>
      <c r="I189" s="225" t="str">
        <f t="shared" si="40"/>
        <v/>
      </c>
      <c r="J189" s="215" t="str">
        <f>IF(B189&gt;0,ROUNDUP(VLOOKUP(B189,G011B!$B:$R,16,0),2),"")</f>
        <v/>
      </c>
      <c r="K189" s="215" t="str">
        <f t="shared" si="41"/>
        <v/>
      </c>
      <c r="L189" s="216" t="str">
        <f>IF(B189&lt;&gt;"",VLOOKUP(B189,G011B!$B:$Z,25,0),"")</f>
        <v/>
      </c>
      <c r="M189" s="245" t="str">
        <f t="shared" si="38"/>
        <v/>
      </c>
    </row>
    <row r="190" spans="1:13" ht="20.100000000000001" customHeight="1" x14ac:dyDescent="0.25">
      <c r="A190" s="8">
        <v>118</v>
      </c>
      <c r="B190" s="154"/>
      <c r="C190" s="211" t="str">
        <f t="shared" si="35"/>
        <v/>
      </c>
      <c r="D190" s="212" t="str">
        <f t="shared" si="36"/>
        <v/>
      </c>
      <c r="E190" s="155"/>
      <c r="F190" s="156"/>
      <c r="G190" s="221" t="str">
        <f t="shared" si="39"/>
        <v/>
      </c>
      <c r="H190" s="218" t="str">
        <f t="shared" si="37"/>
        <v/>
      </c>
      <c r="I190" s="225" t="str">
        <f t="shared" si="40"/>
        <v/>
      </c>
      <c r="J190" s="215" t="str">
        <f>IF(B190&gt;0,ROUNDUP(VLOOKUP(B190,G011B!$B:$R,16,0),2),"")</f>
        <v/>
      </c>
      <c r="K190" s="215" t="str">
        <f t="shared" si="41"/>
        <v/>
      </c>
      <c r="L190" s="216" t="str">
        <f>IF(B190&lt;&gt;"",VLOOKUP(B190,G011B!$B:$Z,25,0),"")</f>
        <v/>
      </c>
      <c r="M190" s="245" t="str">
        <f t="shared" si="38"/>
        <v/>
      </c>
    </row>
    <row r="191" spans="1:13" ht="20.100000000000001" customHeight="1" x14ac:dyDescent="0.25">
      <c r="A191" s="8">
        <v>119</v>
      </c>
      <c r="B191" s="154"/>
      <c r="C191" s="211" t="str">
        <f t="shared" si="35"/>
        <v/>
      </c>
      <c r="D191" s="212" t="str">
        <f t="shared" si="36"/>
        <v/>
      </c>
      <c r="E191" s="155"/>
      <c r="F191" s="156"/>
      <c r="G191" s="221" t="str">
        <f t="shared" si="39"/>
        <v/>
      </c>
      <c r="H191" s="218" t="str">
        <f t="shared" si="37"/>
        <v/>
      </c>
      <c r="I191" s="225" t="str">
        <f t="shared" si="40"/>
        <v/>
      </c>
      <c r="J191" s="215" t="str">
        <f>IF(B191&gt;0,ROUNDUP(VLOOKUP(B191,G011B!$B:$R,16,0),2),"")</f>
        <v/>
      </c>
      <c r="K191" s="215" t="str">
        <f t="shared" si="41"/>
        <v/>
      </c>
      <c r="L191" s="216" t="str">
        <f>IF(B191&lt;&gt;"",VLOOKUP(B191,G011B!$B:$Z,25,0),"")</f>
        <v/>
      </c>
      <c r="M191" s="245" t="str">
        <f t="shared" si="38"/>
        <v/>
      </c>
    </row>
    <row r="192" spans="1:13" ht="20.100000000000001" customHeight="1" thickBot="1" x14ac:dyDescent="0.3">
      <c r="A192" s="134">
        <v>120</v>
      </c>
      <c r="B192" s="157"/>
      <c r="C192" s="213" t="str">
        <f t="shared" si="35"/>
        <v/>
      </c>
      <c r="D192" s="214" t="str">
        <f t="shared" si="36"/>
        <v/>
      </c>
      <c r="E192" s="158"/>
      <c r="F192" s="159"/>
      <c r="G192" s="222" t="str">
        <f t="shared" si="39"/>
        <v/>
      </c>
      <c r="H192" s="219" t="str">
        <f t="shared" si="37"/>
        <v/>
      </c>
      <c r="I192" s="226" t="str">
        <f t="shared" si="40"/>
        <v/>
      </c>
      <c r="J192" s="215" t="str">
        <f>IF(B192&gt;0,ROUNDUP(VLOOKUP(B192,G011B!$B:$R,16,0),2),"")</f>
        <v/>
      </c>
      <c r="K192" s="215" t="str">
        <f t="shared" si="41"/>
        <v/>
      </c>
      <c r="L192" s="216" t="str">
        <f>IF(B192&lt;&gt;"",VLOOKUP(B192,G011B!$B:$Z,25,0),"")</f>
        <v/>
      </c>
      <c r="M192" s="245" t="str">
        <f t="shared" si="38"/>
        <v/>
      </c>
    </row>
    <row r="193" spans="1:15" ht="20.100000000000001" customHeight="1" thickBot="1" x14ac:dyDescent="0.35">
      <c r="A193" s="482" t="s">
        <v>46</v>
      </c>
      <c r="B193" s="483"/>
      <c r="C193" s="483"/>
      <c r="D193" s="483"/>
      <c r="E193" s="483"/>
      <c r="F193" s="484"/>
      <c r="G193" s="223">
        <f>SUM(G173:G192)</f>
        <v>0</v>
      </c>
      <c r="H193" s="318"/>
      <c r="I193" s="206">
        <f>IF(C171=C138,SUM(I173:I192)+I160,SUM(I173:I192))</f>
        <v>0</v>
      </c>
      <c r="N193" s="227">
        <f>IF(COUNTA(E173:E192)&gt;0,1,0)</f>
        <v>0</v>
      </c>
    </row>
    <row r="194" spans="1:15" ht="20.100000000000001" customHeight="1" thickBot="1" x14ac:dyDescent="0.3">
      <c r="A194" s="475" t="s">
        <v>84</v>
      </c>
      <c r="B194" s="476"/>
      <c r="C194" s="476"/>
      <c r="D194" s="477"/>
      <c r="E194" s="195">
        <f>SUM(G:G)/2</f>
        <v>0</v>
      </c>
      <c r="F194" s="478"/>
      <c r="G194" s="479"/>
      <c r="H194" s="480"/>
      <c r="I194" s="204">
        <f>SUM(I173:I192)+I161</f>
        <v>0</v>
      </c>
    </row>
    <row r="195" spans="1:15" x14ac:dyDescent="0.25">
      <c r="A195" s="7" t="s">
        <v>156</v>
      </c>
    </row>
    <row r="197" spans="1:15" ht="19.5" x14ac:dyDescent="0.3">
      <c r="A197" s="349" t="s">
        <v>43</v>
      </c>
      <c r="B197" s="350">
        <f ca="1">imzatarihi</f>
        <v>46091</v>
      </c>
      <c r="C197" s="140" t="s">
        <v>44</v>
      </c>
      <c r="D197" s="348" t="str">
        <f>IF(kurulusyetkilisi&gt;0,kurulusyetkilisi,"")</f>
        <v/>
      </c>
      <c r="G197" s="342"/>
      <c r="H197" s="131"/>
      <c r="I197" s="131"/>
      <c r="K197" s="153"/>
      <c r="L197" s="153"/>
      <c r="M197" s="4"/>
      <c r="N197" s="153"/>
      <c r="O197" s="153"/>
    </row>
    <row r="198" spans="1:15" ht="19.5" x14ac:dyDescent="0.3">
      <c r="A198" s="346"/>
      <c r="B198" s="346"/>
      <c r="C198" s="140" t="s">
        <v>45</v>
      </c>
      <c r="D198" s="140"/>
      <c r="E198" s="414"/>
      <c r="F198" s="414"/>
      <c r="G198" s="414"/>
      <c r="H198" s="107"/>
      <c r="I198" s="107"/>
      <c r="K198" s="153"/>
      <c r="L198" s="153"/>
      <c r="M198" s="4"/>
      <c r="N198" s="153"/>
      <c r="O198" s="153"/>
    </row>
    <row r="199" spans="1:15" ht="15.75" x14ac:dyDescent="0.25">
      <c r="A199" s="453" t="s">
        <v>77</v>
      </c>
      <c r="B199" s="453"/>
      <c r="C199" s="453"/>
      <c r="D199" s="453"/>
      <c r="E199" s="453"/>
      <c r="F199" s="453"/>
      <c r="G199" s="453"/>
      <c r="H199" s="453"/>
      <c r="I199" s="453"/>
    </row>
    <row r="200" spans="1:15" x14ac:dyDescent="0.25">
      <c r="A200" s="439" t="str">
        <f>IF(YilDonem&lt;&gt;"",CONCATENATE(YilDonem," dönemine aittir."),"")</f>
        <v/>
      </c>
      <c r="B200" s="439"/>
      <c r="C200" s="439"/>
      <c r="D200" s="439"/>
      <c r="E200" s="439"/>
      <c r="F200" s="439"/>
      <c r="G200" s="439"/>
      <c r="H200" s="439"/>
      <c r="I200" s="439"/>
    </row>
    <row r="201" spans="1:15" ht="19.5" thickBot="1" x14ac:dyDescent="0.35">
      <c r="A201" s="474" t="s">
        <v>86</v>
      </c>
      <c r="B201" s="474"/>
      <c r="C201" s="474"/>
      <c r="D201" s="474"/>
      <c r="E201" s="474"/>
      <c r="F201" s="474"/>
      <c r="G201" s="474"/>
      <c r="H201" s="474"/>
      <c r="I201" s="474"/>
    </row>
    <row r="202" spans="1:15" ht="19.5" customHeight="1" thickBot="1" x14ac:dyDescent="0.3">
      <c r="A202" s="463" t="s">
        <v>1</v>
      </c>
      <c r="B202" s="464"/>
      <c r="C202" s="441" t="str">
        <f>IF(ProjeNo&gt;0,ProjeNo,"")</f>
        <v/>
      </c>
      <c r="D202" s="442"/>
      <c r="E202" s="442"/>
      <c r="F202" s="442"/>
      <c r="G202" s="442"/>
      <c r="H202" s="442"/>
      <c r="I202" s="443"/>
    </row>
    <row r="203" spans="1:15" ht="29.25" customHeight="1" thickBot="1" x14ac:dyDescent="0.3">
      <c r="A203" s="481" t="s">
        <v>11</v>
      </c>
      <c r="B203" s="470"/>
      <c r="C203" s="467" t="str">
        <f>IF(ProjeAdi&gt;0,ProjeAdi,"")</f>
        <v/>
      </c>
      <c r="D203" s="468"/>
      <c r="E203" s="468"/>
      <c r="F203" s="468"/>
      <c r="G203" s="468"/>
      <c r="H203" s="468"/>
      <c r="I203" s="469"/>
    </row>
    <row r="204" spans="1:15" ht="19.5" customHeight="1" thickBot="1" x14ac:dyDescent="0.3">
      <c r="A204" s="463" t="s">
        <v>78</v>
      </c>
      <c r="B204" s="464"/>
      <c r="C204" s="29"/>
      <c r="D204" s="485"/>
      <c r="E204" s="485"/>
      <c r="F204" s="485"/>
      <c r="G204" s="485"/>
      <c r="H204" s="485"/>
      <c r="I204" s="486"/>
    </row>
    <row r="205" spans="1:15" s="5" customFormat="1" ht="30.75" thickBot="1" x14ac:dyDescent="0.3">
      <c r="A205" s="3" t="s">
        <v>7</v>
      </c>
      <c r="B205" s="3" t="s">
        <v>8</v>
      </c>
      <c r="C205" s="3" t="s">
        <v>67</v>
      </c>
      <c r="D205" s="3" t="s">
        <v>161</v>
      </c>
      <c r="E205" s="3" t="s">
        <v>79</v>
      </c>
      <c r="F205" s="3" t="s">
        <v>80</v>
      </c>
      <c r="G205" s="3" t="s">
        <v>81</v>
      </c>
      <c r="H205" s="3" t="s">
        <v>82</v>
      </c>
      <c r="I205" s="3" t="s">
        <v>83</v>
      </c>
      <c r="J205" s="148" t="s">
        <v>87</v>
      </c>
      <c r="K205" s="149" t="s">
        <v>88</v>
      </c>
      <c r="L205" s="149" t="s">
        <v>80</v>
      </c>
    </row>
    <row r="206" spans="1:15" ht="20.100000000000001" customHeight="1" x14ac:dyDescent="0.25">
      <c r="A206" s="133">
        <v>121</v>
      </c>
      <c r="B206" s="150"/>
      <c r="C206" s="209" t="str">
        <f t="shared" ref="C206:C225" si="42">IF(B206&lt;&gt;"",VLOOKUP(B206,PersonelTablo,2,0),"")</f>
        <v/>
      </c>
      <c r="D206" s="210" t="str">
        <f t="shared" ref="D206:D225" si="43">IF(B206&lt;&gt;"",VLOOKUP(B206,PersonelTablo,3,0),"")</f>
        <v/>
      </c>
      <c r="E206" s="151"/>
      <c r="F206" s="152"/>
      <c r="G206" s="220" t="str">
        <f>IF(AND(B206&lt;&gt;"",L206&gt;=F206),E206*F206,"")</f>
        <v/>
      </c>
      <c r="H206" s="217" t="str">
        <f t="shared" ref="H206:H225" si="44">IF(B206&lt;&gt;"",VLOOKUP(B206,G011CTablo,15,0),"")</f>
        <v/>
      </c>
      <c r="I206" s="224" t="str">
        <f>IF(AND(B206&lt;&gt;"",J206&gt;=K206,L206&gt;0),G206*H206,"")</f>
        <v/>
      </c>
      <c r="J206" s="215" t="str">
        <f>IF(B206&gt;0,ROUNDUP(VLOOKUP(B206,G011B!$B:$R,16,0),2),"")</f>
        <v/>
      </c>
      <c r="K206" s="215" t="str">
        <f>IF(B206&gt;0,SUMIF($B:$B,B206,$G:$G),"")</f>
        <v/>
      </c>
      <c r="L206" s="216" t="str">
        <f>IF(B206&lt;&gt;"",VLOOKUP(B206,G011B!$B:$Z,25,0),"")</f>
        <v/>
      </c>
      <c r="M206" s="245" t="str">
        <f t="shared" ref="M206:M225" si="45">IF(J206&gt;=K206,"","Personelin bütün iş paketlerindeki Toplam Adam Ay değeri "&amp;K206&amp;" olup, bu değer, G011B formunda beyan edilen Çalışılan Toplam Ay değerini geçemez. Maliyeti hesaplamak için Adam/Ay Oranı veya Çalışılan Ay değerini düzeltiniz. ")</f>
        <v/>
      </c>
    </row>
    <row r="207" spans="1:15" ht="20.100000000000001" customHeight="1" x14ac:dyDescent="0.25">
      <c r="A207" s="8">
        <v>122</v>
      </c>
      <c r="B207" s="154"/>
      <c r="C207" s="211" t="str">
        <f t="shared" si="42"/>
        <v/>
      </c>
      <c r="D207" s="212" t="str">
        <f t="shared" si="43"/>
        <v/>
      </c>
      <c r="E207" s="155"/>
      <c r="F207" s="156"/>
      <c r="G207" s="221" t="str">
        <f t="shared" ref="G207:G225" si="46">IF(AND(B207&lt;&gt;"",L207&gt;=F207),E207*F207,"")</f>
        <v/>
      </c>
      <c r="H207" s="218" t="str">
        <f t="shared" si="44"/>
        <v/>
      </c>
      <c r="I207" s="225" t="str">
        <f t="shared" ref="I207:I225" si="47">IF(AND(B207&lt;&gt;"",J207&gt;=K207,L207&gt;0),G207*H207,"")</f>
        <v/>
      </c>
      <c r="J207" s="215" t="str">
        <f>IF(B207&gt;0,ROUNDUP(VLOOKUP(B207,G011B!$B:$R,16,0),2),"")</f>
        <v/>
      </c>
      <c r="K207" s="215" t="str">
        <f t="shared" ref="K207:K225" si="48">IF(B207&gt;0,SUMIF($B:$B,B207,$G:$G),"")</f>
        <v/>
      </c>
      <c r="L207" s="216" t="str">
        <f>IF(B207&lt;&gt;"",VLOOKUP(B207,G011B!$B:$Z,25,0),"")</f>
        <v/>
      </c>
      <c r="M207" s="245" t="str">
        <f t="shared" si="45"/>
        <v/>
      </c>
    </row>
    <row r="208" spans="1:15" ht="20.100000000000001" customHeight="1" x14ac:dyDescent="0.25">
      <c r="A208" s="8">
        <v>123</v>
      </c>
      <c r="B208" s="154"/>
      <c r="C208" s="211" t="str">
        <f t="shared" si="42"/>
        <v/>
      </c>
      <c r="D208" s="212" t="str">
        <f t="shared" si="43"/>
        <v/>
      </c>
      <c r="E208" s="155"/>
      <c r="F208" s="156"/>
      <c r="G208" s="221" t="str">
        <f t="shared" si="46"/>
        <v/>
      </c>
      <c r="H208" s="218" t="str">
        <f t="shared" si="44"/>
        <v/>
      </c>
      <c r="I208" s="225" t="str">
        <f t="shared" si="47"/>
        <v/>
      </c>
      <c r="J208" s="215" t="str">
        <f>IF(B208&gt;0,ROUNDUP(VLOOKUP(B208,G011B!$B:$R,16,0),2),"")</f>
        <v/>
      </c>
      <c r="K208" s="215" t="str">
        <f t="shared" si="48"/>
        <v/>
      </c>
      <c r="L208" s="216" t="str">
        <f>IF(B208&lt;&gt;"",VLOOKUP(B208,G011B!$B:$Z,25,0),"")</f>
        <v/>
      </c>
      <c r="M208" s="245" t="str">
        <f t="shared" si="45"/>
        <v/>
      </c>
    </row>
    <row r="209" spans="1:13" ht="20.100000000000001" customHeight="1" x14ac:dyDescent="0.25">
      <c r="A209" s="8">
        <v>124</v>
      </c>
      <c r="B209" s="154"/>
      <c r="C209" s="211" t="str">
        <f t="shared" si="42"/>
        <v/>
      </c>
      <c r="D209" s="212" t="str">
        <f t="shared" si="43"/>
        <v/>
      </c>
      <c r="E209" s="155"/>
      <c r="F209" s="156"/>
      <c r="G209" s="221" t="str">
        <f t="shared" si="46"/>
        <v/>
      </c>
      <c r="H209" s="218" t="str">
        <f t="shared" si="44"/>
        <v/>
      </c>
      <c r="I209" s="225" t="str">
        <f t="shared" si="47"/>
        <v/>
      </c>
      <c r="J209" s="215" t="str">
        <f>IF(B209&gt;0,ROUNDUP(VLOOKUP(B209,G011B!$B:$R,16,0),2),"")</f>
        <v/>
      </c>
      <c r="K209" s="215" t="str">
        <f t="shared" si="48"/>
        <v/>
      </c>
      <c r="L209" s="216" t="str">
        <f>IF(B209&lt;&gt;"",VLOOKUP(B209,G011B!$B:$Z,25,0),"")</f>
        <v/>
      </c>
      <c r="M209" s="245" t="str">
        <f t="shared" si="45"/>
        <v/>
      </c>
    </row>
    <row r="210" spans="1:13" ht="20.100000000000001" customHeight="1" x14ac:dyDescent="0.25">
      <c r="A210" s="8">
        <v>125</v>
      </c>
      <c r="B210" s="154"/>
      <c r="C210" s="211" t="str">
        <f t="shared" si="42"/>
        <v/>
      </c>
      <c r="D210" s="212" t="str">
        <f t="shared" si="43"/>
        <v/>
      </c>
      <c r="E210" s="155"/>
      <c r="F210" s="156"/>
      <c r="G210" s="221" t="str">
        <f t="shared" si="46"/>
        <v/>
      </c>
      <c r="H210" s="218" t="str">
        <f t="shared" si="44"/>
        <v/>
      </c>
      <c r="I210" s="225" t="str">
        <f t="shared" si="47"/>
        <v/>
      </c>
      <c r="J210" s="215" t="str">
        <f>IF(B210&gt;0,ROUNDUP(VLOOKUP(B210,G011B!$B:$R,16,0),2),"")</f>
        <v/>
      </c>
      <c r="K210" s="215" t="str">
        <f t="shared" si="48"/>
        <v/>
      </c>
      <c r="L210" s="216" t="str">
        <f>IF(B210&lt;&gt;"",VLOOKUP(B210,G011B!$B:$Z,25,0),"")</f>
        <v/>
      </c>
      <c r="M210" s="245" t="str">
        <f t="shared" si="45"/>
        <v/>
      </c>
    </row>
    <row r="211" spans="1:13" ht="20.100000000000001" customHeight="1" x14ac:dyDescent="0.25">
      <c r="A211" s="8">
        <v>126</v>
      </c>
      <c r="B211" s="154"/>
      <c r="C211" s="211" t="str">
        <f t="shared" si="42"/>
        <v/>
      </c>
      <c r="D211" s="212" t="str">
        <f t="shared" si="43"/>
        <v/>
      </c>
      <c r="E211" s="155"/>
      <c r="F211" s="156"/>
      <c r="G211" s="221" t="str">
        <f t="shared" si="46"/>
        <v/>
      </c>
      <c r="H211" s="218" t="str">
        <f t="shared" si="44"/>
        <v/>
      </c>
      <c r="I211" s="225" t="str">
        <f t="shared" si="47"/>
        <v/>
      </c>
      <c r="J211" s="215" t="str">
        <f>IF(B211&gt;0,ROUNDUP(VLOOKUP(B211,G011B!$B:$R,16,0),2),"")</f>
        <v/>
      </c>
      <c r="K211" s="215" t="str">
        <f t="shared" si="48"/>
        <v/>
      </c>
      <c r="L211" s="216" t="str">
        <f>IF(B211&lt;&gt;"",VLOOKUP(B211,G011B!$B:$Z,25,0),"")</f>
        <v/>
      </c>
      <c r="M211" s="245" t="str">
        <f t="shared" si="45"/>
        <v/>
      </c>
    </row>
    <row r="212" spans="1:13" ht="20.100000000000001" customHeight="1" x14ac:dyDescent="0.25">
      <c r="A212" s="8">
        <v>127</v>
      </c>
      <c r="B212" s="154"/>
      <c r="C212" s="211" t="str">
        <f t="shared" si="42"/>
        <v/>
      </c>
      <c r="D212" s="212" t="str">
        <f t="shared" si="43"/>
        <v/>
      </c>
      <c r="E212" s="155"/>
      <c r="F212" s="156"/>
      <c r="G212" s="221" t="str">
        <f t="shared" si="46"/>
        <v/>
      </c>
      <c r="H212" s="218" t="str">
        <f t="shared" si="44"/>
        <v/>
      </c>
      <c r="I212" s="225" t="str">
        <f t="shared" si="47"/>
        <v/>
      </c>
      <c r="J212" s="215" t="str">
        <f>IF(B212&gt;0,ROUNDUP(VLOOKUP(B212,G011B!$B:$R,16,0),2),"")</f>
        <v/>
      </c>
      <c r="K212" s="215" t="str">
        <f t="shared" si="48"/>
        <v/>
      </c>
      <c r="L212" s="216" t="str">
        <f>IF(B212&lt;&gt;"",VLOOKUP(B212,G011B!$B:$Z,25,0),"")</f>
        <v/>
      </c>
      <c r="M212" s="245" t="str">
        <f t="shared" si="45"/>
        <v/>
      </c>
    </row>
    <row r="213" spans="1:13" ht="20.100000000000001" customHeight="1" x14ac:dyDescent="0.25">
      <c r="A213" s="8">
        <v>128</v>
      </c>
      <c r="B213" s="154"/>
      <c r="C213" s="211" t="str">
        <f t="shared" si="42"/>
        <v/>
      </c>
      <c r="D213" s="212" t="str">
        <f t="shared" si="43"/>
        <v/>
      </c>
      <c r="E213" s="155"/>
      <c r="F213" s="156"/>
      <c r="G213" s="221" t="str">
        <f t="shared" si="46"/>
        <v/>
      </c>
      <c r="H213" s="218" t="str">
        <f t="shared" si="44"/>
        <v/>
      </c>
      <c r="I213" s="225" t="str">
        <f t="shared" si="47"/>
        <v/>
      </c>
      <c r="J213" s="215" t="str">
        <f>IF(B213&gt;0,ROUNDUP(VLOOKUP(B213,G011B!$B:$R,16,0),2),"")</f>
        <v/>
      </c>
      <c r="K213" s="215" t="str">
        <f t="shared" si="48"/>
        <v/>
      </c>
      <c r="L213" s="216" t="str">
        <f>IF(B213&lt;&gt;"",VLOOKUP(B213,G011B!$B:$Z,25,0),"")</f>
        <v/>
      </c>
      <c r="M213" s="245" t="str">
        <f t="shared" si="45"/>
        <v/>
      </c>
    </row>
    <row r="214" spans="1:13" ht="20.100000000000001" customHeight="1" x14ac:dyDescent="0.25">
      <c r="A214" s="8">
        <v>129</v>
      </c>
      <c r="B214" s="154"/>
      <c r="C214" s="211" t="str">
        <f t="shared" si="42"/>
        <v/>
      </c>
      <c r="D214" s="212" t="str">
        <f t="shared" si="43"/>
        <v/>
      </c>
      <c r="E214" s="155"/>
      <c r="F214" s="156"/>
      <c r="G214" s="221" t="str">
        <f t="shared" si="46"/>
        <v/>
      </c>
      <c r="H214" s="218" t="str">
        <f t="shared" si="44"/>
        <v/>
      </c>
      <c r="I214" s="225" t="str">
        <f t="shared" si="47"/>
        <v/>
      </c>
      <c r="J214" s="215" t="str">
        <f>IF(B214&gt;0,ROUNDUP(VLOOKUP(B214,G011B!$B:$R,16,0),2),"")</f>
        <v/>
      </c>
      <c r="K214" s="215" t="str">
        <f t="shared" si="48"/>
        <v/>
      </c>
      <c r="L214" s="216" t="str">
        <f>IF(B214&lt;&gt;"",VLOOKUP(B214,G011B!$B:$Z,25,0),"")</f>
        <v/>
      </c>
      <c r="M214" s="245" t="str">
        <f t="shared" si="45"/>
        <v/>
      </c>
    </row>
    <row r="215" spans="1:13" ht="20.100000000000001" customHeight="1" x14ac:dyDescent="0.25">
      <c r="A215" s="8">
        <v>130</v>
      </c>
      <c r="B215" s="154"/>
      <c r="C215" s="211" t="str">
        <f t="shared" si="42"/>
        <v/>
      </c>
      <c r="D215" s="212" t="str">
        <f t="shared" si="43"/>
        <v/>
      </c>
      <c r="E215" s="155"/>
      <c r="F215" s="156"/>
      <c r="G215" s="221" t="str">
        <f t="shared" si="46"/>
        <v/>
      </c>
      <c r="H215" s="218" t="str">
        <f t="shared" si="44"/>
        <v/>
      </c>
      <c r="I215" s="225" t="str">
        <f t="shared" si="47"/>
        <v/>
      </c>
      <c r="J215" s="215" t="str">
        <f>IF(B215&gt;0,ROUNDUP(VLOOKUP(B215,G011B!$B:$R,16,0),2),"")</f>
        <v/>
      </c>
      <c r="K215" s="215" t="str">
        <f t="shared" si="48"/>
        <v/>
      </c>
      <c r="L215" s="216" t="str">
        <f>IF(B215&lt;&gt;"",VLOOKUP(B215,G011B!$B:$Z,25,0),"")</f>
        <v/>
      </c>
      <c r="M215" s="245" t="str">
        <f t="shared" si="45"/>
        <v/>
      </c>
    </row>
    <row r="216" spans="1:13" ht="20.100000000000001" customHeight="1" x14ac:dyDescent="0.25">
      <c r="A216" s="8">
        <v>131</v>
      </c>
      <c r="B216" s="154"/>
      <c r="C216" s="211" t="str">
        <f t="shared" si="42"/>
        <v/>
      </c>
      <c r="D216" s="212" t="str">
        <f t="shared" si="43"/>
        <v/>
      </c>
      <c r="E216" s="155"/>
      <c r="F216" s="156"/>
      <c r="G216" s="221" t="str">
        <f t="shared" si="46"/>
        <v/>
      </c>
      <c r="H216" s="218" t="str">
        <f t="shared" si="44"/>
        <v/>
      </c>
      <c r="I216" s="225" t="str">
        <f t="shared" si="47"/>
        <v/>
      </c>
      <c r="J216" s="215" t="str">
        <f>IF(B216&gt;0,ROUNDUP(VLOOKUP(B216,G011B!$B:$R,16,0),2),"")</f>
        <v/>
      </c>
      <c r="K216" s="215" t="str">
        <f t="shared" si="48"/>
        <v/>
      </c>
      <c r="L216" s="216" t="str">
        <f>IF(B216&lt;&gt;"",VLOOKUP(B216,G011B!$B:$Z,25,0),"")</f>
        <v/>
      </c>
      <c r="M216" s="245" t="str">
        <f t="shared" si="45"/>
        <v/>
      </c>
    </row>
    <row r="217" spans="1:13" ht="20.100000000000001" customHeight="1" x14ac:dyDescent="0.25">
      <c r="A217" s="8">
        <v>132</v>
      </c>
      <c r="B217" s="154"/>
      <c r="C217" s="211" t="str">
        <f t="shared" si="42"/>
        <v/>
      </c>
      <c r="D217" s="212" t="str">
        <f t="shared" si="43"/>
        <v/>
      </c>
      <c r="E217" s="155"/>
      <c r="F217" s="156"/>
      <c r="G217" s="221" t="str">
        <f t="shared" si="46"/>
        <v/>
      </c>
      <c r="H217" s="218" t="str">
        <f t="shared" si="44"/>
        <v/>
      </c>
      <c r="I217" s="225" t="str">
        <f t="shared" si="47"/>
        <v/>
      </c>
      <c r="J217" s="215" t="str">
        <f>IF(B217&gt;0,ROUNDUP(VLOOKUP(B217,G011B!$B:$R,16,0),2),"")</f>
        <v/>
      </c>
      <c r="K217" s="215" t="str">
        <f t="shared" si="48"/>
        <v/>
      </c>
      <c r="L217" s="216" t="str">
        <f>IF(B217&lt;&gt;"",VLOOKUP(B217,G011B!$B:$Z,25,0),"")</f>
        <v/>
      </c>
      <c r="M217" s="245" t="str">
        <f t="shared" si="45"/>
        <v/>
      </c>
    </row>
    <row r="218" spans="1:13" ht="20.100000000000001" customHeight="1" x14ac:dyDescent="0.25">
      <c r="A218" s="8">
        <v>133</v>
      </c>
      <c r="B218" s="154"/>
      <c r="C218" s="211" t="str">
        <f t="shared" si="42"/>
        <v/>
      </c>
      <c r="D218" s="212" t="str">
        <f t="shared" si="43"/>
        <v/>
      </c>
      <c r="E218" s="155"/>
      <c r="F218" s="156"/>
      <c r="G218" s="221" t="str">
        <f t="shared" si="46"/>
        <v/>
      </c>
      <c r="H218" s="218" t="str">
        <f t="shared" si="44"/>
        <v/>
      </c>
      <c r="I218" s="225" t="str">
        <f t="shared" si="47"/>
        <v/>
      </c>
      <c r="J218" s="215" t="str">
        <f>IF(B218&gt;0,ROUNDUP(VLOOKUP(B218,G011B!$B:$R,16,0),2),"")</f>
        <v/>
      </c>
      <c r="K218" s="215" t="str">
        <f t="shared" si="48"/>
        <v/>
      </c>
      <c r="L218" s="216" t="str">
        <f>IF(B218&lt;&gt;"",VLOOKUP(B218,G011B!$B:$Z,25,0),"")</f>
        <v/>
      </c>
      <c r="M218" s="245" t="str">
        <f t="shared" si="45"/>
        <v/>
      </c>
    </row>
    <row r="219" spans="1:13" ht="20.100000000000001" customHeight="1" x14ac:dyDescent="0.25">
      <c r="A219" s="8">
        <v>134</v>
      </c>
      <c r="B219" s="154"/>
      <c r="C219" s="211" t="str">
        <f t="shared" si="42"/>
        <v/>
      </c>
      <c r="D219" s="212" t="str">
        <f t="shared" si="43"/>
        <v/>
      </c>
      <c r="E219" s="155"/>
      <c r="F219" s="156"/>
      <c r="G219" s="221" t="str">
        <f t="shared" si="46"/>
        <v/>
      </c>
      <c r="H219" s="218" t="str">
        <f t="shared" si="44"/>
        <v/>
      </c>
      <c r="I219" s="225" t="str">
        <f t="shared" si="47"/>
        <v/>
      </c>
      <c r="J219" s="215" t="str">
        <f>IF(B219&gt;0,ROUNDUP(VLOOKUP(B219,G011B!$B:$R,16,0),2),"")</f>
        <v/>
      </c>
      <c r="K219" s="215" t="str">
        <f t="shared" si="48"/>
        <v/>
      </c>
      <c r="L219" s="216" t="str">
        <f>IF(B219&lt;&gt;"",VLOOKUP(B219,G011B!$B:$Z,25,0),"")</f>
        <v/>
      </c>
      <c r="M219" s="245" t="str">
        <f t="shared" si="45"/>
        <v/>
      </c>
    </row>
    <row r="220" spans="1:13" ht="20.100000000000001" customHeight="1" x14ac:dyDescent="0.25">
      <c r="A220" s="8">
        <v>135</v>
      </c>
      <c r="B220" s="154"/>
      <c r="C220" s="211" t="str">
        <f t="shared" si="42"/>
        <v/>
      </c>
      <c r="D220" s="212" t="str">
        <f t="shared" si="43"/>
        <v/>
      </c>
      <c r="E220" s="155"/>
      <c r="F220" s="156"/>
      <c r="G220" s="221" t="str">
        <f t="shared" si="46"/>
        <v/>
      </c>
      <c r="H220" s="218" t="str">
        <f t="shared" si="44"/>
        <v/>
      </c>
      <c r="I220" s="225" t="str">
        <f t="shared" si="47"/>
        <v/>
      </c>
      <c r="J220" s="215" t="str">
        <f>IF(B220&gt;0,ROUNDUP(VLOOKUP(B220,G011B!$B:$R,16,0),2),"")</f>
        <v/>
      </c>
      <c r="K220" s="215" t="str">
        <f t="shared" si="48"/>
        <v/>
      </c>
      <c r="L220" s="216" t="str">
        <f>IF(B220&lt;&gt;"",VLOOKUP(B220,G011B!$B:$Z,25,0),"")</f>
        <v/>
      </c>
      <c r="M220" s="245" t="str">
        <f t="shared" si="45"/>
        <v/>
      </c>
    </row>
    <row r="221" spans="1:13" ht="20.100000000000001" customHeight="1" x14ac:dyDescent="0.25">
      <c r="A221" s="8">
        <v>136</v>
      </c>
      <c r="B221" s="154"/>
      <c r="C221" s="211" t="str">
        <f t="shared" si="42"/>
        <v/>
      </c>
      <c r="D221" s="212" t="str">
        <f t="shared" si="43"/>
        <v/>
      </c>
      <c r="E221" s="155"/>
      <c r="F221" s="156"/>
      <c r="G221" s="221" t="str">
        <f t="shared" si="46"/>
        <v/>
      </c>
      <c r="H221" s="218" t="str">
        <f t="shared" si="44"/>
        <v/>
      </c>
      <c r="I221" s="225" t="str">
        <f t="shared" si="47"/>
        <v/>
      </c>
      <c r="J221" s="215" t="str">
        <f>IF(B221&gt;0,ROUNDUP(VLOOKUP(B221,G011B!$B:$R,16,0),2),"")</f>
        <v/>
      </c>
      <c r="K221" s="215" t="str">
        <f t="shared" si="48"/>
        <v/>
      </c>
      <c r="L221" s="216" t="str">
        <f>IF(B221&lt;&gt;"",VLOOKUP(B221,G011B!$B:$Z,25,0),"")</f>
        <v/>
      </c>
      <c r="M221" s="245" t="str">
        <f t="shared" si="45"/>
        <v/>
      </c>
    </row>
    <row r="222" spans="1:13" ht="20.100000000000001" customHeight="1" x14ac:dyDescent="0.25">
      <c r="A222" s="8">
        <v>137</v>
      </c>
      <c r="B222" s="154"/>
      <c r="C222" s="211" t="str">
        <f t="shared" si="42"/>
        <v/>
      </c>
      <c r="D222" s="212" t="str">
        <f t="shared" si="43"/>
        <v/>
      </c>
      <c r="E222" s="155"/>
      <c r="F222" s="156"/>
      <c r="G222" s="221" t="str">
        <f t="shared" si="46"/>
        <v/>
      </c>
      <c r="H222" s="218" t="str">
        <f t="shared" si="44"/>
        <v/>
      </c>
      <c r="I222" s="225" t="str">
        <f t="shared" si="47"/>
        <v/>
      </c>
      <c r="J222" s="215" t="str">
        <f>IF(B222&gt;0,ROUNDUP(VLOOKUP(B222,G011B!$B:$R,16,0),2),"")</f>
        <v/>
      </c>
      <c r="K222" s="215" t="str">
        <f t="shared" si="48"/>
        <v/>
      </c>
      <c r="L222" s="216" t="str">
        <f>IF(B222&lt;&gt;"",VLOOKUP(B222,G011B!$B:$Z,25,0),"")</f>
        <v/>
      </c>
      <c r="M222" s="245" t="str">
        <f t="shared" si="45"/>
        <v/>
      </c>
    </row>
    <row r="223" spans="1:13" ht="20.100000000000001" customHeight="1" x14ac:dyDescent="0.25">
      <c r="A223" s="8">
        <v>138</v>
      </c>
      <c r="B223" s="154"/>
      <c r="C223" s="211" t="str">
        <f t="shared" si="42"/>
        <v/>
      </c>
      <c r="D223" s="212" t="str">
        <f t="shared" si="43"/>
        <v/>
      </c>
      <c r="E223" s="155"/>
      <c r="F223" s="156"/>
      <c r="G223" s="221" t="str">
        <f t="shared" si="46"/>
        <v/>
      </c>
      <c r="H223" s="218" t="str">
        <f t="shared" si="44"/>
        <v/>
      </c>
      <c r="I223" s="225" t="str">
        <f t="shared" si="47"/>
        <v/>
      </c>
      <c r="J223" s="215" t="str">
        <f>IF(B223&gt;0,ROUNDUP(VLOOKUP(B223,G011B!$B:$R,16,0),2),"")</f>
        <v/>
      </c>
      <c r="K223" s="215" t="str">
        <f t="shared" si="48"/>
        <v/>
      </c>
      <c r="L223" s="216" t="str">
        <f>IF(B223&lt;&gt;"",VLOOKUP(B223,G011B!$B:$Z,25,0),"")</f>
        <v/>
      </c>
      <c r="M223" s="245" t="str">
        <f t="shared" si="45"/>
        <v/>
      </c>
    </row>
    <row r="224" spans="1:13" ht="20.100000000000001" customHeight="1" x14ac:dyDescent="0.25">
      <c r="A224" s="8">
        <v>139</v>
      </c>
      <c r="B224" s="154"/>
      <c r="C224" s="211" t="str">
        <f t="shared" si="42"/>
        <v/>
      </c>
      <c r="D224" s="212" t="str">
        <f t="shared" si="43"/>
        <v/>
      </c>
      <c r="E224" s="155"/>
      <c r="F224" s="156"/>
      <c r="G224" s="221" t="str">
        <f t="shared" si="46"/>
        <v/>
      </c>
      <c r="H224" s="218" t="str">
        <f t="shared" si="44"/>
        <v/>
      </c>
      <c r="I224" s="225" t="str">
        <f t="shared" si="47"/>
        <v/>
      </c>
      <c r="J224" s="215" t="str">
        <f>IF(B224&gt;0,ROUNDUP(VLOOKUP(B224,G011B!$B:$R,16,0),2),"")</f>
        <v/>
      </c>
      <c r="K224" s="215" t="str">
        <f t="shared" si="48"/>
        <v/>
      </c>
      <c r="L224" s="216" t="str">
        <f>IF(B224&lt;&gt;"",VLOOKUP(B224,G011B!$B:$Z,25,0),"")</f>
        <v/>
      </c>
      <c r="M224" s="245" t="str">
        <f t="shared" si="45"/>
        <v/>
      </c>
    </row>
    <row r="225" spans="1:15" ht="20.100000000000001" customHeight="1" thickBot="1" x14ac:dyDescent="0.3">
      <c r="A225" s="134">
        <v>140</v>
      </c>
      <c r="B225" s="157"/>
      <c r="C225" s="213" t="str">
        <f t="shared" si="42"/>
        <v/>
      </c>
      <c r="D225" s="214" t="str">
        <f t="shared" si="43"/>
        <v/>
      </c>
      <c r="E225" s="158"/>
      <c r="F225" s="159"/>
      <c r="G225" s="222" t="str">
        <f t="shared" si="46"/>
        <v/>
      </c>
      <c r="H225" s="219" t="str">
        <f t="shared" si="44"/>
        <v/>
      </c>
      <c r="I225" s="226" t="str">
        <f t="shared" si="47"/>
        <v/>
      </c>
      <c r="J225" s="215" t="str">
        <f>IF(B225&gt;0,ROUNDUP(VLOOKUP(B225,G011B!$B:$R,16,0),2),"")</f>
        <v/>
      </c>
      <c r="K225" s="215" t="str">
        <f t="shared" si="48"/>
        <v/>
      </c>
      <c r="L225" s="216" t="str">
        <f>IF(B225&lt;&gt;"",VLOOKUP(B225,G011B!$B:$Z,25,0),"")</f>
        <v/>
      </c>
      <c r="M225" s="245" t="str">
        <f t="shared" si="45"/>
        <v/>
      </c>
    </row>
    <row r="226" spans="1:15" ht="20.100000000000001" customHeight="1" thickBot="1" x14ac:dyDescent="0.35">
      <c r="A226" s="482" t="s">
        <v>46</v>
      </c>
      <c r="B226" s="483"/>
      <c r="C226" s="483"/>
      <c r="D226" s="483"/>
      <c r="E226" s="483"/>
      <c r="F226" s="484"/>
      <c r="G226" s="223">
        <f>SUM(G206:G225)</f>
        <v>0</v>
      </c>
      <c r="H226" s="319"/>
      <c r="I226" s="206">
        <f>IF(C204=C171,SUM(I206:I225)+I193,SUM(I206:I225))</f>
        <v>0</v>
      </c>
      <c r="N226" s="227">
        <f>IF(COUNTA(E206:E225)&gt;0,1,0)</f>
        <v>0</v>
      </c>
    </row>
    <row r="227" spans="1:15" ht="20.100000000000001" customHeight="1" thickBot="1" x14ac:dyDescent="0.3">
      <c r="A227" s="475" t="s">
        <v>84</v>
      </c>
      <c r="B227" s="476"/>
      <c r="C227" s="476"/>
      <c r="D227" s="477"/>
      <c r="E227" s="195">
        <f>SUM(G:G)/2</f>
        <v>0</v>
      </c>
      <c r="F227" s="478"/>
      <c r="G227" s="479"/>
      <c r="H227" s="480"/>
      <c r="I227" s="204">
        <f>SUM(I206:I225)+I194</f>
        <v>0</v>
      </c>
    </row>
    <row r="228" spans="1:15" x14ac:dyDescent="0.25">
      <c r="A228" s="7" t="s">
        <v>156</v>
      </c>
    </row>
    <row r="230" spans="1:15" ht="19.5" x14ac:dyDescent="0.3">
      <c r="A230" s="349" t="s">
        <v>43</v>
      </c>
      <c r="B230" s="350">
        <f ca="1">imzatarihi</f>
        <v>46091</v>
      </c>
      <c r="C230" s="140" t="s">
        <v>44</v>
      </c>
      <c r="D230" s="348" t="str">
        <f>IF(kurulusyetkilisi&gt;0,kurulusyetkilisi,"")</f>
        <v/>
      </c>
      <c r="G230" s="342"/>
      <c r="H230" s="131"/>
      <c r="I230" s="131"/>
      <c r="K230" s="153"/>
      <c r="L230" s="153"/>
      <c r="M230" s="4"/>
      <c r="N230" s="153"/>
      <c r="O230" s="153"/>
    </row>
    <row r="231" spans="1:15" ht="19.5" x14ac:dyDescent="0.3">
      <c r="A231" s="346"/>
      <c r="B231" s="346"/>
      <c r="C231" s="140" t="s">
        <v>45</v>
      </c>
      <c r="D231" s="140"/>
      <c r="E231" s="414"/>
      <c r="F231" s="414"/>
      <c r="G231" s="414"/>
      <c r="H231" s="107"/>
      <c r="I231" s="107"/>
      <c r="K231" s="153"/>
      <c r="L231" s="153"/>
      <c r="M231" s="4"/>
      <c r="N231" s="153"/>
      <c r="O231" s="153"/>
    </row>
    <row r="232" spans="1:15" ht="15.75" x14ac:dyDescent="0.25">
      <c r="A232" s="453" t="s">
        <v>77</v>
      </c>
      <c r="B232" s="453"/>
      <c r="C232" s="453"/>
      <c r="D232" s="453"/>
      <c r="E232" s="453"/>
      <c r="F232" s="453"/>
      <c r="G232" s="453"/>
      <c r="H232" s="453"/>
      <c r="I232" s="453"/>
    </row>
    <row r="233" spans="1:15" x14ac:dyDescent="0.25">
      <c r="A233" s="439" t="str">
        <f>IF(YilDonem&lt;&gt;"",CONCATENATE(YilDonem," dönemine aittir."),"")</f>
        <v/>
      </c>
      <c r="B233" s="439"/>
      <c r="C233" s="439"/>
      <c r="D233" s="439"/>
      <c r="E233" s="439"/>
      <c r="F233" s="439"/>
      <c r="G233" s="439"/>
      <c r="H233" s="439"/>
      <c r="I233" s="439"/>
    </row>
    <row r="234" spans="1:15" ht="19.5" thickBot="1" x14ac:dyDescent="0.35">
      <c r="A234" s="474" t="s">
        <v>86</v>
      </c>
      <c r="B234" s="474"/>
      <c r="C234" s="474"/>
      <c r="D234" s="474"/>
      <c r="E234" s="474"/>
      <c r="F234" s="474"/>
      <c r="G234" s="474"/>
      <c r="H234" s="474"/>
      <c r="I234" s="474"/>
    </row>
    <row r="235" spans="1:15" ht="19.5" customHeight="1" thickBot="1" x14ac:dyDescent="0.3">
      <c r="A235" s="463" t="s">
        <v>1</v>
      </c>
      <c r="B235" s="464"/>
      <c r="C235" s="441" t="str">
        <f>IF(ProjeNo&gt;0,ProjeNo,"")</f>
        <v/>
      </c>
      <c r="D235" s="442"/>
      <c r="E235" s="442"/>
      <c r="F235" s="442"/>
      <c r="G235" s="442"/>
      <c r="H235" s="442"/>
      <c r="I235" s="443"/>
    </row>
    <row r="236" spans="1:15" ht="29.25" customHeight="1" thickBot="1" x14ac:dyDescent="0.3">
      <c r="A236" s="481" t="s">
        <v>11</v>
      </c>
      <c r="B236" s="470"/>
      <c r="C236" s="467" t="str">
        <f>IF(ProjeAdi&gt;0,ProjeAdi,"")</f>
        <v/>
      </c>
      <c r="D236" s="468"/>
      <c r="E236" s="468"/>
      <c r="F236" s="468"/>
      <c r="G236" s="468"/>
      <c r="H236" s="468"/>
      <c r="I236" s="469"/>
    </row>
    <row r="237" spans="1:15" ht="19.5" customHeight="1" thickBot="1" x14ac:dyDescent="0.3">
      <c r="A237" s="463" t="s">
        <v>78</v>
      </c>
      <c r="B237" s="464"/>
      <c r="C237" s="29"/>
      <c r="D237" s="485"/>
      <c r="E237" s="485"/>
      <c r="F237" s="485"/>
      <c r="G237" s="485"/>
      <c r="H237" s="485"/>
      <c r="I237" s="486"/>
    </row>
    <row r="238" spans="1:15" s="5" customFormat="1" ht="30.75" thickBot="1" x14ac:dyDescent="0.3">
      <c r="A238" s="3" t="s">
        <v>7</v>
      </c>
      <c r="B238" s="3" t="s">
        <v>8</v>
      </c>
      <c r="C238" s="3" t="s">
        <v>67</v>
      </c>
      <c r="D238" s="3" t="s">
        <v>161</v>
      </c>
      <c r="E238" s="3" t="s">
        <v>79</v>
      </c>
      <c r="F238" s="3" t="s">
        <v>80</v>
      </c>
      <c r="G238" s="3" t="s">
        <v>81</v>
      </c>
      <c r="H238" s="3" t="s">
        <v>82</v>
      </c>
      <c r="I238" s="3" t="s">
        <v>83</v>
      </c>
      <c r="J238" s="148" t="s">
        <v>87</v>
      </c>
      <c r="K238" s="149" t="s">
        <v>88</v>
      </c>
      <c r="L238" s="149" t="s">
        <v>80</v>
      </c>
    </row>
    <row r="239" spans="1:15" ht="20.100000000000001" customHeight="1" x14ac:dyDescent="0.25">
      <c r="A239" s="133">
        <v>141</v>
      </c>
      <c r="B239" s="150"/>
      <c r="C239" s="209" t="str">
        <f t="shared" ref="C239:C258" si="49">IF(B239&lt;&gt;"",VLOOKUP(B239,PersonelTablo,2,0),"")</f>
        <v/>
      </c>
      <c r="D239" s="210" t="str">
        <f t="shared" ref="D239:D258" si="50">IF(B239&lt;&gt;"",VLOOKUP(B239,PersonelTablo,3,0),"")</f>
        <v/>
      </c>
      <c r="E239" s="151"/>
      <c r="F239" s="152"/>
      <c r="G239" s="220" t="str">
        <f>IF(AND(B239&lt;&gt;"",L239&gt;=F239),E239*F239,"")</f>
        <v/>
      </c>
      <c r="H239" s="217" t="str">
        <f t="shared" ref="H239:H258" si="51">IF(B239&lt;&gt;"",VLOOKUP(B239,G011CTablo,15,0),"")</f>
        <v/>
      </c>
      <c r="I239" s="224" t="str">
        <f>IF(AND(B239&lt;&gt;"",J239&gt;=K239,L239&gt;0),G239*H239,"")</f>
        <v/>
      </c>
      <c r="J239" s="215" t="str">
        <f>IF(B239&gt;0,ROUNDUP(VLOOKUP(B239,G011B!$B:$R,16,0),2),"")</f>
        <v/>
      </c>
      <c r="K239" s="215" t="str">
        <f>IF(B239&gt;0,SUMIF($B:$B,B239,$G:$G),"")</f>
        <v/>
      </c>
      <c r="L239" s="216" t="str">
        <f>IF(B239&lt;&gt;"",VLOOKUP(B239,G011B!$B:$Z,25,0),"")</f>
        <v/>
      </c>
      <c r="M239" s="245" t="str">
        <f t="shared" ref="M239:M258" si="52">IF(J239&gt;=K239,"","Personelin bütün iş paketlerindeki Toplam Adam Ay değeri "&amp;K239&amp;" olup, bu değer, G011B formunda beyan edilen Çalışılan Toplam Ay değerini geçemez. Maliyeti hesaplamak için Adam/Ay Oranı veya Çalışılan Ay değerini düzeltiniz. ")</f>
        <v/>
      </c>
    </row>
    <row r="240" spans="1:15" ht="20.100000000000001" customHeight="1" x14ac:dyDescent="0.25">
      <c r="A240" s="8">
        <v>142</v>
      </c>
      <c r="B240" s="154"/>
      <c r="C240" s="211" t="str">
        <f t="shared" si="49"/>
        <v/>
      </c>
      <c r="D240" s="212" t="str">
        <f t="shared" si="50"/>
        <v/>
      </c>
      <c r="E240" s="155"/>
      <c r="F240" s="156"/>
      <c r="G240" s="221" t="str">
        <f t="shared" ref="G240:G258" si="53">IF(AND(B240&lt;&gt;"",L240&gt;=F240),E240*F240,"")</f>
        <v/>
      </c>
      <c r="H240" s="218" t="str">
        <f t="shared" si="51"/>
        <v/>
      </c>
      <c r="I240" s="225" t="str">
        <f t="shared" ref="I240:I258" si="54">IF(AND(B240&lt;&gt;"",J240&gt;=K240,L240&gt;0),G240*H240,"")</f>
        <v/>
      </c>
      <c r="J240" s="215" t="str">
        <f>IF(B240&gt;0,ROUNDUP(VLOOKUP(B240,G011B!$B:$R,16,0),2),"")</f>
        <v/>
      </c>
      <c r="K240" s="215" t="str">
        <f t="shared" ref="K240:K258" si="55">IF(B240&gt;0,SUMIF($B:$B,B240,$G:$G),"")</f>
        <v/>
      </c>
      <c r="L240" s="216" t="str">
        <f>IF(B240&lt;&gt;"",VLOOKUP(B240,G011B!$B:$Z,25,0),"")</f>
        <v/>
      </c>
      <c r="M240" s="245" t="str">
        <f t="shared" si="52"/>
        <v/>
      </c>
    </row>
    <row r="241" spans="1:13" ht="20.100000000000001" customHeight="1" x14ac:dyDescent="0.25">
      <c r="A241" s="8">
        <v>143</v>
      </c>
      <c r="B241" s="154"/>
      <c r="C241" s="211" t="str">
        <f t="shared" si="49"/>
        <v/>
      </c>
      <c r="D241" s="212" t="str">
        <f t="shared" si="50"/>
        <v/>
      </c>
      <c r="E241" s="155"/>
      <c r="F241" s="156"/>
      <c r="G241" s="221" t="str">
        <f t="shared" si="53"/>
        <v/>
      </c>
      <c r="H241" s="218" t="str">
        <f t="shared" si="51"/>
        <v/>
      </c>
      <c r="I241" s="225" t="str">
        <f t="shared" si="54"/>
        <v/>
      </c>
      <c r="J241" s="215" t="str">
        <f>IF(B241&gt;0,ROUNDUP(VLOOKUP(B241,G011B!$B:$R,16,0),2),"")</f>
        <v/>
      </c>
      <c r="K241" s="215" t="str">
        <f t="shared" si="55"/>
        <v/>
      </c>
      <c r="L241" s="216" t="str">
        <f>IF(B241&lt;&gt;"",VLOOKUP(B241,G011B!$B:$Z,25,0),"")</f>
        <v/>
      </c>
      <c r="M241" s="245" t="str">
        <f t="shared" si="52"/>
        <v/>
      </c>
    </row>
    <row r="242" spans="1:13" ht="20.100000000000001" customHeight="1" x14ac:dyDescent="0.25">
      <c r="A242" s="8">
        <v>144</v>
      </c>
      <c r="B242" s="154"/>
      <c r="C242" s="211" t="str">
        <f t="shared" si="49"/>
        <v/>
      </c>
      <c r="D242" s="212" t="str">
        <f t="shared" si="50"/>
        <v/>
      </c>
      <c r="E242" s="155"/>
      <c r="F242" s="156"/>
      <c r="G242" s="221" t="str">
        <f t="shared" si="53"/>
        <v/>
      </c>
      <c r="H242" s="218" t="str">
        <f t="shared" si="51"/>
        <v/>
      </c>
      <c r="I242" s="225" t="str">
        <f t="shared" si="54"/>
        <v/>
      </c>
      <c r="J242" s="215" t="str">
        <f>IF(B242&gt;0,ROUNDUP(VLOOKUP(B242,G011B!$B:$R,16,0),2),"")</f>
        <v/>
      </c>
      <c r="K242" s="215" t="str">
        <f t="shared" si="55"/>
        <v/>
      </c>
      <c r="L242" s="216" t="str">
        <f>IF(B242&lt;&gt;"",VLOOKUP(B242,G011B!$B:$Z,25,0),"")</f>
        <v/>
      </c>
      <c r="M242" s="245" t="str">
        <f t="shared" si="52"/>
        <v/>
      </c>
    </row>
    <row r="243" spans="1:13" ht="20.100000000000001" customHeight="1" x14ac:dyDescent="0.25">
      <c r="A243" s="8">
        <v>145</v>
      </c>
      <c r="B243" s="154"/>
      <c r="C243" s="211" t="str">
        <f t="shared" si="49"/>
        <v/>
      </c>
      <c r="D243" s="212" t="str">
        <f t="shared" si="50"/>
        <v/>
      </c>
      <c r="E243" s="155"/>
      <c r="F243" s="156"/>
      <c r="G243" s="221" t="str">
        <f t="shared" si="53"/>
        <v/>
      </c>
      <c r="H243" s="218" t="str">
        <f t="shared" si="51"/>
        <v/>
      </c>
      <c r="I243" s="225" t="str">
        <f t="shared" si="54"/>
        <v/>
      </c>
      <c r="J243" s="215" t="str">
        <f>IF(B243&gt;0,ROUNDUP(VLOOKUP(B243,G011B!$B:$R,16,0),2),"")</f>
        <v/>
      </c>
      <c r="K243" s="215" t="str">
        <f t="shared" si="55"/>
        <v/>
      </c>
      <c r="L243" s="216" t="str">
        <f>IF(B243&lt;&gt;"",VLOOKUP(B243,G011B!$B:$Z,25,0),"")</f>
        <v/>
      </c>
      <c r="M243" s="245" t="str">
        <f t="shared" si="52"/>
        <v/>
      </c>
    </row>
    <row r="244" spans="1:13" ht="20.100000000000001" customHeight="1" x14ac:dyDescent="0.25">
      <c r="A244" s="8">
        <v>146</v>
      </c>
      <c r="B244" s="154"/>
      <c r="C244" s="211" t="str">
        <f t="shared" si="49"/>
        <v/>
      </c>
      <c r="D244" s="212" t="str">
        <f t="shared" si="50"/>
        <v/>
      </c>
      <c r="E244" s="155"/>
      <c r="F244" s="156"/>
      <c r="G244" s="221" t="str">
        <f t="shared" si="53"/>
        <v/>
      </c>
      <c r="H244" s="218" t="str">
        <f t="shared" si="51"/>
        <v/>
      </c>
      <c r="I244" s="225" t="str">
        <f t="shared" si="54"/>
        <v/>
      </c>
      <c r="J244" s="215" t="str">
        <f>IF(B244&gt;0,ROUNDUP(VLOOKUP(B244,G011B!$B:$R,16,0),2),"")</f>
        <v/>
      </c>
      <c r="K244" s="215" t="str">
        <f t="shared" si="55"/>
        <v/>
      </c>
      <c r="L244" s="216" t="str">
        <f>IF(B244&lt;&gt;"",VLOOKUP(B244,G011B!$B:$Z,25,0),"")</f>
        <v/>
      </c>
      <c r="M244" s="245" t="str">
        <f t="shared" si="52"/>
        <v/>
      </c>
    </row>
    <row r="245" spans="1:13" ht="20.100000000000001" customHeight="1" x14ac:dyDescent="0.25">
      <c r="A245" s="8">
        <v>147</v>
      </c>
      <c r="B245" s="154"/>
      <c r="C245" s="211" t="str">
        <f t="shared" si="49"/>
        <v/>
      </c>
      <c r="D245" s="212" t="str">
        <f t="shared" si="50"/>
        <v/>
      </c>
      <c r="E245" s="155"/>
      <c r="F245" s="156"/>
      <c r="G245" s="221" t="str">
        <f t="shared" si="53"/>
        <v/>
      </c>
      <c r="H245" s="218" t="str">
        <f t="shared" si="51"/>
        <v/>
      </c>
      <c r="I245" s="225" t="str">
        <f t="shared" si="54"/>
        <v/>
      </c>
      <c r="J245" s="215" t="str">
        <f>IF(B245&gt;0,ROUNDUP(VLOOKUP(B245,G011B!$B:$R,16,0),2),"")</f>
        <v/>
      </c>
      <c r="K245" s="215" t="str">
        <f t="shared" si="55"/>
        <v/>
      </c>
      <c r="L245" s="216" t="str">
        <f>IF(B245&lt;&gt;"",VLOOKUP(B245,G011B!$B:$Z,25,0),"")</f>
        <v/>
      </c>
      <c r="M245" s="245" t="str">
        <f t="shared" si="52"/>
        <v/>
      </c>
    </row>
    <row r="246" spans="1:13" ht="20.100000000000001" customHeight="1" x14ac:dyDescent="0.25">
      <c r="A246" s="8">
        <v>148</v>
      </c>
      <c r="B246" s="154"/>
      <c r="C246" s="211" t="str">
        <f t="shared" si="49"/>
        <v/>
      </c>
      <c r="D246" s="212" t="str">
        <f t="shared" si="50"/>
        <v/>
      </c>
      <c r="E246" s="155"/>
      <c r="F246" s="156"/>
      <c r="G246" s="221" t="str">
        <f t="shared" si="53"/>
        <v/>
      </c>
      <c r="H246" s="218" t="str">
        <f t="shared" si="51"/>
        <v/>
      </c>
      <c r="I246" s="225" t="str">
        <f t="shared" si="54"/>
        <v/>
      </c>
      <c r="J246" s="215" t="str">
        <f>IF(B246&gt;0,ROUNDUP(VLOOKUP(B246,G011B!$B:$R,16,0),2),"")</f>
        <v/>
      </c>
      <c r="K246" s="215" t="str">
        <f t="shared" si="55"/>
        <v/>
      </c>
      <c r="L246" s="216" t="str">
        <f>IF(B246&lt;&gt;"",VLOOKUP(B246,G011B!$B:$Z,25,0),"")</f>
        <v/>
      </c>
      <c r="M246" s="245" t="str">
        <f t="shared" si="52"/>
        <v/>
      </c>
    </row>
    <row r="247" spans="1:13" ht="20.100000000000001" customHeight="1" x14ac:dyDescent="0.25">
      <c r="A247" s="8">
        <v>149</v>
      </c>
      <c r="B247" s="154"/>
      <c r="C247" s="211" t="str">
        <f t="shared" si="49"/>
        <v/>
      </c>
      <c r="D247" s="212" t="str">
        <f t="shared" si="50"/>
        <v/>
      </c>
      <c r="E247" s="155"/>
      <c r="F247" s="156"/>
      <c r="G247" s="221" t="str">
        <f t="shared" si="53"/>
        <v/>
      </c>
      <c r="H247" s="218" t="str">
        <f t="shared" si="51"/>
        <v/>
      </c>
      <c r="I247" s="225" t="str">
        <f t="shared" si="54"/>
        <v/>
      </c>
      <c r="J247" s="215" t="str">
        <f>IF(B247&gt;0,ROUNDUP(VLOOKUP(B247,G011B!$B:$R,16,0),2),"")</f>
        <v/>
      </c>
      <c r="K247" s="215" t="str">
        <f t="shared" si="55"/>
        <v/>
      </c>
      <c r="L247" s="216" t="str">
        <f>IF(B247&lt;&gt;"",VLOOKUP(B247,G011B!$B:$Z,25,0),"")</f>
        <v/>
      </c>
      <c r="M247" s="245" t="str">
        <f t="shared" si="52"/>
        <v/>
      </c>
    </row>
    <row r="248" spans="1:13" ht="20.100000000000001" customHeight="1" x14ac:dyDescent="0.25">
      <c r="A248" s="8">
        <v>150</v>
      </c>
      <c r="B248" s="154"/>
      <c r="C248" s="211" t="str">
        <f t="shared" si="49"/>
        <v/>
      </c>
      <c r="D248" s="212" t="str">
        <f t="shared" si="50"/>
        <v/>
      </c>
      <c r="E248" s="155"/>
      <c r="F248" s="156"/>
      <c r="G248" s="221" t="str">
        <f t="shared" si="53"/>
        <v/>
      </c>
      <c r="H248" s="218" t="str">
        <f t="shared" si="51"/>
        <v/>
      </c>
      <c r="I248" s="225" t="str">
        <f t="shared" si="54"/>
        <v/>
      </c>
      <c r="J248" s="215" t="str">
        <f>IF(B248&gt;0,ROUNDUP(VLOOKUP(B248,G011B!$B:$R,16,0),2),"")</f>
        <v/>
      </c>
      <c r="K248" s="215" t="str">
        <f t="shared" si="55"/>
        <v/>
      </c>
      <c r="L248" s="216" t="str">
        <f>IF(B248&lt;&gt;"",VLOOKUP(B248,G011B!$B:$Z,25,0),"")</f>
        <v/>
      </c>
      <c r="M248" s="245" t="str">
        <f t="shared" si="52"/>
        <v/>
      </c>
    </row>
    <row r="249" spans="1:13" ht="20.100000000000001" customHeight="1" x14ac:dyDescent="0.25">
      <c r="A249" s="8">
        <v>151</v>
      </c>
      <c r="B249" s="154"/>
      <c r="C249" s="211" t="str">
        <f t="shared" si="49"/>
        <v/>
      </c>
      <c r="D249" s="212" t="str">
        <f t="shared" si="50"/>
        <v/>
      </c>
      <c r="E249" s="155"/>
      <c r="F249" s="156"/>
      <c r="G249" s="221" t="str">
        <f t="shared" si="53"/>
        <v/>
      </c>
      <c r="H249" s="218" t="str">
        <f t="shared" si="51"/>
        <v/>
      </c>
      <c r="I249" s="225" t="str">
        <f t="shared" si="54"/>
        <v/>
      </c>
      <c r="J249" s="215" t="str">
        <f>IF(B249&gt;0,ROUNDUP(VLOOKUP(B249,G011B!$B:$R,16,0),2),"")</f>
        <v/>
      </c>
      <c r="K249" s="215" t="str">
        <f t="shared" si="55"/>
        <v/>
      </c>
      <c r="L249" s="216" t="str">
        <f>IF(B249&lt;&gt;"",VLOOKUP(B249,G011B!$B:$Z,25,0),"")</f>
        <v/>
      </c>
      <c r="M249" s="245" t="str">
        <f t="shared" si="52"/>
        <v/>
      </c>
    </row>
    <row r="250" spans="1:13" ht="20.100000000000001" customHeight="1" x14ac:dyDescent="0.25">
      <c r="A250" s="8">
        <v>152</v>
      </c>
      <c r="B250" s="154"/>
      <c r="C250" s="211" t="str">
        <f t="shared" si="49"/>
        <v/>
      </c>
      <c r="D250" s="212" t="str">
        <f t="shared" si="50"/>
        <v/>
      </c>
      <c r="E250" s="155"/>
      <c r="F250" s="156"/>
      <c r="G250" s="221" t="str">
        <f t="shared" si="53"/>
        <v/>
      </c>
      <c r="H250" s="218" t="str">
        <f t="shared" si="51"/>
        <v/>
      </c>
      <c r="I250" s="225" t="str">
        <f t="shared" si="54"/>
        <v/>
      </c>
      <c r="J250" s="215" t="str">
        <f>IF(B250&gt;0,ROUNDUP(VLOOKUP(B250,G011B!$B:$R,16,0),2),"")</f>
        <v/>
      </c>
      <c r="K250" s="215" t="str">
        <f t="shared" si="55"/>
        <v/>
      </c>
      <c r="L250" s="216" t="str">
        <f>IF(B250&lt;&gt;"",VLOOKUP(B250,G011B!$B:$Z,25,0),"")</f>
        <v/>
      </c>
      <c r="M250" s="245" t="str">
        <f t="shared" si="52"/>
        <v/>
      </c>
    </row>
    <row r="251" spans="1:13" ht="20.100000000000001" customHeight="1" x14ac:dyDescent="0.25">
      <c r="A251" s="8">
        <v>153</v>
      </c>
      <c r="B251" s="154"/>
      <c r="C251" s="211" t="str">
        <f t="shared" si="49"/>
        <v/>
      </c>
      <c r="D251" s="212" t="str">
        <f t="shared" si="50"/>
        <v/>
      </c>
      <c r="E251" s="155"/>
      <c r="F251" s="156"/>
      <c r="G251" s="221" t="str">
        <f t="shared" si="53"/>
        <v/>
      </c>
      <c r="H251" s="218" t="str">
        <f t="shared" si="51"/>
        <v/>
      </c>
      <c r="I251" s="225" t="str">
        <f t="shared" si="54"/>
        <v/>
      </c>
      <c r="J251" s="215" t="str">
        <f>IF(B251&gt;0,ROUNDUP(VLOOKUP(B251,G011B!$B:$R,16,0),2),"")</f>
        <v/>
      </c>
      <c r="K251" s="215" t="str">
        <f t="shared" si="55"/>
        <v/>
      </c>
      <c r="L251" s="216" t="str">
        <f>IF(B251&lt;&gt;"",VLOOKUP(B251,G011B!$B:$Z,25,0),"")</f>
        <v/>
      </c>
      <c r="M251" s="245" t="str">
        <f t="shared" si="52"/>
        <v/>
      </c>
    </row>
    <row r="252" spans="1:13" ht="20.100000000000001" customHeight="1" x14ac:dyDescent="0.25">
      <c r="A252" s="8">
        <v>154</v>
      </c>
      <c r="B252" s="154"/>
      <c r="C252" s="211" t="str">
        <f t="shared" si="49"/>
        <v/>
      </c>
      <c r="D252" s="212" t="str">
        <f t="shared" si="50"/>
        <v/>
      </c>
      <c r="E252" s="155"/>
      <c r="F252" s="156"/>
      <c r="G252" s="221" t="str">
        <f t="shared" si="53"/>
        <v/>
      </c>
      <c r="H252" s="218" t="str">
        <f t="shared" si="51"/>
        <v/>
      </c>
      <c r="I252" s="225" t="str">
        <f t="shared" si="54"/>
        <v/>
      </c>
      <c r="J252" s="215" t="str">
        <f>IF(B252&gt;0,ROUNDUP(VLOOKUP(B252,G011B!$B:$R,16,0),2),"")</f>
        <v/>
      </c>
      <c r="K252" s="215" t="str">
        <f t="shared" si="55"/>
        <v/>
      </c>
      <c r="L252" s="216" t="str">
        <f>IF(B252&lt;&gt;"",VLOOKUP(B252,G011B!$B:$Z,25,0),"")</f>
        <v/>
      </c>
      <c r="M252" s="245" t="str">
        <f t="shared" si="52"/>
        <v/>
      </c>
    </row>
    <row r="253" spans="1:13" ht="20.100000000000001" customHeight="1" x14ac:dyDescent="0.25">
      <c r="A253" s="8">
        <v>155</v>
      </c>
      <c r="B253" s="154"/>
      <c r="C253" s="211" t="str">
        <f t="shared" si="49"/>
        <v/>
      </c>
      <c r="D253" s="212" t="str">
        <f t="shared" si="50"/>
        <v/>
      </c>
      <c r="E253" s="155"/>
      <c r="F253" s="156"/>
      <c r="G253" s="221" t="str">
        <f t="shared" si="53"/>
        <v/>
      </c>
      <c r="H253" s="218" t="str">
        <f t="shared" si="51"/>
        <v/>
      </c>
      <c r="I253" s="225" t="str">
        <f t="shared" si="54"/>
        <v/>
      </c>
      <c r="J253" s="215" t="str">
        <f>IF(B253&gt;0,ROUNDUP(VLOOKUP(B253,G011B!$B:$R,16,0),2),"")</f>
        <v/>
      </c>
      <c r="K253" s="215" t="str">
        <f t="shared" si="55"/>
        <v/>
      </c>
      <c r="L253" s="216" t="str">
        <f>IF(B253&lt;&gt;"",VLOOKUP(B253,G011B!$B:$Z,25,0),"")</f>
        <v/>
      </c>
      <c r="M253" s="245" t="str">
        <f t="shared" si="52"/>
        <v/>
      </c>
    </row>
    <row r="254" spans="1:13" ht="20.100000000000001" customHeight="1" x14ac:dyDescent="0.25">
      <c r="A254" s="8">
        <v>156</v>
      </c>
      <c r="B254" s="154"/>
      <c r="C254" s="211" t="str">
        <f t="shared" si="49"/>
        <v/>
      </c>
      <c r="D254" s="212" t="str">
        <f t="shared" si="50"/>
        <v/>
      </c>
      <c r="E254" s="155"/>
      <c r="F254" s="156"/>
      <c r="G254" s="221" t="str">
        <f t="shared" si="53"/>
        <v/>
      </c>
      <c r="H254" s="218" t="str">
        <f t="shared" si="51"/>
        <v/>
      </c>
      <c r="I254" s="225" t="str">
        <f t="shared" si="54"/>
        <v/>
      </c>
      <c r="J254" s="215" t="str">
        <f>IF(B254&gt;0,ROUNDUP(VLOOKUP(B254,G011B!$B:$R,16,0),2),"")</f>
        <v/>
      </c>
      <c r="K254" s="215" t="str">
        <f t="shared" si="55"/>
        <v/>
      </c>
      <c r="L254" s="216" t="str">
        <f>IF(B254&lt;&gt;"",VLOOKUP(B254,G011B!$B:$Z,25,0),"")</f>
        <v/>
      </c>
      <c r="M254" s="245" t="str">
        <f t="shared" si="52"/>
        <v/>
      </c>
    </row>
    <row r="255" spans="1:13" ht="20.100000000000001" customHeight="1" x14ac:dyDescent="0.25">
      <c r="A255" s="8">
        <v>157</v>
      </c>
      <c r="B255" s="154"/>
      <c r="C255" s="211" t="str">
        <f t="shared" si="49"/>
        <v/>
      </c>
      <c r="D255" s="212" t="str">
        <f t="shared" si="50"/>
        <v/>
      </c>
      <c r="E255" s="155"/>
      <c r="F255" s="156"/>
      <c r="G255" s="221" t="str">
        <f t="shared" si="53"/>
        <v/>
      </c>
      <c r="H255" s="218" t="str">
        <f t="shared" si="51"/>
        <v/>
      </c>
      <c r="I255" s="225" t="str">
        <f t="shared" si="54"/>
        <v/>
      </c>
      <c r="J255" s="215" t="str">
        <f>IF(B255&gt;0,ROUNDUP(VLOOKUP(B255,G011B!$B:$R,16,0),2),"")</f>
        <v/>
      </c>
      <c r="K255" s="215" t="str">
        <f t="shared" si="55"/>
        <v/>
      </c>
      <c r="L255" s="216" t="str">
        <f>IF(B255&lt;&gt;"",VLOOKUP(B255,G011B!$B:$Z,25,0),"")</f>
        <v/>
      </c>
      <c r="M255" s="245" t="str">
        <f t="shared" si="52"/>
        <v/>
      </c>
    </row>
    <row r="256" spans="1:13" ht="20.100000000000001" customHeight="1" x14ac:dyDescent="0.25">
      <c r="A256" s="8">
        <v>158</v>
      </c>
      <c r="B256" s="154"/>
      <c r="C256" s="211" t="str">
        <f t="shared" si="49"/>
        <v/>
      </c>
      <c r="D256" s="212" t="str">
        <f t="shared" si="50"/>
        <v/>
      </c>
      <c r="E256" s="155"/>
      <c r="F256" s="156"/>
      <c r="G256" s="221" t="str">
        <f t="shared" si="53"/>
        <v/>
      </c>
      <c r="H256" s="218" t="str">
        <f t="shared" si="51"/>
        <v/>
      </c>
      <c r="I256" s="225" t="str">
        <f t="shared" si="54"/>
        <v/>
      </c>
      <c r="J256" s="215" t="str">
        <f>IF(B256&gt;0,ROUNDUP(VLOOKUP(B256,G011B!$B:$R,16,0),2),"")</f>
        <v/>
      </c>
      <c r="K256" s="215" t="str">
        <f t="shared" si="55"/>
        <v/>
      </c>
      <c r="L256" s="216" t="str">
        <f>IF(B256&lt;&gt;"",VLOOKUP(B256,G011B!$B:$Z,25,0),"")</f>
        <v/>
      </c>
      <c r="M256" s="245" t="str">
        <f t="shared" si="52"/>
        <v/>
      </c>
    </row>
    <row r="257" spans="1:15" ht="20.100000000000001" customHeight="1" x14ac:dyDescent="0.25">
      <c r="A257" s="8">
        <v>159</v>
      </c>
      <c r="B257" s="154"/>
      <c r="C257" s="211" t="str">
        <f t="shared" si="49"/>
        <v/>
      </c>
      <c r="D257" s="212" t="str">
        <f t="shared" si="50"/>
        <v/>
      </c>
      <c r="E257" s="155"/>
      <c r="F257" s="156"/>
      <c r="G257" s="221" t="str">
        <f t="shared" si="53"/>
        <v/>
      </c>
      <c r="H257" s="218" t="str">
        <f t="shared" si="51"/>
        <v/>
      </c>
      <c r="I257" s="225" t="str">
        <f t="shared" si="54"/>
        <v/>
      </c>
      <c r="J257" s="215" t="str">
        <f>IF(B257&gt;0,ROUNDUP(VLOOKUP(B257,G011B!$B:$R,16,0),2),"")</f>
        <v/>
      </c>
      <c r="K257" s="215" t="str">
        <f t="shared" si="55"/>
        <v/>
      </c>
      <c r="L257" s="216" t="str">
        <f>IF(B257&lt;&gt;"",VLOOKUP(B257,G011B!$B:$Z,25,0),"")</f>
        <v/>
      </c>
      <c r="M257" s="245" t="str">
        <f t="shared" si="52"/>
        <v/>
      </c>
    </row>
    <row r="258" spans="1:15" ht="20.100000000000001" customHeight="1" thickBot="1" x14ac:dyDescent="0.3">
      <c r="A258" s="134">
        <v>160</v>
      </c>
      <c r="B258" s="157"/>
      <c r="C258" s="213" t="str">
        <f t="shared" si="49"/>
        <v/>
      </c>
      <c r="D258" s="214" t="str">
        <f t="shared" si="50"/>
        <v/>
      </c>
      <c r="E258" s="158"/>
      <c r="F258" s="159"/>
      <c r="G258" s="222" t="str">
        <f t="shared" si="53"/>
        <v/>
      </c>
      <c r="H258" s="219" t="str">
        <f t="shared" si="51"/>
        <v/>
      </c>
      <c r="I258" s="226" t="str">
        <f t="shared" si="54"/>
        <v/>
      </c>
      <c r="J258" s="215" t="str">
        <f>IF(B258&gt;0,ROUNDUP(VLOOKUP(B258,G011B!$B:$R,16,0),2),"")</f>
        <v/>
      </c>
      <c r="K258" s="215" t="str">
        <f t="shared" si="55"/>
        <v/>
      </c>
      <c r="L258" s="216" t="str">
        <f>IF(B258&lt;&gt;"",VLOOKUP(B258,G011B!$B:$Z,25,0),"")</f>
        <v/>
      </c>
      <c r="M258" s="245" t="str">
        <f t="shared" si="52"/>
        <v/>
      </c>
    </row>
    <row r="259" spans="1:15" ht="20.100000000000001" customHeight="1" thickBot="1" x14ac:dyDescent="0.35">
      <c r="A259" s="482" t="s">
        <v>46</v>
      </c>
      <c r="B259" s="483"/>
      <c r="C259" s="483"/>
      <c r="D259" s="483"/>
      <c r="E259" s="483"/>
      <c r="F259" s="484"/>
      <c r="G259" s="223">
        <f>SUM(G239:G258)</f>
        <v>0</v>
      </c>
      <c r="H259" s="319"/>
      <c r="I259" s="206">
        <f>IF(C237=C204,SUM(I239:I258)+I226,SUM(I239:I258))</f>
        <v>0</v>
      </c>
      <c r="N259" s="227">
        <f>IF(COUNTA(E239:E258)&gt;0,1,0)</f>
        <v>0</v>
      </c>
    </row>
    <row r="260" spans="1:15" ht="20.100000000000001" customHeight="1" thickBot="1" x14ac:dyDescent="0.3">
      <c r="A260" s="475" t="s">
        <v>84</v>
      </c>
      <c r="B260" s="476"/>
      <c r="C260" s="476"/>
      <c r="D260" s="477"/>
      <c r="E260" s="195">
        <f>SUM(G:G)/2</f>
        <v>0</v>
      </c>
      <c r="F260" s="478"/>
      <c r="G260" s="479"/>
      <c r="H260" s="480"/>
      <c r="I260" s="204">
        <f>SUM(I239:I258)+I227</f>
        <v>0</v>
      </c>
    </row>
    <row r="261" spans="1:15" x14ac:dyDescent="0.25">
      <c r="A261" s="7" t="s">
        <v>156</v>
      </c>
    </row>
    <row r="263" spans="1:15" ht="19.5" x14ac:dyDescent="0.3">
      <c r="A263" s="349" t="s">
        <v>43</v>
      </c>
      <c r="B263" s="350">
        <f ca="1">imzatarihi</f>
        <v>46091</v>
      </c>
      <c r="C263" s="140" t="s">
        <v>44</v>
      </c>
      <c r="D263" s="348" t="str">
        <f>IF(kurulusyetkilisi&gt;0,kurulusyetkilisi,"")</f>
        <v/>
      </c>
      <c r="G263" s="342"/>
      <c r="H263" s="131"/>
      <c r="I263" s="131"/>
      <c r="K263" s="153"/>
      <c r="L263" s="153"/>
      <c r="M263" s="4"/>
      <c r="N263" s="153"/>
      <c r="O263" s="153"/>
    </row>
    <row r="264" spans="1:15" ht="19.5" x14ac:dyDescent="0.3">
      <c r="A264" s="346"/>
      <c r="B264" s="346"/>
      <c r="C264" s="140" t="s">
        <v>45</v>
      </c>
      <c r="D264" s="140"/>
      <c r="E264" s="414"/>
      <c r="F264" s="414"/>
      <c r="G264" s="414"/>
      <c r="H264" s="107"/>
      <c r="I264" s="107"/>
      <c r="K264" s="153"/>
      <c r="L264" s="153"/>
      <c r="M264" s="4"/>
      <c r="N264" s="153"/>
      <c r="O264" s="153"/>
    </row>
    <row r="265" spans="1:15" ht="15.75" x14ac:dyDescent="0.25">
      <c r="A265" s="453" t="s">
        <v>77</v>
      </c>
      <c r="B265" s="453"/>
      <c r="C265" s="453"/>
      <c r="D265" s="453"/>
      <c r="E265" s="453"/>
      <c r="F265" s="453"/>
      <c r="G265" s="453"/>
      <c r="H265" s="453"/>
      <c r="I265" s="453"/>
    </row>
    <row r="266" spans="1:15" x14ac:dyDescent="0.25">
      <c r="A266" s="439" t="str">
        <f>IF(YilDonem&lt;&gt;"",CONCATENATE(YilDonem," dönemine aittir."),"")</f>
        <v/>
      </c>
      <c r="B266" s="439"/>
      <c r="C266" s="439"/>
      <c r="D266" s="439"/>
      <c r="E266" s="439"/>
      <c r="F266" s="439"/>
      <c r="G266" s="439"/>
      <c r="H266" s="439"/>
      <c r="I266" s="439"/>
    </row>
    <row r="267" spans="1:15" ht="19.5" thickBot="1" x14ac:dyDescent="0.35">
      <c r="A267" s="474" t="s">
        <v>86</v>
      </c>
      <c r="B267" s="474"/>
      <c r="C267" s="474"/>
      <c r="D267" s="474"/>
      <c r="E267" s="474"/>
      <c r="F267" s="474"/>
      <c r="G267" s="474"/>
      <c r="H267" s="474"/>
      <c r="I267" s="474"/>
    </row>
    <row r="268" spans="1:15" ht="19.5" customHeight="1" thickBot="1" x14ac:dyDescent="0.3">
      <c r="A268" s="463" t="s">
        <v>1</v>
      </c>
      <c r="B268" s="464"/>
      <c r="C268" s="441" t="str">
        <f>IF(ProjeNo&gt;0,ProjeNo,"")</f>
        <v/>
      </c>
      <c r="D268" s="442"/>
      <c r="E268" s="442"/>
      <c r="F268" s="442"/>
      <c r="G268" s="442"/>
      <c r="H268" s="442"/>
      <c r="I268" s="443"/>
    </row>
    <row r="269" spans="1:15" ht="29.25" customHeight="1" thickBot="1" x14ac:dyDescent="0.3">
      <c r="A269" s="481" t="s">
        <v>11</v>
      </c>
      <c r="B269" s="470"/>
      <c r="C269" s="467" t="str">
        <f>IF(ProjeAdi&gt;0,ProjeAdi,"")</f>
        <v/>
      </c>
      <c r="D269" s="468"/>
      <c r="E269" s="468"/>
      <c r="F269" s="468"/>
      <c r="G269" s="468"/>
      <c r="H269" s="468"/>
      <c r="I269" s="469"/>
    </row>
    <row r="270" spans="1:15" ht="19.5" customHeight="1" thickBot="1" x14ac:dyDescent="0.3">
      <c r="A270" s="463" t="s">
        <v>78</v>
      </c>
      <c r="B270" s="464"/>
      <c r="C270" s="29"/>
      <c r="D270" s="485"/>
      <c r="E270" s="485"/>
      <c r="F270" s="485"/>
      <c r="G270" s="485"/>
      <c r="H270" s="485"/>
      <c r="I270" s="486"/>
    </row>
    <row r="271" spans="1:15" s="5" customFormat="1" ht="30.75" thickBot="1" x14ac:dyDescent="0.3">
      <c r="A271" s="3" t="s">
        <v>7</v>
      </c>
      <c r="B271" s="3" t="s">
        <v>8</v>
      </c>
      <c r="C271" s="3" t="s">
        <v>67</v>
      </c>
      <c r="D271" s="3" t="s">
        <v>161</v>
      </c>
      <c r="E271" s="3" t="s">
        <v>79</v>
      </c>
      <c r="F271" s="3" t="s">
        <v>80</v>
      </c>
      <c r="G271" s="3" t="s">
        <v>81</v>
      </c>
      <c r="H271" s="3" t="s">
        <v>82</v>
      </c>
      <c r="I271" s="3" t="s">
        <v>83</v>
      </c>
      <c r="J271" s="148" t="s">
        <v>87</v>
      </c>
      <c r="K271" s="149" t="s">
        <v>88</v>
      </c>
      <c r="L271" s="149" t="s">
        <v>80</v>
      </c>
    </row>
    <row r="272" spans="1:15" ht="20.100000000000001" customHeight="1" x14ac:dyDescent="0.25">
      <c r="A272" s="133">
        <v>161</v>
      </c>
      <c r="B272" s="150"/>
      <c r="C272" s="209" t="str">
        <f t="shared" ref="C272:C291" si="56">IF(B272&lt;&gt;"",VLOOKUP(B272,PersonelTablo,2,0),"")</f>
        <v/>
      </c>
      <c r="D272" s="210" t="str">
        <f t="shared" ref="D272:D291" si="57">IF(B272&lt;&gt;"",VLOOKUP(B272,PersonelTablo,3,0),"")</f>
        <v/>
      </c>
      <c r="E272" s="151"/>
      <c r="F272" s="152"/>
      <c r="G272" s="220" t="str">
        <f>IF(AND(B272&lt;&gt;"",L272&gt;=F272),E272*F272,"")</f>
        <v/>
      </c>
      <c r="H272" s="217" t="str">
        <f t="shared" ref="H272:H291" si="58">IF(B272&lt;&gt;"",VLOOKUP(B272,G011CTablo,15,0),"")</f>
        <v/>
      </c>
      <c r="I272" s="224" t="str">
        <f>IF(AND(B272&lt;&gt;"",J272&gt;=K272,L272&gt;0),G272*H272,"")</f>
        <v/>
      </c>
      <c r="J272" s="215" t="str">
        <f>IF(B272&gt;0,ROUNDUP(VLOOKUP(B272,G011B!$B:$R,16,0),2),"")</f>
        <v/>
      </c>
      <c r="K272" s="215" t="str">
        <f>IF(B272&gt;0,SUMIF($B:$B,B272,$G:$G),"")</f>
        <v/>
      </c>
      <c r="L272" s="216" t="str">
        <f>IF(B272&lt;&gt;"",VLOOKUP(B272,G011B!$B:$Z,25,0),"")</f>
        <v/>
      </c>
      <c r="M272" s="245" t="str">
        <f t="shared" ref="M272:M291" si="59">IF(J272&gt;=K272,"","Personelin bütün iş paketlerindeki Toplam Adam Ay değeri "&amp;K272&amp;" olup, bu değer, G011B formunda beyan edilen Çalışılan Toplam Ay değerini geçemez. Maliyeti hesaplamak için Adam/Ay Oranı veya Çalışılan Ay değerini düzeltiniz. ")</f>
        <v/>
      </c>
    </row>
    <row r="273" spans="1:13" ht="20.100000000000001" customHeight="1" x14ac:dyDescent="0.25">
      <c r="A273" s="8">
        <v>162</v>
      </c>
      <c r="B273" s="154"/>
      <c r="C273" s="211" t="str">
        <f t="shared" si="56"/>
        <v/>
      </c>
      <c r="D273" s="212" t="str">
        <f t="shared" si="57"/>
        <v/>
      </c>
      <c r="E273" s="155"/>
      <c r="F273" s="156"/>
      <c r="G273" s="221" t="str">
        <f t="shared" ref="G273:G291" si="60">IF(AND(B273&lt;&gt;"",L273&gt;=F273),E273*F273,"")</f>
        <v/>
      </c>
      <c r="H273" s="218" t="str">
        <f t="shared" si="58"/>
        <v/>
      </c>
      <c r="I273" s="225" t="str">
        <f t="shared" ref="I273:I291" si="61">IF(AND(B273&lt;&gt;"",J273&gt;=K273,L273&gt;0),G273*H273,"")</f>
        <v/>
      </c>
      <c r="J273" s="215" t="str">
        <f>IF(B273&gt;0,ROUNDUP(VLOOKUP(B273,G011B!$B:$R,16,0),2),"")</f>
        <v/>
      </c>
      <c r="K273" s="215" t="str">
        <f t="shared" ref="K273:K291" si="62">IF(B273&gt;0,SUMIF($B:$B,B273,$G:$G),"")</f>
        <v/>
      </c>
      <c r="L273" s="216" t="str">
        <f>IF(B273&lt;&gt;"",VLOOKUP(B273,G011B!$B:$Z,25,0),"")</f>
        <v/>
      </c>
      <c r="M273" s="245" t="str">
        <f t="shared" si="59"/>
        <v/>
      </c>
    </row>
    <row r="274" spans="1:13" ht="20.100000000000001" customHeight="1" x14ac:dyDescent="0.25">
      <c r="A274" s="8">
        <v>163</v>
      </c>
      <c r="B274" s="154"/>
      <c r="C274" s="211" t="str">
        <f t="shared" si="56"/>
        <v/>
      </c>
      <c r="D274" s="212" t="str">
        <f t="shared" si="57"/>
        <v/>
      </c>
      <c r="E274" s="155"/>
      <c r="F274" s="156"/>
      <c r="G274" s="221" t="str">
        <f t="shared" si="60"/>
        <v/>
      </c>
      <c r="H274" s="218" t="str">
        <f t="shared" si="58"/>
        <v/>
      </c>
      <c r="I274" s="225" t="str">
        <f t="shared" si="61"/>
        <v/>
      </c>
      <c r="J274" s="215" t="str">
        <f>IF(B274&gt;0,ROUNDUP(VLOOKUP(B274,G011B!$B:$R,16,0),2),"")</f>
        <v/>
      </c>
      <c r="K274" s="215" t="str">
        <f t="shared" si="62"/>
        <v/>
      </c>
      <c r="L274" s="216" t="str">
        <f>IF(B274&lt;&gt;"",VLOOKUP(B274,G011B!$B:$Z,25,0),"")</f>
        <v/>
      </c>
      <c r="M274" s="245" t="str">
        <f t="shared" si="59"/>
        <v/>
      </c>
    </row>
    <row r="275" spans="1:13" ht="20.100000000000001" customHeight="1" x14ac:dyDescent="0.25">
      <c r="A275" s="8">
        <v>164</v>
      </c>
      <c r="B275" s="154"/>
      <c r="C275" s="211" t="str">
        <f t="shared" si="56"/>
        <v/>
      </c>
      <c r="D275" s="212" t="str">
        <f t="shared" si="57"/>
        <v/>
      </c>
      <c r="E275" s="155"/>
      <c r="F275" s="156"/>
      <c r="G275" s="221" t="str">
        <f t="shared" si="60"/>
        <v/>
      </c>
      <c r="H275" s="218" t="str">
        <f t="shared" si="58"/>
        <v/>
      </c>
      <c r="I275" s="225" t="str">
        <f t="shared" si="61"/>
        <v/>
      </c>
      <c r="J275" s="215" t="str">
        <f>IF(B275&gt;0,ROUNDUP(VLOOKUP(B275,G011B!$B:$R,16,0),2),"")</f>
        <v/>
      </c>
      <c r="K275" s="215" t="str">
        <f t="shared" si="62"/>
        <v/>
      </c>
      <c r="L275" s="216" t="str">
        <f>IF(B275&lt;&gt;"",VLOOKUP(B275,G011B!$B:$Z,25,0),"")</f>
        <v/>
      </c>
      <c r="M275" s="245" t="str">
        <f t="shared" si="59"/>
        <v/>
      </c>
    </row>
    <row r="276" spans="1:13" ht="20.100000000000001" customHeight="1" x14ac:dyDescent="0.25">
      <c r="A276" s="8">
        <v>165</v>
      </c>
      <c r="B276" s="154"/>
      <c r="C276" s="211" t="str">
        <f t="shared" si="56"/>
        <v/>
      </c>
      <c r="D276" s="212" t="str">
        <f t="shared" si="57"/>
        <v/>
      </c>
      <c r="E276" s="155"/>
      <c r="F276" s="156"/>
      <c r="G276" s="221" t="str">
        <f t="shared" si="60"/>
        <v/>
      </c>
      <c r="H276" s="218" t="str">
        <f t="shared" si="58"/>
        <v/>
      </c>
      <c r="I276" s="225" t="str">
        <f t="shared" si="61"/>
        <v/>
      </c>
      <c r="J276" s="215" t="str">
        <f>IF(B276&gt;0,ROUNDUP(VLOOKUP(B276,G011B!$B:$R,16,0),2),"")</f>
        <v/>
      </c>
      <c r="K276" s="215" t="str">
        <f t="shared" si="62"/>
        <v/>
      </c>
      <c r="L276" s="216" t="str">
        <f>IF(B276&lt;&gt;"",VLOOKUP(B276,G011B!$B:$Z,25,0),"")</f>
        <v/>
      </c>
      <c r="M276" s="245" t="str">
        <f t="shared" si="59"/>
        <v/>
      </c>
    </row>
    <row r="277" spans="1:13" ht="20.100000000000001" customHeight="1" x14ac:dyDescent="0.25">
      <c r="A277" s="8">
        <v>166</v>
      </c>
      <c r="B277" s="154"/>
      <c r="C277" s="211" t="str">
        <f t="shared" si="56"/>
        <v/>
      </c>
      <c r="D277" s="212" t="str">
        <f t="shared" si="57"/>
        <v/>
      </c>
      <c r="E277" s="155"/>
      <c r="F277" s="156"/>
      <c r="G277" s="221" t="str">
        <f t="shared" si="60"/>
        <v/>
      </c>
      <c r="H277" s="218" t="str">
        <f t="shared" si="58"/>
        <v/>
      </c>
      <c r="I277" s="225" t="str">
        <f t="shared" si="61"/>
        <v/>
      </c>
      <c r="J277" s="215" t="str">
        <f>IF(B277&gt;0,ROUNDUP(VLOOKUP(B277,G011B!$B:$R,16,0),2),"")</f>
        <v/>
      </c>
      <c r="K277" s="215" t="str">
        <f t="shared" si="62"/>
        <v/>
      </c>
      <c r="L277" s="216" t="str">
        <f>IF(B277&lt;&gt;"",VLOOKUP(B277,G011B!$B:$Z,25,0),"")</f>
        <v/>
      </c>
      <c r="M277" s="245" t="str">
        <f t="shared" si="59"/>
        <v/>
      </c>
    </row>
    <row r="278" spans="1:13" ht="20.100000000000001" customHeight="1" x14ac:dyDescent="0.25">
      <c r="A278" s="8">
        <v>167</v>
      </c>
      <c r="B278" s="154"/>
      <c r="C278" s="211" t="str">
        <f t="shared" si="56"/>
        <v/>
      </c>
      <c r="D278" s="212" t="str">
        <f t="shared" si="57"/>
        <v/>
      </c>
      <c r="E278" s="155"/>
      <c r="F278" s="156"/>
      <c r="G278" s="221" t="str">
        <f t="shared" si="60"/>
        <v/>
      </c>
      <c r="H278" s="218" t="str">
        <f t="shared" si="58"/>
        <v/>
      </c>
      <c r="I278" s="225" t="str">
        <f t="shared" si="61"/>
        <v/>
      </c>
      <c r="J278" s="215" t="str">
        <f>IF(B278&gt;0,ROUNDUP(VLOOKUP(B278,G011B!$B:$R,16,0),2),"")</f>
        <v/>
      </c>
      <c r="K278" s="215" t="str">
        <f t="shared" si="62"/>
        <v/>
      </c>
      <c r="L278" s="216" t="str">
        <f>IF(B278&lt;&gt;"",VLOOKUP(B278,G011B!$B:$Z,25,0),"")</f>
        <v/>
      </c>
      <c r="M278" s="245" t="str">
        <f t="shared" si="59"/>
        <v/>
      </c>
    </row>
    <row r="279" spans="1:13" ht="20.100000000000001" customHeight="1" x14ac:dyDescent="0.25">
      <c r="A279" s="8">
        <v>168</v>
      </c>
      <c r="B279" s="154"/>
      <c r="C279" s="211" t="str">
        <f t="shared" si="56"/>
        <v/>
      </c>
      <c r="D279" s="212" t="str">
        <f t="shared" si="57"/>
        <v/>
      </c>
      <c r="E279" s="155"/>
      <c r="F279" s="156"/>
      <c r="G279" s="221" t="str">
        <f t="shared" si="60"/>
        <v/>
      </c>
      <c r="H279" s="218" t="str">
        <f t="shared" si="58"/>
        <v/>
      </c>
      <c r="I279" s="225" t="str">
        <f t="shared" si="61"/>
        <v/>
      </c>
      <c r="J279" s="215" t="str">
        <f>IF(B279&gt;0,ROUNDUP(VLOOKUP(B279,G011B!$B:$R,16,0),2),"")</f>
        <v/>
      </c>
      <c r="K279" s="215" t="str">
        <f t="shared" si="62"/>
        <v/>
      </c>
      <c r="L279" s="216" t="str">
        <f>IF(B279&lt;&gt;"",VLOOKUP(B279,G011B!$B:$Z,25,0),"")</f>
        <v/>
      </c>
      <c r="M279" s="245" t="str">
        <f t="shared" si="59"/>
        <v/>
      </c>
    </row>
    <row r="280" spans="1:13" ht="20.100000000000001" customHeight="1" x14ac:dyDescent="0.25">
      <c r="A280" s="8">
        <v>169</v>
      </c>
      <c r="B280" s="154"/>
      <c r="C280" s="211" t="str">
        <f t="shared" si="56"/>
        <v/>
      </c>
      <c r="D280" s="212" t="str">
        <f t="shared" si="57"/>
        <v/>
      </c>
      <c r="E280" s="155"/>
      <c r="F280" s="156"/>
      <c r="G280" s="221" t="str">
        <f t="shared" si="60"/>
        <v/>
      </c>
      <c r="H280" s="218" t="str">
        <f t="shared" si="58"/>
        <v/>
      </c>
      <c r="I280" s="225" t="str">
        <f t="shared" si="61"/>
        <v/>
      </c>
      <c r="J280" s="215" t="str">
        <f>IF(B280&gt;0,ROUNDUP(VLOOKUP(B280,G011B!$B:$R,16,0),2),"")</f>
        <v/>
      </c>
      <c r="K280" s="215" t="str">
        <f t="shared" si="62"/>
        <v/>
      </c>
      <c r="L280" s="216" t="str">
        <f>IF(B280&lt;&gt;"",VLOOKUP(B280,G011B!$B:$Z,25,0),"")</f>
        <v/>
      </c>
      <c r="M280" s="245" t="str">
        <f t="shared" si="59"/>
        <v/>
      </c>
    </row>
    <row r="281" spans="1:13" ht="20.100000000000001" customHeight="1" x14ac:dyDescent="0.25">
      <c r="A281" s="8">
        <v>170</v>
      </c>
      <c r="B281" s="154"/>
      <c r="C281" s="211" t="str">
        <f t="shared" si="56"/>
        <v/>
      </c>
      <c r="D281" s="212" t="str">
        <f t="shared" si="57"/>
        <v/>
      </c>
      <c r="E281" s="155"/>
      <c r="F281" s="156"/>
      <c r="G281" s="221" t="str">
        <f t="shared" si="60"/>
        <v/>
      </c>
      <c r="H281" s="218" t="str">
        <f t="shared" si="58"/>
        <v/>
      </c>
      <c r="I281" s="225" t="str">
        <f t="shared" si="61"/>
        <v/>
      </c>
      <c r="J281" s="215" t="str">
        <f>IF(B281&gt;0,ROUNDUP(VLOOKUP(B281,G011B!$B:$R,16,0),2),"")</f>
        <v/>
      </c>
      <c r="K281" s="215" t="str">
        <f t="shared" si="62"/>
        <v/>
      </c>
      <c r="L281" s="216" t="str">
        <f>IF(B281&lt;&gt;"",VLOOKUP(B281,G011B!$B:$Z,25,0),"")</f>
        <v/>
      </c>
      <c r="M281" s="245" t="str">
        <f t="shared" si="59"/>
        <v/>
      </c>
    </row>
    <row r="282" spans="1:13" ht="20.100000000000001" customHeight="1" x14ac:dyDescent="0.25">
      <c r="A282" s="8">
        <v>171</v>
      </c>
      <c r="B282" s="154"/>
      <c r="C282" s="211" t="str">
        <f t="shared" si="56"/>
        <v/>
      </c>
      <c r="D282" s="212" t="str">
        <f t="shared" si="57"/>
        <v/>
      </c>
      <c r="E282" s="155"/>
      <c r="F282" s="156"/>
      <c r="G282" s="221" t="str">
        <f t="shared" si="60"/>
        <v/>
      </c>
      <c r="H282" s="218" t="str">
        <f t="shared" si="58"/>
        <v/>
      </c>
      <c r="I282" s="225" t="str">
        <f t="shared" si="61"/>
        <v/>
      </c>
      <c r="J282" s="215" t="str">
        <f>IF(B282&gt;0,ROUNDUP(VLOOKUP(B282,G011B!$B:$R,16,0),2),"")</f>
        <v/>
      </c>
      <c r="K282" s="215" t="str">
        <f t="shared" si="62"/>
        <v/>
      </c>
      <c r="L282" s="216" t="str">
        <f>IF(B282&lt;&gt;"",VLOOKUP(B282,G011B!$B:$Z,25,0),"")</f>
        <v/>
      </c>
      <c r="M282" s="245" t="str">
        <f t="shared" si="59"/>
        <v/>
      </c>
    </row>
    <row r="283" spans="1:13" ht="20.100000000000001" customHeight="1" x14ac:dyDescent="0.25">
      <c r="A283" s="8">
        <v>172</v>
      </c>
      <c r="B283" s="154"/>
      <c r="C283" s="211" t="str">
        <f t="shared" si="56"/>
        <v/>
      </c>
      <c r="D283" s="212" t="str">
        <f t="shared" si="57"/>
        <v/>
      </c>
      <c r="E283" s="155"/>
      <c r="F283" s="156"/>
      <c r="G283" s="221" t="str">
        <f t="shared" si="60"/>
        <v/>
      </c>
      <c r="H283" s="218" t="str">
        <f t="shared" si="58"/>
        <v/>
      </c>
      <c r="I283" s="225" t="str">
        <f t="shared" si="61"/>
        <v/>
      </c>
      <c r="J283" s="215" t="str">
        <f>IF(B283&gt;0,ROUNDUP(VLOOKUP(B283,G011B!$B:$R,16,0),2),"")</f>
        <v/>
      </c>
      <c r="K283" s="215" t="str">
        <f t="shared" si="62"/>
        <v/>
      </c>
      <c r="L283" s="216" t="str">
        <f>IF(B283&lt;&gt;"",VLOOKUP(B283,G011B!$B:$Z,25,0),"")</f>
        <v/>
      </c>
      <c r="M283" s="245" t="str">
        <f t="shared" si="59"/>
        <v/>
      </c>
    </row>
    <row r="284" spans="1:13" ht="20.100000000000001" customHeight="1" x14ac:dyDescent="0.25">
      <c r="A284" s="8">
        <v>173</v>
      </c>
      <c r="B284" s="154"/>
      <c r="C284" s="211" t="str">
        <f t="shared" si="56"/>
        <v/>
      </c>
      <c r="D284" s="212" t="str">
        <f t="shared" si="57"/>
        <v/>
      </c>
      <c r="E284" s="155"/>
      <c r="F284" s="156"/>
      <c r="G284" s="221" t="str">
        <f t="shared" si="60"/>
        <v/>
      </c>
      <c r="H284" s="218" t="str">
        <f t="shared" si="58"/>
        <v/>
      </c>
      <c r="I284" s="225" t="str">
        <f t="shared" si="61"/>
        <v/>
      </c>
      <c r="J284" s="215" t="str">
        <f>IF(B284&gt;0,ROUNDUP(VLOOKUP(B284,G011B!$B:$R,16,0),2),"")</f>
        <v/>
      </c>
      <c r="K284" s="215" t="str">
        <f t="shared" si="62"/>
        <v/>
      </c>
      <c r="L284" s="216" t="str">
        <f>IF(B284&lt;&gt;"",VLOOKUP(B284,G011B!$B:$Z,25,0),"")</f>
        <v/>
      </c>
      <c r="M284" s="245" t="str">
        <f t="shared" si="59"/>
        <v/>
      </c>
    </row>
    <row r="285" spans="1:13" ht="20.100000000000001" customHeight="1" x14ac:dyDescent="0.25">
      <c r="A285" s="8">
        <v>174</v>
      </c>
      <c r="B285" s="154"/>
      <c r="C285" s="211" t="str">
        <f t="shared" si="56"/>
        <v/>
      </c>
      <c r="D285" s="212" t="str">
        <f t="shared" si="57"/>
        <v/>
      </c>
      <c r="E285" s="155"/>
      <c r="F285" s="156"/>
      <c r="G285" s="221" t="str">
        <f t="shared" si="60"/>
        <v/>
      </c>
      <c r="H285" s="218" t="str">
        <f t="shared" si="58"/>
        <v/>
      </c>
      <c r="I285" s="225" t="str">
        <f t="shared" si="61"/>
        <v/>
      </c>
      <c r="J285" s="215" t="str">
        <f>IF(B285&gt;0,ROUNDUP(VLOOKUP(B285,G011B!$B:$R,16,0),2),"")</f>
        <v/>
      </c>
      <c r="K285" s="215" t="str">
        <f t="shared" si="62"/>
        <v/>
      </c>
      <c r="L285" s="216" t="str">
        <f>IF(B285&lt;&gt;"",VLOOKUP(B285,G011B!$B:$Z,25,0),"")</f>
        <v/>
      </c>
      <c r="M285" s="245" t="str">
        <f t="shared" si="59"/>
        <v/>
      </c>
    </row>
    <row r="286" spans="1:13" ht="20.100000000000001" customHeight="1" x14ac:dyDescent="0.25">
      <c r="A286" s="8">
        <v>175</v>
      </c>
      <c r="B286" s="154"/>
      <c r="C286" s="211" t="str">
        <f t="shared" si="56"/>
        <v/>
      </c>
      <c r="D286" s="212" t="str">
        <f t="shared" si="57"/>
        <v/>
      </c>
      <c r="E286" s="155"/>
      <c r="F286" s="156"/>
      <c r="G286" s="221" t="str">
        <f t="shared" si="60"/>
        <v/>
      </c>
      <c r="H286" s="218" t="str">
        <f t="shared" si="58"/>
        <v/>
      </c>
      <c r="I286" s="225" t="str">
        <f t="shared" si="61"/>
        <v/>
      </c>
      <c r="J286" s="215" t="str">
        <f>IF(B286&gt;0,ROUNDUP(VLOOKUP(B286,G011B!$B:$R,16,0),2),"")</f>
        <v/>
      </c>
      <c r="K286" s="215" t="str">
        <f t="shared" si="62"/>
        <v/>
      </c>
      <c r="L286" s="216" t="str">
        <f>IF(B286&lt;&gt;"",VLOOKUP(B286,G011B!$B:$Z,25,0),"")</f>
        <v/>
      </c>
      <c r="M286" s="245" t="str">
        <f t="shared" si="59"/>
        <v/>
      </c>
    </row>
    <row r="287" spans="1:13" ht="20.100000000000001" customHeight="1" x14ac:dyDescent="0.25">
      <c r="A287" s="8">
        <v>176</v>
      </c>
      <c r="B287" s="154"/>
      <c r="C287" s="211" t="str">
        <f t="shared" si="56"/>
        <v/>
      </c>
      <c r="D287" s="212" t="str">
        <f t="shared" si="57"/>
        <v/>
      </c>
      <c r="E287" s="155"/>
      <c r="F287" s="156"/>
      <c r="G287" s="221" t="str">
        <f t="shared" si="60"/>
        <v/>
      </c>
      <c r="H287" s="218" t="str">
        <f t="shared" si="58"/>
        <v/>
      </c>
      <c r="I287" s="225" t="str">
        <f t="shared" si="61"/>
        <v/>
      </c>
      <c r="J287" s="215" t="str">
        <f>IF(B287&gt;0,ROUNDUP(VLOOKUP(B287,G011B!$B:$R,16,0),2),"")</f>
        <v/>
      </c>
      <c r="K287" s="215" t="str">
        <f t="shared" si="62"/>
        <v/>
      </c>
      <c r="L287" s="216" t="str">
        <f>IF(B287&lt;&gt;"",VLOOKUP(B287,G011B!$B:$Z,25,0),"")</f>
        <v/>
      </c>
      <c r="M287" s="245" t="str">
        <f t="shared" si="59"/>
        <v/>
      </c>
    </row>
    <row r="288" spans="1:13" ht="20.100000000000001" customHeight="1" x14ac:dyDescent="0.25">
      <c r="A288" s="8">
        <v>177</v>
      </c>
      <c r="B288" s="154"/>
      <c r="C288" s="211" t="str">
        <f t="shared" si="56"/>
        <v/>
      </c>
      <c r="D288" s="212" t="str">
        <f t="shared" si="57"/>
        <v/>
      </c>
      <c r="E288" s="155"/>
      <c r="F288" s="156"/>
      <c r="G288" s="221" t="str">
        <f t="shared" si="60"/>
        <v/>
      </c>
      <c r="H288" s="218" t="str">
        <f t="shared" si="58"/>
        <v/>
      </c>
      <c r="I288" s="225" t="str">
        <f t="shared" si="61"/>
        <v/>
      </c>
      <c r="J288" s="215" t="str">
        <f>IF(B288&gt;0,ROUNDUP(VLOOKUP(B288,G011B!$B:$R,16,0),2),"")</f>
        <v/>
      </c>
      <c r="K288" s="215" t="str">
        <f t="shared" si="62"/>
        <v/>
      </c>
      <c r="L288" s="216" t="str">
        <f>IF(B288&lt;&gt;"",VLOOKUP(B288,G011B!$B:$Z,25,0),"")</f>
        <v/>
      </c>
      <c r="M288" s="245" t="str">
        <f t="shared" si="59"/>
        <v/>
      </c>
    </row>
    <row r="289" spans="1:15" ht="20.100000000000001" customHeight="1" x14ac:dyDescent="0.25">
      <c r="A289" s="8">
        <v>178</v>
      </c>
      <c r="B289" s="154"/>
      <c r="C289" s="211" t="str">
        <f t="shared" si="56"/>
        <v/>
      </c>
      <c r="D289" s="212" t="str">
        <f t="shared" si="57"/>
        <v/>
      </c>
      <c r="E289" s="155"/>
      <c r="F289" s="156"/>
      <c r="G289" s="221" t="str">
        <f t="shared" si="60"/>
        <v/>
      </c>
      <c r="H289" s="218" t="str">
        <f t="shared" si="58"/>
        <v/>
      </c>
      <c r="I289" s="225" t="str">
        <f t="shared" si="61"/>
        <v/>
      </c>
      <c r="J289" s="215" t="str">
        <f>IF(B289&gt;0,ROUNDUP(VLOOKUP(B289,G011B!$B:$R,16,0),2),"")</f>
        <v/>
      </c>
      <c r="K289" s="215" t="str">
        <f t="shared" si="62"/>
        <v/>
      </c>
      <c r="L289" s="216" t="str">
        <f>IF(B289&lt;&gt;"",VLOOKUP(B289,G011B!$B:$Z,25,0),"")</f>
        <v/>
      </c>
      <c r="M289" s="245" t="str">
        <f t="shared" si="59"/>
        <v/>
      </c>
    </row>
    <row r="290" spans="1:15" ht="20.100000000000001" customHeight="1" x14ac:dyDescent="0.25">
      <c r="A290" s="8">
        <v>179</v>
      </c>
      <c r="B290" s="154"/>
      <c r="C290" s="211" t="str">
        <f t="shared" si="56"/>
        <v/>
      </c>
      <c r="D290" s="212" t="str">
        <f t="shared" si="57"/>
        <v/>
      </c>
      <c r="E290" s="155"/>
      <c r="F290" s="156"/>
      <c r="G290" s="221" t="str">
        <f t="shared" si="60"/>
        <v/>
      </c>
      <c r="H290" s="218" t="str">
        <f t="shared" si="58"/>
        <v/>
      </c>
      <c r="I290" s="225" t="str">
        <f t="shared" si="61"/>
        <v/>
      </c>
      <c r="J290" s="215" t="str">
        <f>IF(B290&gt;0,ROUNDUP(VLOOKUP(B290,G011B!$B:$R,16,0),2),"")</f>
        <v/>
      </c>
      <c r="K290" s="215" t="str">
        <f t="shared" si="62"/>
        <v/>
      </c>
      <c r="L290" s="216" t="str">
        <f>IF(B290&lt;&gt;"",VLOOKUP(B290,G011B!$B:$Z,25,0),"")</f>
        <v/>
      </c>
      <c r="M290" s="245" t="str">
        <f t="shared" si="59"/>
        <v/>
      </c>
    </row>
    <row r="291" spans="1:15" ht="20.100000000000001" customHeight="1" thickBot="1" x14ac:dyDescent="0.3">
      <c r="A291" s="134">
        <v>180</v>
      </c>
      <c r="B291" s="157"/>
      <c r="C291" s="213" t="str">
        <f t="shared" si="56"/>
        <v/>
      </c>
      <c r="D291" s="214" t="str">
        <f t="shared" si="57"/>
        <v/>
      </c>
      <c r="E291" s="158"/>
      <c r="F291" s="159"/>
      <c r="G291" s="222" t="str">
        <f t="shared" si="60"/>
        <v/>
      </c>
      <c r="H291" s="219" t="str">
        <f t="shared" si="58"/>
        <v/>
      </c>
      <c r="I291" s="226" t="str">
        <f t="shared" si="61"/>
        <v/>
      </c>
      <c r="J291" s="215" t="str">
        <f>IF(B291&gt;0,ROUNDUP(VLOOKUP(B291,G011B!$B:$R,16,0),2),"")</f>
        <v/>
      </c>
      <c r="K291" s="215" t="str">
        <f t="shared" si="62"/>
        <v/>
      </c>
      <c r="L291" s="216" t="str">
        <f>IF(B291&lt;&gt;"",VLOOKUP(B291,G011B!$B:$Z,25,0),"")</f>
        <v/>
      </c>
      <c r="M291" s="245" t="str">
        <f t="shared" si="59"/>
        <v/>
      </c>
    </row>
    <row r="292" spans="1:15" ht="20.100000000000001" customHeight="1" thickBot="1" x14ac:dyDescent="0.35">
      <c r="A292" s="482" t="s">
        <v>46</v>
      </c>
      <c r="B292" s="483"/>
      <c r="C292" s="483"/>
      <c r="D292" s="483"/>
      <c r="E292" s="483"/>
      <c r="F292" s="484"/>
      <c r="G292" s="223">
        <f>SUM(G272:G291)</f>
        <v>0</v>
      </c>
      <c r="H292" s="319"/>
      <c r="I292" s="206">
        <f>IF(C270=C237,SUM(I272:I291)+I259,SUM(I272:I291))</f>
        <v>0</v>
      </c>
      <c r="N292" s="227">
        <f>IF(COUNTA(E272:E291)&gt;0,1,0)</f>
        <v>0</v>
      </c>
    </row>
    <row r="293" spans="1:15" ht="20.100000000000001" customHeight="1" thickBot="1" x14ac:dyDescent="0.3">
      <c r="A293" s="475" t="s">
        <v>84</v>
      </c>
      <c r="B293" s="476"/>
      <c r="C293" s="476"/>
      <c r="D293" s="477"/>
      <c r="E293" s="195">
        <f>SUM(G:G)/2</f>
        <v>0</v>
      </c>
      <c r="F293" s="478"/>
      <c r="G293" s="479"/>
      <c r="H293" s="480"/>
      <c r="I293" s="204">
        <f>SUM(I272:I291)+I260</f>
        <v>0</v>
      </c>
    </row>
    <row r="294" spans="1:15" x14ac:dyDescent="0.25">
      <c r="A294" s="7" t="s">
        <v>156</v>
      </c>
    </row>
    <row r="296" spans="1:15" ht="19.5" x14ac:dyDescent="0.3">
      <c r="A296" s="349" t="s">
        <v>43</v>
      </c>
      <c r="B296" s="350">
        <f ca="1">imzatarihi</f>
        <v>46091</v>
      </c>
      <c r="C296" s="140" t="s">
        <v>44</v>
      </c>
      <c r="D296" s="348" t="str">
        <f>IF(kurulusyetkilisi&gt;0,kurulusyetkilisi,"")</f>
        <v/>
      </c>
      <c r="G296" s="342"/>
      <c r="H296" s="131"/>
      <c r="I296" s="131"/>
      <c r="K296" s="153"/>
      <c r="L296" s="153"/>
      <c r="M296" s="4"/>
      <c r="N296" s="153"/>
      <c r="O296" s="153"/>
    </row>
    <row r="297" spans="1:15" ht="19.5" x14ac:dyDescent="0.3">
      <c r="A297" s="346"/>
      <c r="B297" s="346"/>
      <c r="C297" s="140" t="s">
        <v>45</v>
      </c>
      <c r="D297" s="140"/>
      <c r="E297" s="414"/>
      <c r="F297" s="414"/>
      <c r="G297" s="414"/>
      <c r="H297" s="107"/>
      <c r="I297" s="107"/>
      <c r="K297" s="153"/>
      <c r="L297" s="153"/>
      <c r="M297" s="4"/>
      <c r="N297" s="153"/>
      <c r="O297" s="153"/>
    </row>
    <row r="298" spans="1:15" ht="15.75" x14ac:dyDescent="0.25">
      <c r="A298" s="453" t="s">
        <v>77</v>
      </c>
      <c r="B298" s="453"/>
      <c r="C298" s="453"/>
      <c r="D298" s="453"/>
      <c r="E298" s="453"/>
      <c r="F298" s="453"/>
      <c r="G298" s="453"/>
      <c r="H298" s="453"/>
      <c r="I298" s="453"/>
    </row>
    <row r="299" spans="1:15" x14ac:dyDescent="0.25">
      <c r="A299" s="439" t="str">
        <f>IF(YilDonem&lt;&gt;"",CONCATENATE(YilDonem," dönemine aittir."),"")</f>
        <v/>
      </c>
      <c r="B299" s="439"/>
      <c r="C299" s="439"/>
      <c r="D299" s="439"/>
      <c r="E299" s="439"/>
      <c r="F299" s="439"/>
      <c r="G299" s="439"/>
      <c r="H299" s="439"/>
      <c r="I299" s="439"/>
    </row>
    <row r="300" spans="1:15" ht="19.5" thickBot="1" x14ac:dyDescent="0.35">
      <c r="A300" s="474" t="s">
        <v>86</v>
      </c>
      <c r="B300" s="474"/>
      <c r="C300" s="474"/>
      <c r="D300" s="474"/>
      <c r="E300" s="474"/>
      <c r="F300" s="474"/>
      <c r="G300" s="474"/>
      <c r="H300" s="474"/>
      <c r="I300" s="474"/>
    </row>
    <row r="301" spans="1:15" ht="19.5" customHeight="1" thickBot="1" x14ac:dyDescent="0.3">
      <c r="A301" s="463" t="s">
        <v>1</v>
      </c>
      <c r="B301" s="464"/>
      <c r="C301" s="441" t="str">
        <f>IF(ProjeNo&gt;0,ProjeNo,"")</f>
        <v/>
      </c>
      <c r="D301" s="442"/>
      <c r="E301" s="442"/>
      <c r="F301" s="442"/>
      <c r="G301" s="442"/>
      <c r="H301" s="442"/>
      <c r="I301" s="443"/>
    </row>
    <row r="302" spans="1:15" ht="29.25" customHeight="1" thickBot="1" x14ac:dyDescent="0.3">
      <c r="A302" s="481" t="s">
        <v>11</v>
      </c>
      <c r="B302" s="470"/>
      <c r="C302" s="467" t="str">
        <f>IF(ProjeAdi&gt;0,ProjeAdi,"")</f>
        <v/>
      </c>
      <c r="D302" s="468"/>
      <c r="E302" s="468"/>
      <c r="F302" s="468"/>
      <c r="G302" s="468"/>
      <c r="H302" s="468"/>
      <c r="I302" s="469"/>
    </row>
    <row r="303" spans="1:15" ht="19.5" customHeight="1" thickBot="1" x14ac:dyDescent="0.3">
      <c r="A303" s="463" t="s">
        <v>78</v>
      </c>
      <c r="B303" s="464"/>
      <c r="C303" s="29"/>
      <c r="D303" s="485"/>
      <c r="E303" s="485"/>
      <c r="F303" s="485"/>
      <c r="G303" s="485"/>
      <c r="H303" s="485"/>
      <c r="I303" s="486"/>
    </row>
    <row r="304" spans="1:15" s="5" customFormat="1" ht="30.75" thickBot="1" x14ac:dyDescent="0.3">
      <c r="A304" s="3" t="s">
        <v>7</v>
      </c>
      <c r="B304" s="3" t="s">
        <v>8</v>
      </c>
      <c r="C304" s="3" t="s">
        <v>67</v>
      </c>
      <c r="D304" s="3" t="s">
        <v>161</v>
      </c>
      <c r="E304" s="3" t="s">
        <v>79</v>
      </c>
      <c r="F304" s="3" t="s">
        <v>80</v>
      </c>
      <c r="G304" s="3" t="s">
        <v>81</v>
      </c>
      <c r="H304" s="3" t="s">
        <v>82</v>
      </c>
      <c r="I304" s="3" t="s">
        <v>83</v>
      </c>
      <c r="J304" s="148" t="s">
        <v>87</v>
      </c>
      <c r="K304" s="149" t="s">
        <v>88</v>
      </c>
      <c r="L304" s="149" t="s">
        <v>80</v>
      </c>
    </row>
    <row r="305" spans="1:13" ht="20.100000000000001" customHeight="1" x14ac:dyDescent="0.25">
      <c r="A305" s="133">
        <v>181</v>
      </c>
      <c r="B305" s="150"/>
      <c r="C305" s="209" t="str">
        <f t="shared" ref="C305:C324" si="63">IF(B305&lt;&gt;"",VLOOKUP(B305,PersonelTablo,2,0),"")</f>
        <v/>
      </c>
      <c r="D305" s="210" t="str">
        <f t="shared" ref="D305:D324" si="64">IF(B305&lt;&gt;"",VLOOKUP(B305,PersonelTablo,3,0),"")</f>
        <v/>
      </c>
      <c r="E305" s="151"/>
      <c r="F305" s="152"/>
      <c r="G305" s="220" t="str">
        <f>IF(AND(B305&lt;&gt;"",L305&gt;=F305),E305*F305,"")</f>
        <v/>
      </c>
      <c r="H305" s="217" t="str">
        <f t="shared" ref="H305:H324" si="65">IF(B305&lt;&gt;"",VLOOKUP(B305,G011CTablo,15,0),"")</f>
        <v/>
      </c>
      <c r="I305" s="224" t="str">
        <f>IF(AND(B305&lt;&gt;"",J305&gt;=K305,L305&gt;0),G305*H305,"")</f>
        <v/>
      </c>
      <c r="J305" s="215" t="str">
        <f>IF(B305&gt;0,ROUNDUP(VLOOKUP(B305,G011B!$B:$R,16,0),2),"")</f>
        <v/>
      </c>
      <c r="K305" s="215" t="str">
        <f>IF(B305&gt;0,SUMIF($B:$B,B305,$G:$G),"")</f>
        <v/>
      </c>
      <c r="L305" s="216" t="str">
        <f>IF(B305&lt;&gt;"",VLOOKUP(B305,G011B!$B:$Z,25,0),"")</f>
        <v/>
      </c>
      <c r="M305" s="245" t="str">
        <f t="shared" ref="M305:M324" si="66">IF(J305&gt;=K305,"","Personelin bütün iş paketlerindeki Toplam Adam Ay değeri "&amp;K305&amp;" olup, bu değer, G011B formunda beyan edilen Çalışılan Toplam Ay değerini geçemez. Maliyeti hesaplamak için Adam/Ay Oranı veya Çalışılan Ay değerini düzeltiniz. ")</f>
        <v/>
      </c>
    </row>
    <row r="306" spans="1:13" ht="20.100000000000001" customHeight="1" x14ac:dyDescent="0.25">
      <c r="A306" s="8">
        <v>182</v>
      </c>
      <c r="B306" s="154"/>
      <c r="C306" s="211" t="str">
        <f t="shared" si="63"/>
        <v/>
      </c>
      <c r="D306" s="212" t="str">
        <f t="shared" si="64"/>
        <v/>
      </c>
      <c r="E306" s="155"/>
      <c r="F306" s="156"/>
      <c r="G306" s="221" t="str">
        <f t="shared" ref="G306:G324" si="67">IF(AND(B306&lt;&gt;"",L306&gt;=F306),E306*F306,"")</f>
        <v/>
      </c>
      <c r="H306" s="218" t="str">
        <f t="shared" si="65"/>
        <v/>
      </c>
      <c r="I306" s="225" t="str">
        <f t="shared" ref="I306:I324" si="68">IF(AND(B306&lt;&gt;"",J306&gt;=K306,L306&gt;0),G306*H306,"")</f>
        <v/>
      </c>
      <c r="J306" s="215" t="str">
        <f>IF(B306&gt;0,ROUNDUP(VLOOKUP(B306,G011B!$B:$R,16,0),2),"")</f>
        <v/>
      </c>
      <c r="K306" s="215" t="str">
        <f t="shared" ref="K306:K324" si="69">IF(B306&gt;0,SUMIF($B:$B,B306,$G:$G),"")</f>
        <v/>
      </c>
      <c r="L306" s="216" t="str">
        <f>IF(B306&lt;&gt;"",VLOOKUP(B306,G011B!$B:$Z,25,0),"")</f>
        <v/>
      </c>
      <c r="M306" s="245" t="str">
        <f t="shared" si="66"/>
        <v/>
      </c>
    </row>
    <row r="307" spans="1:13" ht="20.100000000000001" customHeight="1" x14ac:dyDescent="0.25">
      <c r="A307" s="8">
        <v>183</v>
      </c>
      <c r="B307" s="154"/>
      <c r="C307" s="211" t="str">
        <f t="shared" si="63"/>
        <v/>
      </c>
      <c r="D307" s="212" t="str">
        <f t="shared" si="64"/>
        <v/>
      </c>
      <c r="E307" s="155"/>
      <c r="F307" s="156"/>
      <c r="G307" s="221" t="str">
        <f t="shared" si="67"/>
        <v/>
      </c>
      <c r="H307" s="218" t="str">
        <f t="shared" si="65"/>
        <v/>
      </c>
      <c r="I307" s="225" t="str">
        <f t="shared" si="68"/>
        <v/>
      </c>
      <c r="J307" s="215" t="str">
        <f>IF(B307&gt;0,ROUNDUP(VLOOKUP(B307,G011B!$B:$R,16,0),2),"")</f>
        <v/>
      </c>
      <c r="K307" s="215" t="str">
        <f t="shared" si="69"/>
        <v/>
      </c>
      <c r="L307" s="216" t="str">
        <f>IF(B307&lt;&gt;"",VLOOKUP(B307,G011B!$B:$Z,25,0),"")</f>
        <v/>
      </c>
      <c r="M307" s="245" t="str">
        <f t="shared" si="66"/>
        <v/>
      </c>
    </row>
    <row r="308" spans="1:13" ht="20.100000000000001" customHeight="1" x14ac:dyDescent="0.25">
      <c r="A308" s="8">
        <v>184</v>
      </c>
      <c r="B308" s="154"/>
      <c r="C308" s="211" t="str">
        <f t="shared" si="63"/>
        <v/>
      </c>
      <c r="D308" s="212" t="str">
        <f t="shared" si="64"/>
        <v/>
      </c>
      <c r="E308" s="155"/>
      <c r="F308" s="156"/>
      <c r="G308" s="221" t="str">
        <f t="shared" si="67"/>
        <v/>
      </c>
      <c r="H308" s="218" t="str">
        <f t="shared" si="65"/>
        <v/>
      </c>
      <c r="I308" s="225" t="str">
        <f t="shared" si="68"/>
        <v/>
      </c>
      <c r="J308" s="215" t="str">
        <f>IF(B308&gt;0,ROUNDUP(VLOOKUP(B308,G011B!$B:$R,16,0),2),"")</f>
        <v/>
      </c>
      <c r="K308" s="215" t="str">
        <f t="shared" si="69"/>
        <v/>
      </c>
      <c r="L308" s="216" t="str">
        <f>IF(B308&lt;&gt;"",VLOOKUP(B308,G011B!$B:$Z,25,0),"")</f>
        <v/>
      </c>
      <c r="M308" s="245" t="str">
        <f t="shared" si="66"/>
        <v/>
      </c>
    </row>
    <row r="309" spans="1:13" ht="20.100000000000001" customHeight="1" x14ac:dyDescent="0.25">
      <c r="A309" s="8">
        <v>185</v>
      </c>
      <c r="B309" s="154"/>
      <c r="C309" s="211" t="str">
        <f t="shared" si="63"/>
        <v/>
      </c>
      <c r="D309" s="212" t="str">
        <f t="shared" si="64"/>
        <v/>
      </c>
      <c r="E309" s="155"/>
      <c r="F309" s="156"/>
      <c r="G309" s="221" t="str">
        <f t="shared" si="67"/>
        <v/>
      </c>
      <c r="H309" s="218" t="str">
        <f t="shared" si="65"/>
        <v/>
      </c>
      <c r="I309" s="225" t="str">
        <f t="shared" si="68"/>
        <v/>
      </c>
      <c r="J309" s="215" t="str">
        <f>IF(B309&gt;0,ROUNDUP(VLOOKUP(B309,G011B!$B:$R,16,0),2),"")</f>
        <v/>
      </c>
      <c r="K309" s="215" t="str">
        <f t="shared" si="69"/>
        <v/>
      </c>
      <c r="L309" s="216" t="str">
        <f>IF(B309&lt;&gt;"",VLOOKUP(B309,G011B!$B:$Z,25,0),"")</f>
        <v/>
      </c>
      <c r="M309" s="245" t="str">
        <f t="shared" si="66"/>
        <v/>
      </c>
    </row>
    <row r="310" spans="1:13" ht="20.100000000000001" customHeight="1" x14ac:dyDescent="0.25">
      <c r="A310" s="8">
        <v>186</v>
      </c>
      <c r="B310" s="154"/>
      <c r="C310" s="211" t="str">
        <f t="shared" si="63"/>
        <v/>
      </c>
      <c r="D310" s="212" t="str">
        <f t="shared" si="64"/>
        <v/>
      </c>
      <c r="E310" s="155"/>
      <c r="F310" s="156"/>
      <c r="G310" s="221" t="str">
        <f t="shared" si="67"/>
        <v/>
      </c>
      <c r="H310" s="218" t="str">
        <f t="shared" si="65"/>
        <v/>
      </c>
      <c r="I310" s="225" t="str">
        <f t="shared" si="68"/>
        <v/>
      </c>
      <c r="J310" s="215" t="str">
        <f>IF(B310&gt;0,ROUNDUP(VLOOKUP(B310,G011B!$B:$R,16,0),2),"")</f>
        <v/>
      </c>
      <c r="K310" s="215" t="str">
        <f t="shared" si="69"/>
        <v/>
      </c>
      <c r="L310" s="216" t="str">
        <f>IF(B310&lt;&gt;"",VLOOKUP(B310,G011B!$B:$Z,25,0),"")</f>
        <v/>
      </c>
      <c r="M310" s="245" t="str">
        <f t="shared" si="66"/>
        <v/>
      </c>
    </row>
    <row r="311" spans="1:13" ht="20.100000000000001" customHeight="1" x14ac:dyDescent="0.25">
      <c r="A311" s="8">
        <v>187</v>
      </c>
      <c r="B311" s="154"/>
      <c r="C311" s="211" t="str">
        <f t="shared" si="63"/>
        <v/>
      </c>
      <c r="D311" s="212" t="str">
        <f t="shared" si="64"/>
        <v/>
      </c>
      <c r="E311" s="155"/>
      <c r="F311" s="156"/>
      <c r="G311" s="221" t="str">
        <f t="shared" si="67"/>
        <v/>
      </c>
      <c r="H311" s="218" t="str">
        <f t="shared" si="65"/>
        <v/>
      </c>
      <c r="I311" s="225" t="str">
        <f t="shared" si="68"/>
        <v/>
      </c>
      <c r="J311" s="215" t="str">
        <f>IF(B311&gt;0,ROUNDUP(VLOOKUP(B311,G011B!$B:$R,16,0),2),"")</f>
        <v/>
      </c>
      <c r="K311" s="215" t="str">
        <f t="shared" si="69"/>
        <v/>
      </c>
      <c r="L311" s="216" t="str">
        <f>IF(B311&lt;&gt;"",VLOOKUP(B311,G011B!$B:$Z,25,0),"")</f>
        <v/>
      </c>
      <c r="M311" s="245" t="str">
        <f t="shared" si="66"/>
        <v/>
      </c>
    </row>
    <row r="312" spans="1:13" ht="20.100000000000001" customHeight="1" x14ac:dyDescent="0.25">
      <c r="A312" s="8">
        <v>188</v>
      </c>
      <c r="B312" s="154"/>
      <c r="C312" s="211" t="str">
        <f t="shared" si="63"/>
        <v/>
      </c>
      <c r="D312" s="212" t="str">
        <f t="shared" si="64"/>
        <v/>
      </c>
      <c r="E312" s="155"/>
      <c r="F312" s="156"/>
      <c r="G312" s="221" t="str">
        <f t="shared" si="67"/>
        <v/>
      </c>
      <c r="H312" s="218" t="str">
        <f t="shared" si="65"/>
        <v/>
      </c>
      <c r="I312" s="225" t="str">
        <f t="shared" si="68"/>
        <v/>
      </c>
      <c r="J312" s="215" t="str">
        <f>IF(B312&gt;0,ROUNDUP(VLOOKUP(B312,G011B!$B:$R,16,0),2),"")</f>
        <v/>
      </c>
      <c r="K312" s="215" t="str">
        <f t="shared" si="69"/>
        <v/>
      </c>
      <c r="L312" s="216" t="str">
        <f>IF(B312&lt;&gt;"",VLOOKUP(B312,G011B!$B:$Z,25,0),"")</f>
        <v/>
      </c>
      <c r="M312" s="245" t="str">
        <f t="shared" si="66"/>
        <v/>
      </c>
    </row>
    <row r="313" spans="1:13" ht="20.100000000000001" customHeight="1" x14ac:dyDescent="0.25">
      <c r="A313" s="8">
        <v>189</v>
      </c>
      <c r="B313" s="154"/>
      <c r="C313" s="211" t="str">
        <f t="shared" si="63"/>
        <v/>
      </c>
      <c r="D313" s="212" t="str">
        <f t="shared" si="64"/>
        <v/>
      </c>
      <c r="E313" s="155"/>
      <c r="F313" s="156"/>
      <c r="G313" s="221" t="str">
        <f t="shared" si="67"/>
        <v/>
      </c>
      <c r="H313" s="218" t="str">
        <f t="shared" si="65"/>
        <v/>
      </c>
      <c r="I313" s="225" t="str">
        <f t="shared" si="68"/>
        <v/>
      </c>
      <c r="J313" s="215" t="str">
        <f>IF(B313&gt;0,ROUNDUP(VLOOKUP(B313,G011B!$B:$R,16,0),2),"")</f>
        <v/>
      </c>
      <c r="K313" s="215" t="str">
        <f t="shared" si="69"/>
        <v/>
      </c>
      <c r="L313" s="216" t="str">
        <f>IF(B313&lt;&gt;"",VLOOKUP(B313,G011B!$B:$Z,25,0),"")</f>
        <v/>
      </c>
      <c r="M313" s="245" t="str">
        <f t="shared" si="66"/>
        <v/>
      </c>
    </row>
    <row r="314" spans="1:13" ht="20.100000000000001" customHeight="1" x14ac:dyDescent="0.25">
      <c r="A314" s="8">
        <v>190</v>
      </c>
      <c r="B314" s="154"/>
      <c r="C314" s="211" t="str">
        <f t="shared" si="63"/>
        <v/>
      </c>
      <c r="D314" s="212" t="str">
        <f t="shared" si="64"/>
        <v/>
      </c>
      <c r="E314" s="155"/>
      <c r="F314" s="156"/>
      <c r="G314" s="221" t="str">
        <f t="shared" si="67"/>
        <v/>
      </c>
      <c r="H314" s="218" t="str">
        <f t="shared" si="65"/>
        <v/>
      </c>
      <c r="I314" s="225" t="str">
        <f t="shared" si="68"/>
        <v/>
      </c>
      <c r="J314" s="215" t="str">
        <f>IF(B314&gt;0,ROUNDUP(VLOOKUP(B314,G011B!$B:$R,16,0),2),"")</f>
        <v/>
      </c>
      <c r="K314" s="215" t="str">
        <f t="shared" si="69"/>
        <v/>
      </c>
      <c r="L314" s="216" t="str">
        <f>IF(B314&lt;&gt;"",VLOOKUP(B314,G011B!$B:$Z,25,0),"")</f>
        <v/>
      </c>
      <c r="M314" s="245" t="str">
        <f t="shared" si="66"/>
        <v/>
      </c>
    </row>
    <row r="315" spans="1:13" ht="20.100000000000001" customHeight="1" x14ac:dyDescent="0.25">
      <c r="A315" s="8">
        <v>191</v>
      </c>
      <c r="B315" s="154"/>
      <c r="C315" s="211" t="str">
        <f t="shared" si="63"/>
        <v/>
      </c>
      <c r="D315" s="212" t="str">
        <f t="shared" si="64"/>
        <v/>
      </c>
      <c r="E315" s="155"/>
      <c r="F315" s="156"/>
      <c r="G315" s="221" t="str">
        <f t="shared" si="67"/>
        <v/>
      </c>
      <c r="H315" s="218" t="str">
        <f t="shared" si="65"/>
        <v/>
      </c>
      <c r="I315" s="225" t="str">
        <f t="shared" si="68"/>
        <v/>
      </c>
      <c r="J315" s="215" t="str">
        <f>IF(B315&gt;0,ROUNDUP(VLOOKUP(B315,G011B!$B:$R,16,0),2),"")</f>
        <v/>
      </c>
      <c r="K315" s="215" t="str">
        <f t="shared" si="69"/>
        <v/>
      </c>
      <c r="L315" s="216" t="str">
        <f>IF(B315&lt;&gt;"",VLOOKUP(B315,G011B!$B:$Z,25,0),"")</f>
        <v/>
      </c>
      <c r="M315" s="245" t="str">
        <f t="shared" si="66"/>
        <v/>
      </c>
    </row>
    <row r="316" spans="1:13" ht="20.100000000000001" customHeight="1" x14ac:dyDescent="0.25">
      <c r="A316" s="8">
        <v>192</v>
      </c>
      <c r="B316" s="154"/>
      <c r="C316" s="211" t="str">
        <f t="shared" si="63"/>
        <v/>
      </c>
      <c r="D316" s="212" t="str">
        <f t="shared" si="64"/>
        <v/>
      </c>
      <c r="E316" s="155"/>
      <c r="F316" s="156"/>
      <c r="G316" s="221" t="str">
        <f t="shared" si="67"/>
        <v/>
      </c>
      <c r="H316" s="218" t="str">
        <f t="shared" si="65"/>
        <v/>
      </c>
      <c r="I316" s="225" t="str">
        <f t="shared" si="68"/>
        <v/>
      </c>
      <c r="J316" s="215" t="str">
        <f>IF(B316&gt;0,ROUNDUP(VLOOKUP(B316,G011B!$B:$R,16,0),2),"")</f>
        <v/>
      </c>
      <c r="K316" s="215" t="str">
        <f t="shared" si="69"/>
        <v/>
      </c>
      <c r="L316" s="216" t="str">
        <f>IF(B316&lt;&gt;"",VLOOKUP(B316,G011B!$B:$Z,25,0),"")</f>
        <v/>
      </c>
      <c r="M316" s="245" t="str">
        <f t="shared" si="66"/>
        <v/>
      </c>
    </row>
    <row r="317" spans="1:13" ht="20.100000000000001" customHeight="1" x14ac:dyDescent="0.25">
      <c r="A317" s="8">
        <v>193</v>
      </c>
      <c r="B317" s="154"/>
      <c r="C317" s="211" t="str">
        <f t="shared" si="63"/>
        <v/>
      </c>
      <c r="D317" s="212" t="str">
        <f t="shared" si="64"/>
        <v/>
      </c>
      <c r="E317" s="155"/>
      <c r="F317" s="156"/>
      <c r="G317" s="221" t="str">
        <f t="shared" si="67"/>
        <v/>
      </c>
      <c r="H317" s="218" t="str">
        <f t="shared" si="65"/>
        <v/>
      </c>
      <c r="I317" s="225" t="str">
        <f t="shared" si="68"/>
        <v/>
      </c>
      <c r="J317" s="215" t="str">
        <f>IF(B317&gt;0,ROUNDUP(VLOOKUP(B317,G011B!$B:$R,16,0),2),"")</f>
        <v/>
      </c>
      <c r="K317" s="215" t="str">
        <f t="shared" si="69"/>
        <v/>
      </c>
      <c r="L317" s="216" t="str">
        <f>IF(B317&lt;&gt;"",VLOOKUP(B317,G011B!$B:$Z,25,0),"")</f>
        <v/>
      </c>
      <c r="M317" s="245" t="str">
        <f t="shared" si="66"/>
        <v/>
      </c>
    </row>
    <row r="318" spans="1:13" ht="20.100000000000001" customHeight="1" x14ac:dyDescent="0.25">
      <c r="A318" s="8">
        <v>194</v>
      </c>
      <c r="B318" s="154"/>
      <c r="C318" s="211" t="str">
        <f t="shared" si="63"/>
        <v/>
      </c>
      <c r="D318" s="212" t="str">
        <f t="shared" si="64"/>
        <v/>
      </c>
      <c r="E318" s="155"/>
      <c r="F318" s="156"/>
      <c r="G318" s="221" t="str">
        <f t="shared" si="67"/>
        <v/>
      </c>
      <c r="H318" s="218" t="str">
        <f t="shared" si="65"/>
        <v/>
      </c>
      <c r="I318" s="225" t="str">
        <f t="shared" si="68"/>
        <v/>
      </c>
      <c r="J318" s="215" t="str">
        <f>IF(B318&gt;0,ROUNDUP(VLOOKUP(B318,G011B!$B:$R,16,0),2),"")</f>
        <v/>
      </c>
      <c r="K318" s="215" t="str">
        <f t="shared" si="69"/>
        <v/>
      </c>
      <c r="L318" s="216" t="str">
        <f>IF(B318&lt;&gt;"",VLOOKUP(B318,G011B!$B:$Z,25,0),"")</f>
        <v/>
      </c>
      <c r="M318" s="245" t="str">
        <f t="shared" si="66"/>
        <v/>
      </c>
    </row>
    <row r="319" spans="1:13" ht="20.100000000000001" customHeight="1" x14ac:dyDescent="0.25">
      <c r="A319" s="8">
        <v>195</v>
      </c>
      <c r="B319" s="154"/>
      <c r="C319" s="211" t="str">
        <f t="shared" si="63"/>
        <v/>
      </c>
      <c r="D319" s="212" t="str">
        <f t="shared" si="64"/>
        <v/>
      </c>
      <c r="E319" s="155"/>
      <c r="F319" s="156"/>
      <c r="G319" s="221" t="str">
        <f t="shared" si="67"/>
        <v/>
      </c>
      <c r="H319" s="218" t="str">
        <f t="shared" si="65"/>
        <v/>
      </c>
      <c r="I319" s="225" t="str">
        <f t="shared" si="68"/>
        <v/>
      </c>
      <c r="J319" s="215" t="str">
        <f>IF(B319&gt;0,ROUNDUP(VLOOKUP(B319,G011B!$B:$R,16,0),2),"")</f>
        <v/>
      </c>
      <c r="K319" s="215" t="str">
        <f t="shared" si="69"/>
        <v/>
      </c>
      <c r="L319" s="216" t="str">
        <f>IF(B319&lt;&gt;"",VLOOKUP(B319,G011B!$B:$Z,25,0),"")</f>
        <v/>
      </c>
      <c r="M319" s="245" t="str">
        <f t="shared" si="66"/>
        <v/>
      </c>
    </row>
    <row r="320" spans="1:13" ht="20.100000000000001" customHeight="1" x14ac:dyDescent="0.25">
      <c r="A320" s="8">
        <v>196</v>
      </c>
      <c r="B320" s="154"/>
      <c r="C320" s="211" t="str">
        <f t="shared" si="63"/>
        <v/>
      </c>
      <c r="D320" s="212" t="str">
        <f t="shared" si="64"/>
        <v/>
      </c>
      <c r="E320" s="155"/>
      <c r="F320" s="156"/>
      <c r="G320" s="221" t="str">
        <f t="shared" si="67"/>
        <v/>
      </c>
      <c r="H320" s="218" t="str">
        <f t="shared" si="65"/>
        <v/>
      </c>
      <c r="I320" s="225" t="str">
        <f t="shared" si="68"/>
        <v/>
      </c>
      <c r="J320" s="215" t="str">
        <f>IF(B320&gt;0,ROUNDUP(VLOOKUP(B320,G011B!$B:$R,16,0),2),"")</f>
        <v/>
      </c>
      <c r="K320" s="215" t="str">
        <f t="shared" si="69"/>
        <v/>
      </c>
      <c r="L320" s="216" t="str">
        <f>IF(B320&lt;&gt;"",VLOOKUP(B320,G011B!$B:$Z,25,0),"")</f>
        <v/>
      </c>
      <c r="M320" s="245" t="str">
        <f t="shared" si="66"/>
        <v/>
      </c>
    </row>
    <row r="321" spans="1:15" ht="20.100000000000001" customHeight="1" x14ac:dyDescent="0.25">
      <c r="A321" s="8">
        <v>197</v>
      </c>
      <c r="B321" s="154"/>
      <c r="C321" s="211" t="str">
        <f t="shared" si="63"/>
        <v/>
      </c>
      <c r="D321" s="212" t="str">
        <f t="shared" si="64"/>
        <v/>
      </c>
      <c r="E321" s="155"/>
      <c r="F321" s="156"/>
      <c r="G321" s="221" t="str">
        <f t="shared" si="67"/>
        <v/>
      </c>
      <c r="H321" s="218" t="str">
        <f t="shared" si="65"/>
        <v/>
      </c>
      <c r="I321" s="225" t="str">
        <f t="shared" si="68"/>
        <v/>
      </c>
      <c r="J321" s="215" t="str">
        <f>IF(B321&gt;0,ROUNDUP(VLOOKUP(B321,G011B!$B:$R,16,0),2),"")</f>
        <v/>
      </c>
      <c r="K321" s="215" t="str">
        <f t="shared" si="69"/>
        <v/>
      </c>
      <c r="L321" s="216" t="str">
        <f>IF(B321&lt;&gt;"",VLOOKUP(B321,G011B!$B:$Z,25,0),"")</f>
        <v/>
      </c>
      <c r="M321" s="245" t="str">
        <f t="shared" si="66"/>
        <v/>
      </c>
    </row>
    <row r="322" spans="1:15" ht="20.100000000000001" customHeight="1" x14ac:dyDescent="0.25">
      <c r="A322" s="8">
        <v>198</v>
      </c>
      <c r="B322" s="154"/>
      <c r="C322" s="211" t="str">
        <f t="shared" si="63"/>
        <v/>
      </c>
      <c r="D322" s="212" t="str">
        <f t="shared" si="64"/>
        <v/>
      </c>
      <c r="E322" s="155"/>
      <c r="F322" s="156"/>
      <c r="G322" s="221" t="str">
        <f t="shared" si="67"/>
        <v/>
      </c>
      <c r="H322" s="218" t="str">
        <f t="shared" si="65"/>
        <v/>
      </c>
      <c r="I322" s="225" t="str">
        <f t="shared" si="68"/>
        <v/>
      </c>
      <c r="J322" s="215" t="str">
        <f>IF(B322&gt;0,ROUNDUP(VLOOKUP(B322,G011B!$B:$R,16,0),2),"")</f>
        <v/>
      </c>
      <c r="K322" s="215" t="str">
        <f t="shared" si="69"/>
        <v/>
      </c>
      <c r="L322" s="216" t="str">
        <f>IF(B322&lt;&gt;"",VLOOKUP(B322,G011B!$B:$Z,25,0),"")</f>
        <v/>
      </c>
      <c r="M322" s="245" t="str">
        <f t="shared" si="66"/>
        <v/>
      </c>
    </row>
    <row r="323" spans="1:15" ht="20.100000000000001" customHeight="1" x14ac:dyDescent="0.25">
      <c r="A323" s="8">
        <v>199</v>
      </c>
      <c r="B323" s="154"/>
      <c r="C323" s="211" t="str">
        <f t="shared" si="63"/>
        <v/>
      </c>
      <c r="D323" s="212" t="str">
        <f t="shared" si="64"/>
        <v/>
      </c>
      <c r="E323" s="155"/>
      <c r="F323" s="156"/>
      <c r="G323" s="221" t="str">
        <f t="shared" si="67"/>
        <v/>
      </c>
      <c r="H323" s="218" t="str">
        <f t="shared" si="65"/>
        <v/>
      </c>
      <c r="I323" s="225" t="str">
        <f t="shared" si="68"/>
        <v/>
      </c>
      <c r="J323" s="215" t="str">
        <f>IF(B323&gt;0,ROUNDUP(VLOOKUP(B323,G011B!$B:$R,16,0),2),"")</f>
        <v/>
      </c>
      <c r="K323" s="215" t="str">
        <f t="shared" si="69"/>
        <v/>
      </c>
      <c r="L323" s="216" t="str">
        <f>IF(B323&lt;&gt;"",VLOOKUP(B323,G011B!$B:$Z,25,0),"")</f>
        <v/>
      </c>
      <c r="M323" s="245" t="str">
        <f t="shared" si="66"/>
        <v/>
      </c>
    </row>
    <row r="324" spans="1:15" ht="20.100000000000001" customHeight="1" thickBot="1" x14ac:dyDescent="0.3">
      <c r="A324" s="134">
        <v>200</v>
      </c>
      <c r="B324" s="157"/>
      <c r="C324" s="213" t="str">
        <f t="shared" si="63"/>
        <v/>
      </c>
      <c r="D324" s="214" t="str">
        <f t="shared" si="64"/>
        <v/>
      </c>
      <c r="E324" s="158"/>
      <c r="F324" s="159"/>
      <c r="G324" s="222" t="str">
        <f t="shared" si="67"/>
        <v/>
      </c>
      <c r="H324" s="219" t="str">
        <f t="shared" si="65"/>
        <v/>
      </c>
      <c r="I324" s="226" t="str">
        <f t="shared" si="68"/>
        <v/>
      </c>
      <c r="J324" s="215" t="str">
        <f>IF(B324&gt;0,ROUNDUP(VLOOKUP(B324,G011B!$B:$R,16,0),2),"")</f>
        <v/>
      </c>
      <c r="K324" s="215" t="str">
        <f t="shared" si="69"/>
        <v/>
      </c>
      <c r="L324" s="216" t="str">
        <f>IF(B324&lt;&gt;"",VLOOKUP(B324,G011B!$B:$Z,25,0),"")</f>
        <v/>
      </c>
      <c r="M324" s="245" t="str">
        <f t="shared" si="66"/>
        <v/>
      </c>
    </row>
    <row r="325" spans="1:15" ht="20.100000000000001" customHeight="1" thickBot="1" x14ac:dyDescent="0.35">
      <c r="A325" s="482" t="s">
        <v>46</v>
      </c>
      <c r="B325" s="483"/>
      <c r="C325" s="483"/>
      <c r="D325" s="483"/>
      <c r="E325" s="483"/>
      <c r="F325" s="484"/>
      <c r="G325" s="223">
        <f>SUM(G305:G324)</f>
        <v>0</v>
      </c>
      <c r="H325" s="319"/>
      <c r="I325" s="206">
        <f>IF(C303=C270,SUM(I305:I324)+I292,SUM(I305:I324))</f>
        <v>0</v>
      </c>
      <c r="N325" s="227">
        <f>IF(COUNTA(E305:E324)&gt;0,1,0)</f>
        <v>0</v>
      </c>
    </row>
    <row r="326" spans="1:15" ht="20.100000000000001" customHeight="1" thickBot="1" x14ac:dyDescent="0.3">
      <c r="A326" s="475" t="s">
        <v>84</v>
      </c>
      <c r="B326" s="476"/>
      <c r="C326" s="476"/>
      <c r="D326" s="477"/>
      <c r="E326" s="195">
        <f>SUM(G:G)/2</f>
        <v>0</v>
      </c>
      <c r="F326" s="478"/>
      <c r="G326" s="479"/>
      <c r="H326" s="480"/>
      <c r="I326" s="204">
        <f>SUM(I305:I324)+I293</f>
        <v>0</v>
      </c>
    </row>
    <row r="327" spans="1:15" x14ac:dyDescent="0.25">
      <c r="A327" s="7" t="s">
        <v>156</v>
      </c>
    </row>
    <row r="329" spans="1:15" ht="19.5" x14ac:dyDescent="0.3">
      <c r="A329" s="349" t="s">
        <v>43</v>
      </c>
      <c r="B329" s="350">
        <f ca="1">imzatarihi</f>
        <v>46091</v>
      </c>
      <c r="C329" s="140" t="s">
        <v>44</v>
      </c>
      <c r="D329" s="348" t="str">
        <f>IF(kurulusyetkilisi&gt;0,kurulusyetkilisi,"")</f>
        <v/>
      </c>
      <c r="G329" s="342"/>
      <c r="H329" s="131"/>
      <c r="I329" s="131"/>
      <c r="K329" s="153"/>
      <c r="L329" s="153"/>
      <c r="M329" s="4"/>
      <c r="N329" s="153"/>
      <c r="O329" s="153"/>
    </row>
    <row r="330" spans="1:15" ht="19.5" x14ac:dyDescent="0.3">
      <c r="A330" s="346"/>
      <c r="B330" s="346"/>
      <c r="C330" s="140" t="s">
        <v>45</v>
      </c>
      <c r="D330" s="140"/>
      <c r="E330" s="414"/>
      <c r="F330" s="414"/>
      <c r="G330" s="414"/>
      <c r="H330" s="107"/>
      <c r="I330" s="107"/>
      <c r="K330" s="153"/>
      <c r="L330" s="153"/>
      <c r="M330" s="4"/>
      <c r="N330" s="153"/>
      <c r="O330" s="153"/>
    </row>
    <row r="331" spans="1:15" ht="15.75" x14ac:dyDescent="0.25">
      <c r="A331" s="453" t="s">
        <v>77</v>
      </c>
      <c r="B331" s="453"/>
      <c r="C331" s="453"/>
      <c r="D331" s="453"/>
      <c r="E331" s="453"/>
      <c r="F331" s="453"/>
      <c r="G331" s="453"/>
      <c r="H331" s="453"/>
      <c r="I331" s="453"/>
    </row>
    <row r="332" spans="1:15" x14ac:dyDescent="0.25">
      <c r="A332" s="439" t="str">
        <f>IF(YilDonem&lt;&gt;"",CONCATENATE(YilDonem," dönemine aittir."),"")</f>
        <v/>
      </c>
      <c r="B332" s="439"/>
      <c r="C332" s="439"/>
      <c r="D332" s="439"/>
      <c r="E332" s="439"/>
      <c r="F332" s="439"/>
      <c r="G332" s="439"/>
      <c r="H332" s="439"/>
      <c r="I332" s="439"/>
    </row>
    <row r="333" spans="1:15" ht="19.5" thickBot="1" x14ac:dyDescent="0.35">
      <c r="A333" s="474" t="s">
        <v>86</v>
      </c>
      <c r="B333" s="474"/>
      <c r="C333" s="474"/>
      <c r="D333" s="474"/>
      <c r="E333" s="474"/>
      <c r="F333" s="474"/>
      <c r="G333" s="474"/>
      <c r="H333" s="474"/>
      <c r="I333" s="474"/>
    </row>
    <row r="334" spans="1:15" ht="19.5" customHeight="1" thickBot="1" x14ac:dyDescent="0.3">
      <c r="A334" s="463" t="s">
        <v>1</v>
      </c>
      <c r="B334" s="464"/>
      <c r="C334" s="441" t="str">
        <f>IF(ProjeNo&gt;0,ProjeNo,"")</f>
        <v/>
      </c>
      <c r="D334" s="442"/>
      <c r="E334" s="442"/>
      <c r="F334" s="442"/>
      <c r="G334" s="442"/>
      <c r="H334" s="442"/>
      <c r="I334" s="443"/>
    </row>
    <row r="335" spans="1:15" ht="29.25" customHeight="1" thickBot="1" x14ac:dyDescent="0.3">
      <c r="A335" s="481" t="s">
        <v>11</v>
      </c>
      <c r="B335" s="470"/>
      <c r="C335" s="467" t="str">
        <f>IF(ProjeAdi&gt;0,ProjeAdi,"")</f>
        <v/>
      </c>
      <c r="D335" s="468"/>
      <c r="E335" s="468"/>
      <c r="F335" s="468"/>
      <c r="G335" s="468"/>
      <c r="H335" s="468"/>
      <c r="I335" s="469"/>
    </row>
    <row r="336" spans="1:15" ht="19.5" customHeight="1" thickBot="1" x14ac:dyDescent="0.3">
      <c r="A336" s="463" t="s">
        <v>78</v>
      </c>
      <c r="B336" s="464"/>
      <c r="C336" s="29"/>
      <c r="D336" s="485"/>
      <c r="E336" s="485"/>
      <c r="F336" s="485"/>
      <c r="G336" s="485"/>
      <c r="H336" s="485"/>
      <c r="I336" s="486"/>
    </row>
    <row r="337" spans="1:13" s="5" customFormat="1" ht="30.75" thickBot="1" x14ac:dyDescent="0.3">
      <c r="A337" s="3" t="s">
        <v>7</v>
      </c>
      <c r="B337" s="3" t="s">
        <v>8</v>
      </c>
      <c r="C337" s="3" t="s">
        <v>67</v>
      </c>
      <c r="D337" s="3" t="s">
        <v>161</v>
      </c>
      <c r="E337" s="3" t="s">
        <v>79</v>
      </c>
      <c r="F337" s="3" t="s">
        <v>80</v>
      </c>
      <c r="G337" s="3" t="s">
        <v>81</v>
      </c>
      <c r="H337" s="3" t="s">
        <v>82</v>
      </c>
      <c r="I337" s="3" t="s">
        <v>83</v>
      </c>
      <c r="J337" s="148" t="s">
        <v>87</v>
      </c>
      <c r="K337" s="149" t="s">
        <v>88</v>
      </c>
      <c r="L337" s="149" t="s">
        <v>80</v>
      </c>
    </row>
    <row r="338" spans="1:13" ht="20.100000000000001" customHeight="1" x14ac:dyDescent="0.25">
      <c r="A338" s="133">
        <v>201</v>
      </c>
      <c r="B338" s="150"/>
      <c r="C338" s="209" t="str">
        <f t="shared" ref="C338:C357" si="70">IF(B338&lt;&gt;"",VLOOKUP(B338,PersonelTablo,2,0),"")</f>
        <v/>
      </c>
      <c r="D338" s="210" t="str">
        <f t="shared" ref="D338:D357" si="71">IF(B338&lt;&gt;"",VLOOKUP(B338,PersonelTablo,3,0),"")</f>
        <v/>
      </c>
      <c r="E338" s="151"/>
      <c r="F338" s="152"/>
      <c r="G338" s="220" t="str">
        <f>IF(AND(B338&lt;&gt;"",L338&gt;=F338),E338*F338,"")</f>
        <v/>
      </c>
      <c r="H338" s="217" t="str">
        <f t="shared" ref="H338:H357" si="72">IF(B338&lt;&gt;"",VLOOKUP(B338,G011CTablo,15,0),"")</f>
        <v/>
      </c>
      <c r="I338" s="224" t="str">
        <f>IF(AND(B338&lt;&gt;"",J338&gt;=K338,L338&gt;0),G338*H338,"")</f>
        <v/>
      </c>
      <c r="J338" s="215" t="str">
        <f>IF(B338&gt;0,ROUNDUP(VLOOKUP(B338,G011B!$B:$R,16,0),2),"")</f>
        <v/>
      </c>
      <c r="K338" s="215" t="str">
        <f>IF(B338&gt;0,SUMIF($B:$B,B338,$G:$G),"")</f>
        <v/>
      </c>
      <c r="L338" s="216" t="str">
        <f>IF(B338&lt;&gt;"",VLOOKUP(B338,G011B!$B:$Z,25,0),"")</f>
        <v/>
      </c>
      <c r="M338" s="245" t="str">
        <f t="shared" ref="M338:M357" si="73">IF(J338&gt;=K338,"","Personelin bütün iş paketlerindeki Toplam Adam Ay değeri "&amp;K338&amp;" olup, bu değer, G011B formunda beyan edilen Çalışılan Toplam Ay değerini geçemez. Maliyeti hesaplamak için Adam/Ay Oranı veya Çalışılan Ay değerini düzeltiniz. ")</f>
        <v/>
      </c>
    </row>
    <row r="339" spans="1:13" ht="20.100000000000001" customHeight="1" x14ac:dyDescent="0.25">
      <c r="A339" s="8">
        <v>202</v>
      </c>
      <c r="B339" s="154"/>
      <c r="C339" s="211" t="str">
        <f t="shared" si="70"/>
        <v/>
      </c>
      <c r="D339" s="212" t="str">
        <f t="shared" si="71"/>
        <v/>
      </c>
      <c r="E339" s="155"/>
      <c r="F339" s="156"/>
      <c r="G339" s="221" t="str">
        <f t="shared" ref="G339:G357" si="74">IF(AND(B339&lt;&gt;"",L339&gt;=F339),E339*F339,"")</f>
        <v/>
      </c>
      <c r="H339" s="218" t="str">
        <f t="shared" si="72"/>
        <v/>
      </c>
      <c r="I339" s="225" t="str">
        <f t="shared" ref="I339:I357" si="75">IF(AND(B339&lt;&gt;"",J339&gt;=K339,L339&gt;0),G339*H339,"")</f>
        <v/>
      </c>
      <c r="J339" s="215" t="str">
        <f>IF(B339&gt;0,ROUNDUP(VLOOKUP(B339,G011B!$B:$R,16,0),2),"")</f>
        <v/>
      </c>
      <c r="K339" s="215" t="str">
        <f t="shared" ref="K339:K357" si="76">IF(B339&gt;0,SUMIF($B:$B,B339,$G:$G),"")</f>
        <v/>
      </c>
      <c r="L339" s="216" t="str">
        <f>IF(B339&lt;&gt;"",VLOOKUP(B339,G011B!$B:$Z,25,0),"")</f>
        <v/>
      </c>
      <c r="M339" s="245" t="str">
        <f t="shared" si="73"/>
        <v/>
      </c>
    </row>
    <row r="340" spans="1:13" ht="20.100000000000001" customHeight="1" x14ac:dyDescent="0.25">
      <c r="A340" s="8">
        <v>203</v>
      </c>
      <c r="B340" s="154"/>
      <c r="C340" s="211" t="str">
        <f t="shared" si="70"/>
        <v/>
      </c>
      <c r="D340" s="212" t="str">
        <f t="shared" si="71"/>
        <v/>
      </c>
      <c r="E340" s="155"/>
      <c r="F340" s="156"/>
      <c r="G340" s="221" t="str">
        <f t="shared" si="74"/>
        <v/>
      </c>
      <c r="H340" s="218" t="str">
        <f t="shared" si="72"/>
        <v/>
      </c>
      <c r="I340" s="225" t="str">
        <f t="shared" si="75"/>
        <v/>
      </c>
      <c r="J340" s="215" t="str">
        <f>IF(B340&gt;0,ROUNDUP(VLOOKUP(B340,G011B!$B:$R,16,0),2),"")</f>
        <v/>
      </c>
      <c r="K340" s="215" t="str">
        <f t="shared" si="76"/>
        <v/>
      </c>
      <c r="L340" s="216" t="str">
        <f>IF(B340&lt;&gt;"",VLOOKUP(B340,G011B!$B:$Z,25,0),"")</f>
        <v/>
      </c>
      <c r="M340" s="245" t="str">
        <f t="shared" si="73"/>
        <v/>
      </c>
    </row>
    <row r="341" spans="1:13" ht="20.100000000000001" customHeight="1" x14ac:dyDescent="0.25">
      <c r="A341" s="8">
        <v>204</v>
      </c>
      <c r="B341" s="154"/>
      <c r="C341" s="211" t="str">
        <f t="shared" si="70"/>
        <v/>
      </c>
      <c r="D341" s="212" t="str">
        <f t="shared" si="71"/>
        <v/>
      </c>
      <c r="E341" s="155"/>
      <c r="F341" s="156"/>
      <c r="G341" s="221" t="str">
        <f t="shared" si="74"/>
        <v/>
      </c>
      <c r="H341" s="218" t="str">
        <f t="shared" si="72"/>
        <v/>
      </c>
      <c r="I341" s="225" t="str">
        <f t="shared" si="75"/>
        <v/>
      </c>
      <c r="J341" s="215" t="str">
        <f>IF(B341&gt;0,ROUNDUP(VLOOKUP(B341,G011B!$B:$R,16,0),2),"")</f>
        <v/>
      </c>
      <c r="K341" s="215" t="str">
        <f t="shared" si="76"/>
        <v/>
      </c>
      <c r="L341" s="216" t="str">
        <f>IF(B341&lt;&gt;"",VLOOKUP(B341,G011B!$B:$Z,25,0),"")</f>
        <v/>
      </c>
      <c r="M341" s="245" t="str">
        <f t="shared" si="73"/>
        <v/>
      </c>
    </row>
    <row r="342" spans="1:13" ht="20.100000000000001" customHeight="1" x14ac:dyDescent="0.25">
      <c r="A342" s="8">
        <v>205</v>
      </c>
      <c r="B342" s="154"/>
      <c r="C342" s="211" t="str">
        <f t="shared" si="70"/>
        <v/>
      </c>
      <c r="D342" s="212" t="str">
        <f t="shared" si="71"/>
        <v/>
      </c>
      <c r="E342" s="155"/>
      <c r="F342" s="156"/>
      <c r="G342" s="221" t="str">
        <f t="shared" si="74"/>
        <v/>
      </c>
      <c r="H342" s="218" t="str">
        <f t="shared" si="72"/>
        <v/>
      </c>
      <c r="I342" s="225" t="str">
        <f t="shared" si="75"/>
        <v/>
      </c>
      <c r="J342" s="215" t="str">
        <f>IF(B342&gt;0,ROUNDUP(VLOOKUP(B342,G011B!$B:$R,16,0),2),"")</f>
        <v/>
      </c>
      <c r="K342" s="215" t="str">
        <f t="shared" si="76"/>
        <v/>
      </c>
      <c r="L342" s="216" t="str">
        <f>IF(B342&lt;&gt;"",VLOOKUP(B342,G011B!$B:$Z,25,0),"")</f>
        <v/>
      </c>
      <c r="M342" s="245" t="str">
        <f t="shared" si="73"/>
        <v/>
      </c>
    </row>
    <row r="343" spans="1:13" ht="20.100000000000001" customHeight="1" x14ac:dyDescent="0.25">
      <c r="A343" s="8">
        <v>206</v>
      </c>
      <c r="B343" s="154"/>
      <c r="C343" s="211" t="str">
        <f t="shared" si="70"/>
        <v/>
      </c>
      <c r="D343" s="212" t="str">
        <f t="shared" si="71"/>
        <v/>
      </c>
      <c r="E343" s="155"/>
      <c r="F343" s="156"/>
      <c r="G343" s="221" t="str">
        <f t="shared" si="74"/>
        <v/>
      </c>
      <c r="H343" s="218" t="str">
        <f t="shared" si="72"/>
        <v/>
      </c>
      <c r="I343" s="225" t="str">
        <f t="shared" si="75"/>
        <v/>
      </c>
      <c r="J343" s="215" t="str">
        <f>IF(B343&gt;0,ROUNDUP(VLOOKUP(B343,G011B!$B:$R,16,0),2),"")</f>
        <v/>
      </c>
      <c r="K343" s="215" t="str">
        <f t="shared" si="76"/>
        <v/>
      </c>
      <c r="L343" s="216" t="str">
        <f>IF(B343&lt;&gt;"",VLOOKUP(B343,G011B!$B:$Z,25,0),"")</f>
        <v/>
      </c>
      <c r="M343" s="245" t="str">
        <f t="shared" si="73"/>
        <v/>
      </c>
    </row>
    <row r="344" spans="1:13" ht="20.100000000000001" customHeight="1" x14ac:dyDescent="0.25">
      <c r="A344" s="8">
        <v>207</v>
      </c>
      <c r="B344" s="154"/>
      <c r="C344" s="211" t="str">
        <f t="shared" si="70"/>
        <v/>
      </c>
      <c r="D344" s="212" t="str">
        <f t="shared" si="71"/>
        <v/>
      </c>
      <c r="E344" s="155"/>
      <c r="F344" s="156"/>
      <c r="G344" s="221" t="str">
        <f t="shared" si="74"/>
        <v/>
      </c>
      <c r="H344" s="218" t="str">
        <f t="shared" si="72"/>
        <v/>
      </c>
      <c r="I344" s="225" t="str">
        <f t="shared" si="75"/>
        <v/>
      </c>
      <c r="J344" s="215" t="str">
        <f>IF(B344&gt;0,ROUNDUP(VLOOKUP(B344,G011B!$B:$R,16,0),2),"")</f>
        <v/>
      </c>
      <c r="K344" s="215" t="str">
        <f t="shared" si="76"/>
        <v/>
      </c>
      <c r="L344" s="216" t="str">
        <f>IF(B344&lt;&gt;"",VLOOKUP(B344,G011B!$B:$Z,25,0),"")</f>
        <v/>
      </c>
      <c r="M344" s="245" t="str">
        <f t="shared" si="73"/>
        <v/>
      </c>
    </row>
    <row r="345" spans="1:13" ht="20.100000000000001" customHeight="1" x14ac:dyDescent="0.25">
      <c r="A345" s="8">
        <v>208</v>
      </c>
      <c r="B345" s="154"/>
      <c r="C345" s="211" t="str">
        <f t="shared" si="70"/>
        <v/>
      </c>
      <c r="D345" s="212" t="str">
        <f t="shared" si="71"/>
        <v/>
      </c>
      <c r="E345" s="155"/>
      <c r="F345" s="156"/>
      <c r="G345" s="221" t="str">
        <f t="shared" si="74"/>
        <v/>
      </c>
      <c r="H345" s="218" t="str">
        <f t="shared" si="72"/>
        <v/>
      </c>
      <c r="I345" s="225" t="str">
        <f t="shared" si="75"/>
        <v/>
      </c>
      <c r="J345" s="215" t="str">
        <f>IF(B345&gt;0,ROUNDUP(VLOOKUP(B345,G011B!$B:$R,16,0),2),"")</f>
        <v/>
      </c>
      <c r="K345" s="215" t="str">
        <f t="shared" si="76"/>
        <v/>
      </c>
      <c r="L345" s="216" t="str">
        <f>IF(B345&lt;&gt;"",VLOOKUP(B345,G011B!$B:$Z,25,0),"")</f>
        <v/>
      </c>
      <c r="M345" s="245" t="str">
        <f t="shared" si="73"/>
        <v/>
      </c>
    </row>
    <row r="346" spans="1:13" ht="20.100000000000001" customHeight="1" x14ac:dyDescent="0.25">
      <c r="A346" s="8">
        <v>209</v>
      </c>
      <c r="B346" s="154"/>
      <c r="C346" s="211" t="str">
        <f t="shared" si="70"/>
        <v/>
      </c>
      <c r="D346" s="212" t="str">
        <f t="shared" si="71"/>
        <v/>
      </c>
      <c r="E346" s="155"/>
      <c r="F346" s="156"/>
      <c r="G346" s="221" t="str">
        <f t="shared" si="74"/>
        <v/>
      </c>
      <c r="H346" s="218" t="str">
        <f t="shared" si="72"/>
        <v/>
      </c>
      <c r="I346" s="225" t="str">
        <f t="shared" si="75"/>
        <v/>
      </c>
      <c r="J346" s="215" t="str">
        <f>IF(B346&gt;0,ROUNDUP(VLOOKUP(B346,G011B!$B:$R,16,0),2),"")</f>
        <v/>
      </c>
      <c r="K346" s="215" t="str">
        <f t="shared" si="76"/>
        <v/>
      </c>
      <c r="L346" s="216" t="str">
        <f>IF(B346&lt;&gt;"",VLOOKUP(B346,G011B!$B:$Z,25,0),"")</f>
        <v/>
      </c>
      <c r="M346" s="245" t="str">
        <f t="shared" si="73"/>
        <v/>
      </c>
    </row>
    <row r="347" spans="1:13" ht="20.100000000000001" customHeight="1" x14ac:dyDescent="0.25">
      <c r="A347" s="8">
        <v>210</v>
      </c>
      <c r="B347" s="154"/>
      <c r="C347" s="211" t="str">
        <f t="shared" si="70"/>
        <v/>
      </c>
      <c r="D347" s="212" t="str">
        <f t="shared" si="71"/>
        <v/>
      </c>
      <c r="E347" s="155"/>
      <c r="F347" s="156"/>
      <c r="G347" s="221" t="str">
        <f t="shared" si="74"/>
        <v/>
      </c>
      <c r="H347" s="218" t="str">
        <f t="shared" si="72"/>
        <v/>
      </c>
      <c r="I347" s="225" t="str">
        <f t="shared" si="75"/>
        <v/>
      </c>
      <c r="J347" s="215" t="str">
        <f>IF(B347&gt;0,ROUNDUP(VLOOKUP(B347,G011B!$B:$R,16,0),2),"")</f>
        <v/>
      </c>
      <c r="K347" s="215" t="str">
        <f t="shared" si="76"/>
        <v/>
      </c>
      <c r="L347" s="216" t="str">
        <f>IF(B347&lt;&gt;"",VLOOKUP(B347,G011B!$B:$Z,25,0),"")</f>
        <v/>
      </c>
      <c r="M347" s="245" t="str">
        <f t="shared" si="73"/>
        <v/>
      </c>
    </row>
    <row r="348" spans="1:13" ht="20.100000000000001" customHeight="1" x14ac:dyDescent="0.25">
      <c r="A348" s="8">
        <v>211</v>
      </c>
      <c r="B348" s="154"/>
      <c r="C348" s="211" t="str">
        <f t="shared" si="70"/>
        <v/>
      </c>
      <c r="D348" s="212" t="str">
        <f t="shared" si="71"/>
        <v/>
      </c>
      <c r="E348" s="155"/>
      <c r="F348" s="156"/>
      <c r="G348" s="221" t="str">
        <f t="shared" si="74"/>
        <v/>
      </c>
      <c r="H348" s="218" t="str">
        <f t="shared" si="72"/>
        <v/>
      </c>
      <c r="I348" s="225" t="str">
        <f t="shared" si="75"/>
        <v/>
      </c>
      <c r="J348" s="215" t="str">
        <f>IF(B348&gt;0,ROUNDUP(VLOOKUP(B348,G011B!$B:$R,16,0),2),"")</f>
        <v/>
      </c>
      <c r="K348" s="215" t="str">
        <f t="shared" si="76"/>
        <v/>
      </c>
      <c r="L348" s="216" t="str">
        <f>IF(B348&lt;&gt;"",VLOOKUP(B348,G011B!$B:$Z,25,0),"")</f>
        <v/>
      </c>
      <c r="M348" s="245" t="str">
        <f t="shared" si="73"/>
        <v/>
      </c>
    </row>
    <row r="349" spans="1:13" ht="20.100000000000001" customHeight="1" x14ac:dyDescent="0.25">
      <c r="A349" s="8">
        <v>212</v>
      </c>
      <c r="B349" s="154"/>
      <c r="C349" s="211" t="str">
        <f t="shared" si="70"/>
        <v/>
      </c>
      <c r="D349" s="212" t="str">
        <f t="shared" si="71"/>
        <v/>
      </c>
      <c r="E349" s="155"/>
      <c r="F349" s="156"/>
      <c r="G349" s="221" t="str">
        <f t="shared" si="74"/>
        <v/>
      </c>
      <c r="H349" s="218" t="str">
        <f t="shared" si="72"/>
        <v/>
      </c>
      <c r="I349" s="225" t="str">
        <f t="shared" si="75"/>
        <v/>
      </c>
      <c r="J349" s="215" t="str">
        <f>IF(B349&gt;0,ROUNDUP(VLOOKUP(B349,G011B!$B:$R,16,0),2),"")</f>
        <v/>
      </c>
      <c r="K349" s="215" t="str">
        <f t="shared" si="76"/>
        <v/>
      </c>
      <c r="L349" s="216" t="str">
        <f>IF(B349&lt;&gt;"",VLOOKUP(B349,G011B!$B:$Z,25,0),"")</f>
        <v/>
      </c>
      <c r="M349" s="245" t="str">
        <f t="shared" si="73"/>
        <v/>
      </c>
    </row>
    <row r="350" spans="1:13" ht="20.100000000000001" customHeight="1" x14ac:dyDescent="0.25">
      <c r="A350" s="8">
        <v>213</v>
      </c>
      <c r="B350" s="154"/>
      <c r="C350" s="211" t="str">
        <f t="shared" si="70"/>
        <v/>
      </c>
      <c r="D350" s="212" t="str">
        <f t="shared" si="71"/>
        <v/>
      </c>
      <c r="E350" s="155"/>
      <c r="F350" s="156"/>
      <c r="G350" s="221" t="str">
        <f t="shared" si="74"/>
        <v/>
      </c>
      <c r="H350" s="218" t="str">
        <f t="shared" si="72"/>
        <v/>
      </c>
      <c r="I350" s="225" t="str">
        <f t="shared" si="75"/>
        <v/>
      </c>
      <c r="J350" s="215" t="str">
        <f>IF(B350&gt;0,ROUNDUP(VLOOKUP(B350,G011B!$B:$R,16,0),2),"")</f>
        <v/>
      </c>
      <c r="K350" s="215" t="str">
        <f t="shared" si="76"/>
        <v/>
      </c>
      <c r="L350" s="216" t="str">
        <f>IF(B350&lt;&gt;"",VLOOKUP(B350,G011B!$B:$Z,25,0),"")</f>
        <v/>
      </c>
      <c r="M350" s="245" t="str">
        <f t="shared" si="73"/>
        <v/>
      </c>
    </row>
    <row r="351" spans="1:13" ht="20.100000000000001" customHeight="1" x14ac:dyDescent="0.25">
      <c r="A351" s="8">
        <v>214</v>
      </c>
      <c r="B351" s="154"/>
      <c r="C351" s="211" t="str">
        <f t="shared" si="70"/>
        <v/>
      </c>
      <c r="D351" s="212" t="str">
        <f t="shared" si="71"/>
        <v/>
      </c>
      <c r="E351" s="155"/>
      <c r="F351" s="156"/>
      <c r="G351" s="221" t="str">
        <f t="shared" si="74"/>
        <v/>
      </c>
      <c r="H351" s="218" t="str">
        <f t="shared" si="72"/>
        <v/>
      </c>
      <c r="I351" s="225" t="str">
        <f t="shared" si="75"/>
        <v/>
      </c>
      <c r="J351" s="215" t="str">
        <f>IF(B351&gt;0,ROUNDUP(VLOOKUP(B351,G011B!$B:$R,16,0),2),"")</f>
        <v/>
      </c>
      <c r="K351" s="215" t="str">
        <f t="shared" si="76"/>
        <v/>
      </c>
      <c r="L351" s="216" t="str">
        <f>IF(B351&lt;&gt;"",VLOOKUP(B351,G011B!$B:$Z,25,0),"")</f>
        <v/>
      </c>
      <c r="M351" s="245" t="str">
        <f t="shared" si="73"/>
        <v/>
      </c>
    </row>
    <row r="352" spans="1:13" ht="20.100000000000001" customHeight="1" x14ac:dyDescent="0.25">
      <c r="A352" s="8">
        <v>215</v>
      </c>
      <c r="B352" s="154"/>
      <c r="C352" s="211" t="str">
        <f t="shared" si="70"/>
        <v/>
      </c>
      <c r="D352" s="212" t="str">
        <f t="shared" si="71"/>
        <v/>
      </c>
      <c r="E352" s="155"/>
      <c r="F352" s="156"/>
      <c r="G352" s="221" t="str">
        <f t="shared" si="74"/>
        <v/>
      </c>
      <c r="H352" s="218" t="str">
        <f t="shared" si="72"/>
        <v/>
      </c>
      <c r="I352" s="225" t="str">
        <f t="shared" si="75"/>
        <v/>
      </c>
      <c r="J352" s="215" t="str">
        <f>IF(B352&gt;0,ROUNDUP(VLOOKUP(B352,G011B!$B:$R,16,0),2),"")</f>
        <v/>
      </c>
      <c r="K352" s="215" t="str">
        <f t="shared" si="76"/>
        <v/>
      </c>
      <c r="L352" s="216" t="str">
        <f>IF(B352&lt;&gt;"",VLOOKUP(B352,G011B!$B:$Z,25,0),"")</f>
        <v/>
      </c>
      <c r="M352" s="245" t="str">
        <f t="shared" si="73"/>
        <v/>
      </c>
    </row>
    <row r="353" spans="1:15" ht="20.100000000000001" customHeight="1" x14ac:dyDescent="0.25">
      <c r="A353" s="8">
        <v>216</v>
      </c>
      <c r="B353" s="154"/>
      <c r="C353" s="211" t="str">
        <f t="shared" si="70"/>
        <v/>
      </c>
      <c r="D353" s="212" t="str">
        <f t="shared" si="71"/>
        <v/>
      </c>
      <c r="E353" s="155"/>
      <c r="F353" s="156"/>
      <c r="G353" s="221" t="str">
        <f t="shared" si="74"/>
        <v/>
      </c>
      <c r="H353" s="218" t="str">
        <f t="shared" si="72"/>
        <v/>
      </c>
      <c r="I353" s="225" t="str">
        <f t="shared" si="75"/>
        <v/>
      </c>
      <c r="J353" s="215" t="str">
        <f>IF(B353&gt;0,ROUNDUP(VLOOKUP(B353,G011B!$B:$R,16,0),2),"")</f>
        <v/>
      </c>
      <c r="K353" s="215" t="str">
        <f t="shared" si="76"/>
        <v/>
      </c>
      <c r="L353" s="216" t="str">
        <f>IF(B353&lt;&gt;"",VLOOKUP(B353,G011B!$B:$Z,25,0),"")</f>
        <v/>
      </c>
      <c r="M353" s="245" t="str">
        <f t="shared" si="73"/>
        <v/>
      </c>
    </row>
    <row r="354" spans="1:15" ht="20.100000000000001" customHeight="1" x14ac:dyDescent="0.25">
      <c r="A354" s="8">
        <v>217</v>
      </c>
      <c r="B354" s="154"/>
      <c r="C354" s="211" t="str">
        <f t="shared" si="70"/>
        <v/>
      </c>
      <c r="D354" s="212" t="str">
        <f t="shared" si="71"/>
        <v/>
      </c>
      <c r="E354" s="155"/>
      <c r="F354" s="156"/>
      <c r="G354" s="221" t="str">
        <f t="shared" si="74"/>
        <v/>
      </c>
      <c r="H354" s="218" t="str">
        <f t="shared" si="72"/>
        <v/>
      </c>
      <c r="I354" s="225" t="str">
        <f t="shared" si="75"/>
        <v/>
      </c>
      <c r="J354" s="215" t="str">
        <f>IF(B354&gt;0,ROUNDUP(VLOOKUP(B354,G011B!$B:$R,16,0),2),"")</f>
        <v/>
      </c>
      <c r="K354" s="215" t="str">
        <f t="shared" si="76"/>
        <v/>
      </c>
      <c r="L354" s="216" t="str">
        <f>IF(B354&lt;&gt;"",VLOOKUP(B354,G011B!$B:$Z,25,0),"")</f>
        <v/>
      </c>
      <c r="M354" s="245" t="str">
        <f t="shared" si="73"/>
        <v/>
      </c>
    </row>
    <row r="355" spans="1:15" ht="20.100000000000001" customHeight="1" x14ac:dyDescent="0.25">
      <c r="A355" s="8">
        <v>218</v>
      </c>
      <c r="B355" s="154"/>
      <c r="C355" s="211" t="str">
        <f t="shared" si="70"/>
        <v/>
      </c>
      <c r="D355" s="212" t="str">
        <f t="shared" si="71"/>
        <v/>
      </c>
      <c r="E355" s="155"/>
      <c r="F355" s="156"/>
      <c r="G355" s="221" t="str">
        <f t="shared" si="74"/>
        <v/>
      </c>
      <c r="H355" s="218" t="str">
        <f t="shared" si="72"/>
        <v/>
      </c>
      <c r="I355" s="225" t="str">
        <f t="shared" si="75"/>
        <v/>
      </c>
      <c r="J355" s="215" t="str">
        <f>IF(B355&gt;0,ROUNDUP(VLOOKUP(B355,G011B!$B:$R,16,0),2),"")</f>
        <v/>
      </c>
      <c r="K355" s="215" t="str">
        <f t="shared" si="76"/>
        <v/>
      </c>
      <c r="L355" s="216" t="str">
        <f>IF(B355&lt;&gt;"",VLOOKUP(B355,G011B!$B:$Z,25,0),"")</f>
        <v/>
      </c>
      <c r="M355" s="245" t="str">
        <f t="shared" si="73"/>
        <v/>
      </c>
    </row>
    <row r="356" spans="1:15" ht="20.100000000000001" customHeight="1" x14ac:dyDescent="0.25">
      <c r="A356" s="8">
        <v>219</v>
      </c>
      <c r="B356" s="154"/>
      <c r="C356" s="211" t="str">
        <f t="shared" si="70"/>
        <v/>
      </c>
      <c r="D356" s="212" t="str">
        <f t="shared" si="71"/>
        <v/>
      </c>
      <c r="E356" s="155"/>
      <c r="F356" s="156"/>
      <c r="G356" s="221" t="str">
        <f t="shared" si="74"/>
        <v/>
      </c>
      <c r="H356" s="218" t="str">
        <f t="shared" si="72"/>
        <v/>
      </c>
      <c r="I356" s="225" t="str">
        <f t="shared" si="75"/>
        <v/>
      </c>
      <c r="J356" s="215" t="str">
        <f>IF(B356&gt;0,ROUNDUP(VLOOKUP(B356,G011B!$B:$R,16,0),2),"")</f>
        <v/>
      </c>
      <c r="K356" s="215" t="str">
        <f t="shared" si="76"/>
        <v/>
      </c>
      <c r="L356" s="216" t="str">
        <f>IF(B356&lt;&gt;"",VLOOKUP(B356,G011B!$B:$Z,25,0),"")</f>
        <v/>
      </c>
      <c r="M356" s="245" t="str">
        <f t="shared" si="73"/>
        <v/>
      </c>
    </row>
    <row r="357" spans="1:15" ht="20.100000000000001" customHeight="1" thickBot="1" x14ac:dyDescent="0.3">
      <c r="A357" s="134">
        <v>220</v>
      </c>
      <c r="B357" s="157"/>
      <c r="C357" s="213" t="str">
        <f t="shared" si="70"/>
        <v/>
      </c>
      <c r="D357" s="214" t="str">
        <f t="shared" si="71"/>
        <v/>
      </c>
      <c r="E357" s="158"/>
      <c r="F357" s="159"/>
      <c r="G357" s="222" t="str">
        <f t="shared" si="74"/>
        <v/>
      </c>
      <c r="H357" s="219" t="str">
        <f t="shared" si="72"/>
        <v/>
      </c>
      <c r="I357" s="226" t="str">
        <f t="shared" si="75"/>
        <v/>
      </c>
      <c r="J357" s="215" t="str">
        <f>IF(B357&gt;0,ROUNDUP(VLOOKUP(B357,G011B!$B:$R,16,0),2),"")</f>
        <v/>
      </c>
      <c r="K357" s="215" t="str">
        <f t="shared" si="76"/>
        <v/>
      </c>
      <c r="L357" s="216" t="str">
        <f>IF(B357&lt;&gt;"",VLOOKUP(B357,G011B!$B:$Z,25,0),"")</f>
        <v/>
      </c>
      <c r="M357" s="245" t="str">
        <f t="shared" si="73"/>
        <v/>
      </c>
    </row>
    <row r="358" spans="1:15" ht="20.100000000000001" customHeight="1" thickBot="1" x14ac:dyDescent="0.35">
      <c r="A358" s="482" t="s">
        <v>46</v>
      </c>
      <c r="B358" s="483"/>
      <c r="C358" s="483"/>
      <c r="D358" s="483"/>
      <c r="E358" s="483"/>
      <c r="F358" s="484"/>
      <c r="G358" s="223">
        <f>SUM(G338:G357)</f>
        <v>0</v>
      </c>
      <c r="H358" s="319"/>
      <c r="I358" s="206">
        <f>IF(C336=C303,SUM(I338:I357)+I325,SUM(I338:I357))</f>
        <v>0</v>
      </c>
      <c r="N358" s="227">
        <f>IF(COUNTA(E338:E357)&gt;0,1,0)</f>
        <v>0</v>
      </c>
    </row>
    <row r="359" spans="1:15" ht="20.100000000000001" customHeight="1" thickBot="1" x14ac:dyDescent="0.3">
      <c r="A359" s="475" t="s">
        <v>84</v>
      </c>
      <c r="B359" s="476"/>
      <c r="C359" s="476"/>
      <c r="D359" s="477"/>
      <c r="E359" s="195">
        <f>SUM(G:G)/2</f>
        <v>0</v>
      </c>
      <c r="F359" s="478"/>
      <c r="G359" s="479"/>
      <c r="H359" s="480"/>
      <c r="I359" s="204">
        <f>SUM(I338:I357)+I326</f>
        <v>0</v>
      </c>
    </row>
    <row r="360" spans="1:15" x14ac:dyDescent="0.25">
      <c r="A360" s="7" t="s">
        <v>156</v>
      </c>
    </row>
    <row r="362" spans="1:15" ht="19.5" x14ac:dyDescent="0.3">
      <c r="A362" s="349" t="s">
        <v>43</v>
      </c>
      <c r="B362" s="350">
        <f ca="1">imzatarihi</f>
        <v>46091</v>
      </c>
      <c r="C362" s="140" t="s">
        <v>44</v>
      </c>
      <c r="D362" s="348" t="str">
        <f>IF(kurulusyetkilisi&gt;0,kurulusyetkilisi,"")</f>
        <v/>
      </c>
      <c r="G362" s="342"/>
      <c r="H362" s="131"/>
      <c r="I362" s="131"/>
      <c r="K362" s="153"/>
      <c r="L362" s="153"/>
      <c r="M362" s="4"/>
      <c r="N362" s="153"/>
      <c r="O362" s="153"/>
    </row>
    <row r="363" spans="1:15" ht="19.5" x14ac:dyDescent="0.3">
      <c r="A363" s="346"/>
      <c r="B363" s="346"/>
      <c r="C363" s="140" t="s">
        <v>45</v>
      </c>
      <c r="D363" s="140"/>
      <c r="E363" s="414"/>
      <c r="F363" s="414"/>
      <c r="G363" s="414"/>
      <c r="H363" s="107"/>
      <c r="I363" s="107"/>
      <c r="K363" s="153"/>
      <c r="L363" s="153"/>
      <c r="M363" s="4"/>
      <c r="N363" s="153"/>
      <c r="O363" s="153"/>
    </row>
    <row r="364" spans="1:15" ht="15.75" x14ac:dyDescent="0.25">
      <c r="A364" s="453" t="s">
        <v>77</v>
      </c>
      <c r="B364" s="453"/>
      <c r="C364" s="453"/>
      <c r="D364" s="453"/>
      <c r="E364" s="453"/>
      <c r="F364" s="453"/>
      <c r="G364" s="453"/>
      <c r="H364" s="453"/>
      <c r="I364" s="453"/>
    </row>
    <row r="365" spans="1:15" x14ac:dyDescent="0.25">
      <c r="A365" s="439" t="str">
        <f>IF(YilDonem&lt;&gt;"",CONCATENATE(YilDonem," dönemine aittir."),"")</f>
        <v/>
      </c>
      <c r="B365" s="439"/>
      <c r="C365" s="439"/>
      <c r="D365" s="439"/>
      <c r="E365" s="439"/>
      <c r="F365" s="439"/>
      <c r="G365" s="439"/>
      <c r="H365" s="439"/>
      <c r="I365" s="439"/>
    </row>
    <row r="366" spans="1:15" ht="19.5" thickBot="1" x14ac:dyDescent="0.35">
      <c r="A366" s="474" t="s">
        <v>86</v>
      </c>
      <c r="B366" s="474"/>
      <c r="C366" s="474"/>
      <c r="D366" s="474"/>
      <c r="E366" s="474"/>
      <c r="F366" s="474"/>
      <c r="G366" s="474"/>
      <c r="H366" s="474"/>
      <c r="I366" s="474"/>
    </row>
    <row r="367" spans="1:15" ht="19.5" customHeight="1" thickBot="1" x14ac:dyDescent="0.3">
      <c r="A367" s="463" t="s">
        <v>1</v>
      </c>
      <c r="B367" s="464"/>
      <c r="C367" s="441" t="str">
        <f>IF(ProjeNo&gt;0,ProjeNo,"")</f>
        <v/>
      </c>
      <c r="D367" s="442"/>
      <c r="E367" s="442"/>
      <c r="F367" s="442"/>
      <c r="G367" s="442"/>
      <c r="H367" s="442"/>
      <c r="I367" s="443"/>
    </row>
    <row r="368" spans="1:15" ht="29.25" customHeight="1" thickBot="1" x14ac:dyDescent="0.3">
      <c r="A368" s="481" t="s">
        <v>11</v>
      </c>
      <c r="B368" s="470"/>
      <c r="C368" s="467" t="str">
        <f>IF(ProjeAdi&gt;0,ProjeAdi,"")</f>
        <v/>
      </c>
      <c r="D368" s="468"/>
      <c r="E368" s="468"/>
      <c r="F368" s="468"/>
      <c r="G368" s="468"/>
      <c r="H368" s="468"/>
      <c r="I368" s="469"/>
    </row>
    <row r="369" spans="1:13" ht="19.5" customHeight="1" thickBot="1" x14ac:dyDescent="0.3">
      <c r="A369" s="463" t="s">
        <v>78</v>
      </c>
      <c r="B369" s="464"/>
      <c r="C369" s="29"/>
      <c r="D369" s="485"/>
      <c r="E369" s="485"/>
      <c r="F369" s="485"/>
      <c r="G369" s="485"/>
      <c r="H369" s="485"/>
      <c r="I369" s="486"/>
    </row>
    <row r="370" spans="1:13" s="5" customFormat="1" ht="30.75" thickBot="1" x14ac:dyDescent="0.3">
      <c r="A370" s="3" t="s">
        <v>7</v>
      </c>
      <c r="B370" s="3" t="s">
        <v>8</v>
      </c>
      <c r="C370" s="3" t="s">
        <v>67</v>
      </c>
      <c r="D370" s="3" t="s">
        <v>161</v>
      </c>
      <c r="E370" s="3" t="s">
        <v>79</v>
      </c>
      <c r="F370" s="3" t="s">
        <v>80</v>
      </c>
      <c r="G370" s="3" t="s">
        <v>81</v>
      </c>
      <c r="H370" s="3" t="s">
        <v>82</v>
      </c>
      <c r="I370" s="3" t="s">
        <v>83</v>
      </c>
      <c r="J370" s="148" t="s">
        <v>87</v>
      </c>
      <c r="K370" s="149" t="s">
        <v>88</v>
      </c>
      <c r="L370" s="149" t="s">
        <v>80</v>
      </c>
    </row>
    <row r="371" spans="1:13" ht="20.100000000000001" customHeight="1" x14ac:dyDescent="0.25">
      <c r="A371" s="133">
        <v>221</v>
      </c>
      <c r="B371" s="150"/>
      <c r="C371" s="209" t="str">
        <f t="shared" ref="C371:C390" si="77">IF(B371&lt;&gt;"",VLOOKUP(B371,PersonelTablo,2,0),"")</f>
        <v/>
      </c>
      <c r="D371" s="210" t="str">
        <f t="shared" ref="D371:D390" si="78">IF(B371&lt;&gt;"",VLOOKUP(B371,PersonelTablo,3,0),"")</f>
        <v/>
      </c>
      <c r="E371" s="151"/>
      <c r="F371" s="152"/>
      <c r="G371" s="220" t="str">
        <f>IF(AND(B371&lt;&gt;"",L371&gt;=F371),E371*F371,"")</f>
        <v/>
      </c>
      <c r="H371" s="217" t="str">
        <f t="shared" ref="H371:H390" si="79">IF(B371&lt;&gt;"",VLOOKUP(B371,G011CTablo,15,0),"")</f>
        <v/>
      </c>
      <c r="I371" s="224" t="str">
        <f>IF(AND(B371&lt;&gt;"",J371&gt;=K371,L371&gt;0),G371*H371,"")</f>
        <v/>
      </c>
      <c r="J371" s="215" t="str">
        <f>IF(B371&gt;0,ROUNDUP(VLOOKUP(B371,G011B!$B:$R,16,0),2),"")</f>
        <v/>
      </c>
      <c r="K371" s="215" t="str">
        <f>IF(B371&gt;0,SUMIF($B:$B,B371,$G:$G),"")</f>
        <v/>
      </c>
      <c r="L371" s="216" t="str">
        <f>IF(B371&lt;&gt;"",VLOOKUP(B371,G011B!$B:$Z,25,0),"")</f>
        <v/>
      </c>
      <c r="M371" s="245" t="str">
        <f t="shared" ref="M371:M390" si="80">IF(J371&gt;=K371,"","Personelin bütün iş paketlerindeki Toplam Adam Ay değeri "&amp;K371&amp;" olup, bu değer, G011B formunda beyan edilen Çalışılan Toplam Ay değerini geçemez. Maliyeti hesaplamak için Adam/Ay Oranı veya Çalışılan Ay değerini düzeltiniz. ")</f>
        <v/>
      </c>
    </row>
    <row r="372" spans="1:13" ht="20.100000000000001" customHeight="1" x14ac:dyDescent="0.25">
      <c r="A372" s="8">
        <v>222</v>
      </c>
      <c r="B372" s="154"/>
      <c r="C372" s="211" t="str">
        <f t="shared" si="77"/>
        <v/>
      </c>
      <c r="D372" s="212" t="str">
        <f t="shared" si="78"/>
        <v/>
      </c>
      <c r="E372" s="155"/>
      <c r="F372" s="156"/>
      <c r="G372" s="221" t="str">
        <f t="shared" ref="G372:G390" si="81">IF(AND(B372&lt;&gt;"",L372&gt;=F372),E372*F372,"")</f>
        <v/>
      </c>
      <c r="H372" s="218" t="str">
        <f t="shared" si="79"/>
        <v/>
      </c>
      <c r="I372" s="225" t="str">
        <f t="shared" ref="I372:I390" si="82">IF(AND(B372&lt;&gt;"",J372&gt;=K372,L372&gt;0),G372*H372,"")</f>
        <v/>
      </c>
      <c r="J372" s="215" t="str">
        <f>IF(B372&gt;0,ROUNDUP(VLOOKUP(B372,G011B!$B:$R,16,0),2),"")</f>
        <v/>
      </c>
      <c r="K372" s="215" t="str">
        <f t="shared" ref="K372:K390" si="83">IF(B372&gt;0,SUMIF($B:$B,B372,$G:$G),"")</f>
        <v/>
      </c>
      <c r="L372" s="216" t="str">
        <f>IF(B372&lt;&gt;"",VLOOKUP(B372,G011B!$B:$Z,25,0),"")</f>
        <v/>
      </c>
      <c r="M372" s="245" t="str">
        <f t="shared" si="80"/>
        <v/>
      </c>
    </row>
    <row r="373" spans="1:13" ht="20.100000000000001" customHeight="1" x14ac:dyDescent="0.25">
      <c r="A373" s="8">
        <v>223</v>
      </c>
      <c r="B373" s="154"/>
      <c r="C373" s="211" t="str">
        <f t="shared" si="77"/>
        <v/>
      </c>
      <c r="D373" s="212" t="str">
        <f t="shared" si="78"/>
        <v/>
      </c>
      <c r="E373" s="155"/>
      <c r="F373" s="156"/>
      <c r="G373" s="221" t="str">
        <f t="shared" si="81"/>
        <v/>
      </c>
      <c r="H373" s="218" t="str">
        <f t="shared" si="79"/>
        <v/>
      </c>
      <c r="I373" s="225" t="str">
        <f t="shared" si="82"/>
        <v/>
      </c>
      <c r="J373" s="215" t="str">
        <f>IF(B373&gt;0,ROUNDUP(VLOOKUP(B373,G011B!$B:$R,16,0),2),"")</f>
        <v/>
      </c>
      <c r="K373" s="215" t="str">
        <f t="shared" si="83"/>
        <v/>
      </c>
      <c r="L373" s="216" t="str">
        <f>IF(B373&lt;&gt;"",VLOOKUP(B373,G011B!$B:$Z,25,0),"")</f>
        <v/>
      </c>
      <c r="M373" s="245" t="str">
        <f t="shared" si="80"/>
        <v/>
      </c>
    </row>
    <row r="374" spans="1:13" ht="20.100000000000001" customHeight="1" x14ac:dyDescent="0.25">
      <c r="A374" s="8">
        <v>224</v>
      </c>
      <c r="B374" s="154"/>
      <c r="C374" s="211" t="str">
        <f t="shared" si="77"/>
        <v/>
      </c>
      <c r="D374" s="212" t="str">
        <f t="shared" si="78"/>
        <v/>
      </c>
      <c r="E374" s="155"/>
      <c r="F374" s="156"/>
      <c r="G374" s="221" t="str">
        <f t="shared" si="81"/>
        <v/>
      </c>
      <c r="H374" s="218" t="str">
        <f t="shared" si="79"/>
        <v/>
      </c>
      <c r="I374" s="225" t="str">
        <f t="shared" si="82"/>
        <v/>
      </c>
      <c r="J374" s="215" t="str">
        <f>IF(B374&gt;0,ROUNDUP(VLOOKUP(B374,G011B!$B:$R,16,0),2),"")</f>
        <v/>
      </c>
      <c r="K374" s="215" t="str">
        <f t="shared" si="83"/>
        <v/>
      </c>
      <c r="L374" s="216" t="str">
        <f>IF(B374&lt;&gt;"",VLOOKUP(B374,G011B!$B:$Z,25,0),"")</f>
        <v/>
      </c>
      <c r="M374" s="245" t="str">
        <f t="shared" si="80"/>
        <v/>
      </c>
    </row>
    <row r="375" spans="1:13" ht="20.100000000000001" customHeight="1" x14ac:dyDescent="0.25">
      <c r="A375" s="8">
        <v>225</v>
      </c>
      <c r="B375" s="154"/>
      <c r="C375" s="211" t="str">
        <f t="shared" si="77"/>
        <v/>
      </c>
      <c r="D375" s="212" t="str">
        <f t="shared" si="78"/>
        <v/>
      </c>
      <c r="E375" s="155"/>
      <c r="F375" s="156"/>
      <c r="G375" s="221" t="str">
        <f t="shared" si="81"/>
        <v/>
      </c>
      <c r="H375" s="218" t="str">
        <f t="shared" si="79"/>
        <v/>
      </c>
      <c r="I375" s="225" t="str">
        <f t="shared" si="82"/>
        <v/>
      </c>
      <c r="J375" s="215" t="str">
        <f>IF(B375&gt;0,ROUNDUP(VLOOKUP(B375,G011B!$B:$R,16,0),2),"")</f>
        <v/>
      </c>
      <c r="K375" s="215" t="str">
        <f t="shared" si="83"/>
        <v/>
      </c>
      <c r="L375" s="216" t="str">
        <f>IF(B375&lt;&gt;"",VLOOKUP(B375,G011B!$B:$Z,25,0),"")</f>
        <v/>
      </c>
      <c r="M375" s="245" t="str">
        <f t="shared" si="80"/>
        <v/>
      </c>
    </row>
    <row r="376" spans="1:13" ht="20.100000000000001" customHeight="1" x14ac:dyDescent="0.25">
      <c r="A376" s="8">
        <v>226</v>
      </c>
      <c r="B376" s="154"/>
      <c r="C376" s="211" t="str">
        <f t="shared" si="77"/>
        <v/>
      </c>
      <c r="D376" s="212" t="str">
        <f t="shared" si="78"/>
        <v/>
      </c>
      <c r="E376" s="155"/>
      <c r="F376" s="156"/>
      <c r="G376" s="221" t="str">
        <f t="shared" si="81"/>
        <v/>
      </c>
      <c r="H376" s="218" t="str">
        <f t="shared" si="79"/>
        <v/>
      </c>
      <c r="I376" s="225" t="str">
        <f t="shared" si="82"/>
        <v/>
      </c>
      <c r="J376" s="215" t="str">
        <f>IF(B376&gt;0,ROUNDUP(VLOOKUP(B376,G011B!$B:$R,16,0),2),"")</f>
        <v/>
      </c>
      <c r="K376" s="215" t="str">
        <f t="shared" si="83"/>
        <v/>
      </c>
      <c r="L376" s="216" t="str">
        <f>IF(B376&lt;&gt;"",VLOOKUP(B376,G011B!$B:$Z,25,0),"")</f>
        <v/>
      </c>
      <c r="M376" s="245" t="str">
        <f t="shared" si="80"/>
        <v/>
      </c>
    </row>
    <row r="377" spans="1:13" ht="20.100000000000001" customHeight="1" x14ac:dyDescent="0.25">
      <c r="A377" s="8">
        <v>227</v>
      </c>
      <c r="B377" s="154"/>
      <c r="C377" s="211" t="str">
        <f t="shared" si="77"/>
        <v/>
      </c>
      <c r="D377" s="212" t="str">
        <f t="shared" si="78"/>
        <v/>
      </c>
      <c r="E377" s="155"/>
      <c r="F377" s="156"/>
      <c r="G377" s="221" t="str">
        <f t="shared" si="81"/>
        <v/>
      </c>
      <c r="H377" s="218" t="str">
        <f t="shared" si="79"/>
        <v/>
      </c>
      <c r="I377" s="225" t="str">
        <f t="shared" si="82"/>
        <v/>
      </c>
      <c r="J377" s="215" t="str">
        <f>IF(B377&gt;0,ROUNDUP(VLOOKUP(B377,G011B!$B:$R,16,0),2),"")</f>
        <v/>
      </c>
      <c r="K377" s="215" t="str">
        <f t="shared" si="83"/>
        <v/>
      </c>
      <c r="L377" s="216" t="str">
        <f>IF(B377&lt;&gt;"",VLOOKUP(B377,G011B!$B:$Z,25,0),"")</f>
        <v/>
      </c>
      <c r="M377" s="245" t="str">
        <f t="shared" si="80"/>
        <v/>
      </c>
    </row>
    <row r="378" spans="1:13" ht="20.100000000000001" customHeight="1" x14ac:dyDescent="0.25">
      <c r="A378" s="8">
        <v>228</v>
      </c>
      <c r="B378" s="154"/>
      <c r="C378" s="211" t="str">
        <f t="shared" si="77"/>
        <v/>
      </c>
      <c r="D378" s="212" t="str">
        <f t="shared" si="78"/>
        <v/>
      </c>
      <c r="E378" s="155"/>
      <c r="F378" s="156"/>
      <c r="G378" s="221" t="str">
        <f t="shared" si="81"/>
        <v/>
      </c>
      <c r="H378" s="218" t="str">
        <f t="shared" si="79"/>
        <v/>
      </c>
      <c r="I378" s="225" t="str">
        <f t="shared" si="82"/>
        <v/>
      </c>
      <c r="J378" s="215" t="str">
        <f>IF(B378&gt;0,ROUNDUP(VLOOKUP(B378,G011B!$B:$R,16,0),2),"")</f>
        <v/>
      </c>
      <c r="K378" s="215" t="str">
        <f t="shared" si="83"/>
        <v/>
      </c>
      <c r="L378" s="216" t="str">
        <f>IF(B378&lt;&gt;"",VLOOKUP(B378,G011B!$B:$Z,25,0),"")</f>
        <v/>
      </c>
      <c r="M378" s="245" t="str">
        <f t="shared" si="80"/>
        <v/>
      </c>
    </row>
    <row r="379" spans="1:13" ht="20.100000000000001" customHeight="1" x14ac:dyDescent="0.25">
      <c r="A379" s="8">
        <v>229</v>
      </c>
      <c r="B379" s="154"/>
      <c r="C379" s="211" t="str">
        <f t="shared" si="77"/>
        <v/>
      </c>
      <c r="D379" s="212" t="str">
        <f t="shared" si="78"/>
        <v/>
      </c>
      <c r="E379" s="155"/>
      <c r="F379" s="156"/>
      <c r="G379" s="221" t="str">
        <f t="shared" si="81"/>
        <v/>
      </c>
      <c r="H379" s="218" t="str">
        <f t="shared" si="79"/>
        <v/>
      </c>
      <c r="I379" s="225" t="str">
        <f t="shared" si="82"/>
        <v/>
      </c>
      <c r="J379" s="215" t="str">
        <f>IF(B379&gt;0,ROUNDUP(VLOOKUP(B379,G011B!$B:$R,16,0),2),"")</f>
        <v/>
      </c>
      <c r="K379" s="215" t="str">
        <f t="shared" si="83"/>
        <v/>
      </c>
      <c r="L379" s="216" t="str">
        <f>IF(B379&lt;&gt;"",VLOOKUP(B379,G011B!$B:$Z,25,0),"")</f>
        <v/>
      </c>
      <c r="M379" s="245" t="str">
        <f t="shared" si="80"/>
        <v/>
      </c>
    </row>
    <row r="380" spans="1:13" ht="20.100000000000001" customHeight="1" x14ac:dyDescent="0.25">
      <c r="A380" s="8">
        <v>230</v>
      </c>
      <c r="B380" s="154"/>
      <c r="C380" s="211" t="str">
        <f t="shared" si="77"/>
        <v/>
      </c>
      <c r="D380" s="212" t="str">
        <f t="shared" si="78"/>
        <v/>
      </c>
      <c r="E380" s="155"/>
      <c r="F380" s="156"/>
      <c r="G380" s="221" t="str">
        <f t="shared" si="81"/>
        <v/>
      </c>
      <c r="H380" s="218" t="str">
        <f t="shared" si="79"/>
        <v/>
      </c>
      <c r="I380" s="225" t="str">
        <f t="shared" si="82"/>
        <v/>
      </c>
      <c r="J380" s="215" t="str">
        <f>IF(B380&gt;0,ROUNDUP(VLOOKUP(B380,G011B!$B:$R,16,0),2),"")</f>
        <v/>
      </c>
      <c r="K380" s="215" t="str">
        <f t="shared" si="83"/>
        <v/>
      </c>
      <c r="L380" s="216" t="str">
        <f>IF(B380&lt;&gt;"",VLOOKUP(B380,G011B!$B:$Z,25,0),"")</f>
        <v/>
      </c>
      <c r="M380" s="245" t="str">
        <f t="shared" si="80"/>
        <v/>
      </c>
    </row>
    <row r="381" spans="1:13" ht="20.100000000000001" customHeight="1" x14ac:dyDescent="0.25">
      <c r="A381" s="8">
        <v>231</v>
      </c>
      <c r="B381" s="154"/>
      <c r="C381" s="211" t="str">
        <f t="shared" si="77"/>
        <v/>
      </c>
      <c r="D381" s="212" t="str">
        <f t="shared" si="78"/>
        <v/>
      </c>
      <c r="E381" s="155"/>
      <c r="F381" s="156"/>
      <c r="G381" s="221" t="str">
        <f t="shared" si="81"/>
        <v/>
      </c>
      <c r="H381" s="218" t="str">
        <f t="shared" si="79"/>
        <v/>
      </c>
      <c r="I381" s="225" t="str">
        <f t="shared" si="82"/>
        <v/>
      </c>
      <c r="J381" s="215" t="str">
        <f>IF(B381&gt;0,ROUNDUP(VLOOKUP(B381,G011B!$B:$R,16,0),2),"")</f>
        <v/>
      </c>
      <c r="K381" s="215" t="str">
        <f t="shared" si="83"/>
        <v/>
      </c>
      <c r="L381" s="216" t="str">
        <f>IF(B381&lt;&gt;"",VLOOKUP(B381,G011B!$B:$Z,25,0),"")</f>
        <v/>
      </c>
      <c r="M381" s="245" t="str">
        <f t="shared" si="80"/>
        <v/>
      </c>
    </row>
    <row r="382" spans="1:13" ht="20.100000000000001" customHeight="1" x14ac:dyDescent="0.25">
      <c r="A382" s="8">
        <v>232</v>
      </c>
      <c r="B382" s="154"/>
      <c r="C382" s="211" t="str">
        <f t="shared" si="77"/>
        <v/>
      </c>
      <c r="D382" s="212" t="str">
        <f t="shared" si="78"/>
        <v/>
      </c>
      <c r="E382" s="155"/>
      <c r="F382" s="156"/>
      <c r="G382" s="221" t="str">
        <f t="shared" si="81"/>
        <v/>
      </c>
      <c r="H382" s="218" t="str">
        <f t="shared" si="79"/>
        <v/>
      </c>
      <c r="I382" s="225" t="str">
        <f t="shared" si="82"/>
        <v/>
      </c>
      <c r="J382" s="215" t="str">
        <f>IF(B382&gt;0,ROUNDUP(VLOOKUP(B382,G011B!$B:$R,16,0),2),"")</f>
        <v/>
      </c>
      <c r="K382" s="215" t="str">
        <f t="shared" si="83"/>
        <v/>
      </c>
      <c r="L382" s="216" t="str">
        <f>IF(B382&lt;&gt;"",VLOOKUP(B382,G011B!$B:$Z,25,0),"")</f>
        <v/>
      </c>
      <c r="M382" s="245" t="str">
        <f t="shared" si="80"/>
        <v/>
      </c>
    </row>
    <row r="383" spans="1:13" ht="20.100000000000001" customHeight="1" x14ac:dyDescent="0.25">
      <c r="A383" s="8">
        <v>233</v>
      </c>
      <c r="B383" s="154"/>
      <c r="C383" s="211" t="str">
        <f t="shared" si="77"/>
        <v/>
      </c>
      <c r="D383" s="212" t="str">
        <f t="shared" si="78"/>
        <v/>
      </c>
      <c r="E383" s="155"/>
      <c r="F383" s="156"/>
      <c r="G383" s="221" t="str">
        <f t="shared" si="81"/>
        <v/>
      </c>
      <c r="H383" s="218" t="str">
        <f t="shared" si="79"/>
        <v/>
      </c>
      <c r="I383" s="225" t="str">
        <f t="shared" si="82"/>
        <v/>
      </c>
      <c r="J383" s="215" t="str">
        <f>IF(B383&gt;0,ROUNDUP(VLOOKUP(B383,G011B!$B:$R,16,0),2),"")</f>
        <v/>
      </c>
      <c r="K383" s="215" t="str">
        <f t="shared" si="83"/>
        <v/>
      </c>
      <c r="L383" s="216" t="str">
        <f>IF(B383&lt;&gt;"",VLOOKUP(B383,G011B!$B:$Z,25,0),"")</f>
        <v/>
      </c>
      <c r="M383" s="245" t="str">
        <f t="shared" si="80"/>
        <v/>
      </c>
    </row>
    <row r="384" spans="1:13" ht="20.100000000000001" customHeight="1" x14ac:dyDescent="0.25">
      <c r="A384" s="8">
        <v>234</v>
      </c>
      <c r="B384" s="154"/>
      <c r="C384" s="211" t="str">
        <f t="shared" si="77"/>
        <v/>
      </c>
      <c r="D384" s="212" t="str">
        <f t="shared" si="78"/>
        <v/>
      </c>
      <c r="E384" s="155"/>
      <c r="F384" s="156"/>
      <c r="G384" s="221" t="str">
        <f t="shared" si="81"/>
        <v/>
      </c>
      <c r="H384" s="218" t="str">
        <f t="shared" si="79"/>
        <v/>
      </c>
      <c r="I384" s="225" t="str">
        <f t="shared" si="82"/>
        <v/>
      </c>
      <c r="J384" s="215" t="str">
        <f>IF(B384&gt;0,ROUNDUP(VLOOKUP(B384,G011B!$B:$R,16,0),2),"")</f>
        <v/>
      </c>
      <c r="K384" s="215" t="str">
        <f t="shared" si="83"/>
        <v/>
      </c>
      <c r="L384" s="216" t="str">
        <f>IF(B384&lt;&gt;"",VLOOKUP(B384,G011B!$B:$Z,25,0),"")</f>
        <v/>
      </c>
      <c r="M384" s="245" t="str">
        <f t="shared" si="80"/>
        <v/>
      </c>
    </row>
    <row r="385" spans="1:15" ht="20.100000000000001" customHeight="1" x14ac:dyDescent="0.25">
      <c r="A385" s="8">
        <v>235</v>
      </c>
      <c r="B385" s="154"/>
      <c r="C385" s="211" t="str">
        <f t="shared" si="77"/>
        <v/>
      </c>
      <c r="D385" s="212" t="str">
        <f t="shared" si="78"/>
        <v/>
      </c>
      <c r="E385" s="155"/>
      <c r="F385" s="156"/>
      <c r="G385" s="221" t="str">
        <f t="shared" si="81"/>
        <v/>
      </c>
      <c r="H385" s="218" t="str">
        <f t="shared" si="79"/>
        <v/>
      </c>
      <c r="I385" s="225" t="str">
        <f t="shared" si="82"/>
        <v/>
      </c>
      <c r="J385" s="215" t="str">
        <f>IF(B385&gt;0,ROUNDUP(VLOOKUP(B385,G011B!$B:$R,16,0),2),"")</f>
        <v/>
      </c>
      <c r="K385" s="215" t="str">
        <f t="shared" si="83"/>
        <v/>
      </c>
      <c r="L385" s="216" t="str">
        <f>IF(B385&lt;&gt;"",VLOOKUP(B385,G011B!$B:$Z,25,0),"")</f>
        <v/>
      </c>
      <c r="M385" s="245" t="str">
        <f t="shared" si="80"/>
        <v/>
      </c>
    </row>
    <row r="386" spans="1:15" ht="20.100000000000001" customHeight="1" x14ac:dyDescent="0.25">
      <c r="A386" s="8">
        <v>236</v>
      </c>
      <c r="B386" s="154"/>
      <c r="C386" s="211" t="str">
        <f t="shared" si="77"/>
        <v/>
      </c>
      <c r="D386" s="212" t="str">
        <f t="shared" si="78"/>
        <v/>
      </c>
      <c r="E386" s="155"/>
      <c r="F386" s="156"/>
      <c r="G386" s="221" t="str">
        <f t="shared" si="81"/>
        <v/>
      </c>
      <c r="H386" s="218" t="str">
        <f t="shared" si="79"/>
        <v/>
      </c>
      <c r="I386" s="225" t="str">
        <f t="shared" si="82"/>
        <v/>
      </c>
      <c r="J386" s="215" t="str">
        <f>IF(B386&gt;0,ROUNDUP(VLOOKUP(B386,G011B!$B:$R,16,0),2),"")</f>
        <v/>
      </c>
      <c r="K386" s="215" t="str">
        <f t="shared" si="83"/>
        <v/>
      </c>
      <c r="L386" s="216" t="str">
        <f>IF(B386&lt;&gt;"",VLOOKUP(B386,G011B!$B:$Z,25,0),"")</f>
        <v/>
      </c>
      <c r="M386" s="245" t="str">
        <f t="shared" si="80"/>
        <v/>
      </c>
    </row>
    <row r="387" spans="1:15" ht="20.100000000000001" customHeight="1" x14ac:dyDescent="0.25">
      <c r="A387" s="8">
        <v>237</v>
      </c>
      <c r="B387" s="154"/>
      <c r="C387" s="211" t="str">
        <f t="shared" si="77"/>
        <v/>
      </c>
      <c r="D387" s="212" t="str">
        <f t="shared" si="78"/>
        <v/>
      </c>
      <c r="E387" s="155"/>
      <c r="F387" s="156"/>
      <c r="G387" s="221" t="str">
        <f t="shared" si="81"/>
        <v/>
      </c>
      <c r="H387" s="218" t="str">
        <f t="shared" si="79"/>
        <v/>
      </c>
      <c r="I387" s="225" t="str">
        <f t="shared" si="82"/>
        <v/>
      </c>
      <c r="J387" s="215" t="str">
        <f>IF(B387&gt;0,ROUNDUP(VLOOKUP(B387,G011B!$B:$R,16,0),2),"")</f>
        <v/>
      </c>
      <c r="K387" s="215" t="str">
        <f t="shared" si="83"/>
        <v/>
      </c>
      <c r="L387" s="216" t="str">
        <f>IF(B387&lt;&gt;"",VLOOKUP(B387,G011B!$B:$Z,25,0),"")</f>
        <v/>
      </c>
      <c r="M387" s="245" t="str">
        <f t="shared" si="80"/>
        <v/>
      </c>
    </row>
    <row r="388" spans="1:15" ht="20.100000000000001" customHeight="1" x14ac:dyDescent="0.25">
      <c r="A388" s="8">
        <v>238</v>
      </c>
      <c r="B388" s="154"/>
      <c r="C388" s="211" t="str">
        <f t="shared" si="77"/>
        <v/>
      </c>
      <c r="D388" s="212" t="str">
        <f t="shared" si="78"/>
        <v/>
      </c>
      <c r="E388" s="155"/>
      <c r="F388" s="156"/>
      <c r="G388" s="221" t="str">
        <f t="shared" si="81"/>
        <v/>
      </c>
      <c r="H388" s="218" t="str">
        <f t="shared" si="79"/>
        <v/>
      </c>
      <c r="I388" s="225" t="str">
        <f t="shared" si="82"/>
        <v/>
      </c>
      <c r="J388" s="215" t="str">
        <f>IF(B388&gt;0,ROUNDUP(VLOOKUP(B388,G011B!$B:$R,16,0),2),"")</f>
        <v/>
      </c>
      <c r="K388" s="215" t="str">
        <f t="shared" si="83"/>
        <v/>
      </c>
      <c r="L388" s="216" t="str">
        <f>IF(B388&lt;&gt;"",VLOOKUP(B388,G011B!$B:$Z,25,0),"")</f>
        <v/>
      </c>
      <c r="M388" s="245" t="str">
        <f t="shared" si="80"/>
        <v/>
      </c>
    </row>
    <row r="389" spans="1:15" ht="20.100000000000001" customHeight="1" x14ac:dyDescent="0.25">
      <c r="A389" s="8">
        <v>239</v>
      </c>
      <c r="B389" s="154"/>
      <c r="C389" s="211" t="str">
        <f t="shared" si="77"/>
        <v/>
      </c>
      <c r="D389" s="212" t="str">
        <f t="shared" si="78"/>
        <v/>
      </c>
      <c r="E389" s="155"/>
      <c r="F389" s="156"/>
      <c r="G389" s="221" t="str">
        <f t="shared" si="81"/>
        <v/>
      </c>
      <c r="H389" s="218" t="str">
        <f t="shared" si="79"/>
        <v/>
      </c>
      <c r="I389" s="225" t="str">
        <f t="shared" si="82"/>
        <v/>
      </c>
      <c r="J389" s="215" t="str">
        <f>IF(B389&gt;0,ROUNDUP(VLOOKUP(B389,G011B!$B:$R,16,0),2),"")</f>
        <v/>
      </c>
      <c r="K389" s="215" t="str">
        <f t="shared" si="83"/>
        <v/>
      </c>
      <c r="L389" s="216" t="str">
        <f>IF(B389&lt;&gt;"",VLOOKUP(B389,G011B!$B:$Z,25,0),"")</f>
        <v/>
      </c>
      <c r="M389" s="245" t="str">
        <f t="shared" si="80"/>
        <v/>
      </c>
    </row>
    <row r="390" spans="1:15" ht="20.100000000000001" customHeight="1" thickBot="1" x14ac:dyDescent="0.3">
      <c r="A390" s="134">
        <v>240</v>
      </c>
      <c r="B390" s="157"/>
      <c r="C390" s="213" t="str">
        <f t="shared" si="77"/>
        <v/>
      </c>
      <c r="D390" s="214" t="str">
        <f t="shared" si="78"/>
        <v/>
      </c>
      <c r="E390" s="158"/>
      <c r="F390" s="159"/>
      <c r="G390" s="222" t="str">
        <f t="shared" si="81"/>
        <v/>
      </c>
      <c r="H390" s="219" t="str">
        <f t="shared" si="79"/>
        <v/>
      </c>
      <c r="I390" s="226" t="str">
        <f t="shared" si="82"/>
        <v/>
      </c>
      <c r="J390" s="215" t="str">
        <f>IF(B390&gt;0,ROUNDUP(VLOOKUP(B390,G011B!$B:$R,16,0),2),"")</f>
        <v/>
      </c>
      <c r="K390" s="215" t="str">
        <f t="shared" si="83"/>
        <v/>
      </c>
      <c r="L390" s="216" t="str">
        <f>IF(B390&lt;&gt;"",VLOOKUP(B390,G011B!$B:$Z,25,0),"")</f>
        <v/>
      </c>
      <c r="M390" s="245" t="str">
        <f t="shared" si="80"/>
        <v/>
      </c>
    </row>
    <row r="391" spans="1:15" ht="20.100000000000001" customHeight="1" thickBot="1" x14ac:dyDescent="0.35">
      <c r="A391" s="482" t="s">
        <v>46</v>
      </c>
      <c r="B391" s="483"/>
      <c r="C391" s="483"/>
      <c r="D391" s="483"/>
      <c r="E391" s="483"/>
      <c r="F391" s="484"/>
      <c r="G391" s="223">
        <f>SUM(G371:G390)</f>
        <v>0</v>
      </c>
      <c r="H391" s="319"/>
      <c r="I391" s="206">
        <f>IF(C369=C336,SUM(I371:I390)+I358,SUM(I371:I390))</f>
        <v>0</v>
      </c>
      <c r="N391" s="227">
        <f>IF(COUNTA(E371:E390)&gt;0,1,0)</f>
        <v>0</v>
      </c>
    </row>
    <row r="392" spans="1:15" ht="20.100000000000001" customHeight="1" thickBot="1" x14ac:dyDescent="0.3">
      <c r="A392" s="475" t="s">
        <v>84</v>
      </c>
      <c r="B392" s="476"/>
      <c r="C392" s="476"/>
      <c r="D392" s="477"/>
      <c r="E392" s="195">
        <f>SUM(G:G)/2</f>
        <v>0</v>
      </c>
      <c r="F392" s="478"/>
      <c r="G392" s="479"/>
      <c r="H392" s="480"/>
      <c r="I392" s="204">
        <f>SUM(I371:I390)+I359</f>
        <v>0</v>
      </c>
    </row>
    <row r="393" spans="1:15" x14ac:dyDescent="0.25">
      <c r="A393" s="7" t="s">
        <v>156</v>
      </c>
    </row>
    <row r="395" spans="1:15" ht="19.5" x14ac:dyDescent="0.3">
      <c r="A395" s="349" t="s">
        <v>43</v>
      </c>
      <c r="B395" s="350">
        <f ca="1">imzatarihi</f>
        <v>46091</v>
      </c>
      <c r="C395" s="140" t="s">
        <v>44</v>
      </c>
      <c r="D395" s="348" t="str">
        <f>IF(kurulusyetkilisi&gt;0,kurulusyetkilisi,"")</f>
        <v/>
      </c>
      <c r="G395" s="342"/>
      <c r="H395" s="131"/>
      <c r="I395" s="131"/>
      <c r="K395" s="153"/>
      <c r="L395" s="153"/>
      <c r="M395" s="4"/>
      <c r="N395" s="153"/>
      <c r="O395" s="153"/>
    </row>
    <row r="396" spans="1:15" ht="19.5" x14ac:dyDescent="0.3">
      <c r="A396" s="346"/>
      <c r="B396" s="346"/>
      <c r="C396" s="140" t="s">
        <v>45</v>
      </c>
      <c r="D396" s="140"/>
      <c r="E396" s="414"/>
      <c r="F396" s="414"/>
      <c r="G396" s="414"/>
      <c r="H396" s="107"/>
      <c r="I396" s="107"/>
      <c r="K396" s="153"/>
      <c r="L396" s="153"/>
      <c r="M396" s="4"/>
      <c r="N396" s="153"/>
      <c r="O396" s="153"/>
    </row>
    <row r="397" spans="1:15" ht="15.75" x14ac:dyDescent="0.25">
      <c r="A397" s="453" t="s">
        <v>77</v>
      </c>
      <c r="B397" s="453"/>
      <c r="C397" s="453"/>
      <c r="D397" s="453"/>
      <c r="E397" s="453"/>
      <c r="F397" s="453"/>
      <c r="G397" s="453"/>
      <c r="H397" s="453"/>
      <c r="I397" s="453"/>
    </row>
    <row r="398" spans="1:15" x14ac:dyDescent="0.25">
      <c r="A398" s="439" t="str">
        <f>IF(YilDonem&lt;&gt;"",CONCATENATE(YilDonem," dönemine aittir."),"")</f>
        <v/>
      </c>
      <c r="B398" s="439"/>
      <c r="C398" s="439"/>
      <c r="D398" s="439"/>
      <c r="E398" s="439"/>
      <c r="F398" s="439"/>
      <c r="G398" s="439"/>
      <c r="H398" s="439"/>
      <c r="I398" s="439"/>
    </row>
    <row r="399" spans="1:15" ht="19.5" thickBot="1" x14ac:dyDescent="0.35">
      <c r="A399" s="474" t="s">
        <v>86</v>
      </c>
      <c r="B399" s="474"/>
      <c r="C399" s="474"/>
      <c r="D399" s="474"/>
      <c r="E399" s="474"/>
      <c r="F399" s="474"/>
      <c r="G399" s="474"/>
      <c r="H399" s="474"/>
      <c r="I399" s="474"/>
    </row>
    <row r="400" spans="1:15" ht="19.5" customHeight="1" thickBot="1" x14ac:dyDescent="0.3">
      <c r="A400" s="463" t="s">
        <v>1</v>
      </c>
      <c r="B400" s="464"/>
      <c r="C400" s="441" t="str">
        <f>IF(ProjeNo&gt;0,ProjeNo,"")</f>
        <v/>
      </c>
      <c r="D400" s="442"/>
      <c r="E400" s="442"/>
      <c r="F400" s="442"/>
      <c r="G400" s="442"/>
      <c r="H400" s="442"/>
      <c r="I400" s="443"/>
    </row>
    <row r="401" spans="1:13" ht="29.25" customHeight="1" thickBot="1" x14ac:dyDescent="0.3">
      <c r="A401" s="481" t="s">
        <v>11</v>
      </c>
      <c r="B401" s="470"/>
      <c r="C401" s="467" t="str">
        <f>IF(ProjeAdi&gt;0,ProjeAdi,"")</f>
        <v/>
      </c>
      <c r="D401" s="468"/>
      <c r="E401" s="468"/>
      <c r="F401" s="468"/>
      <c r="G401" s="468"/>
      <c r="H401" s="468"/>
      <c r="I401" s="469"/>
    </row>
    <row r="402" spans="1:13" ht="19.5" customHeight="1" thickBot="1" x14ac:dyDescent="0.3">
      <c r="A402" s="463" t="s">
        <v>78</v>
      </c>
      <c r="B402" s="464"/>
      <c r="C402" s="29"/>
      <c r="D402" s="485"/>
      <c r="E402" s="485"/>
      <c r="F402" s="485"/>
      <c r="G402" s="485"/>
      <c r="H402" s="485"/>
      <c r="I402" s="486"/>
    </row>
    <row r="403" spans="1:13" s="5" customFormat="1" ht="30.75" thickBot="1" x14ac:dyDescent="0.3">
      <c r="A403" s="3" t="s">
        <v>7</v>
      </c>
      <c r="B403" s="3" t="s">
        <v>8</v>
      </c>
      <c r="C403" s="3" t="s">
        <v>67</v>
      </c>
      <c r="D403" s="3" t="s">
        <v>161</v>
      </c>
      <c r="E403" s="3" t="s">
        <v>79</v>
      </c>
      <c r="F403" s="3" t="s">
        <v>80</v>
      </c>
      <c r="G403" s="3" t="s">
        <v>81</v>
      </c>
      <c r="H403" s="3" t="s">
        <v>82</v>
      </c>
      <c r="I403" s="3" t="s">
        <v>83</v>
      </c>
      <c r="J403" s="148" t="s">
        <v>87</v>
      </c>
      <c r="K403" s="149" t="s">
        <v>88</v>
      </c>
      <c r="L403" s="149" t="s">
        <v>80</v>
      </c>
    </row>
    <row r="404" spans="1:13" ht="20.100000000000001" customHeight="1" x14ac:dyDescent="0.25">
      <c r="A404" s="133">
        <v>241</v>
      </c>
      <c r="B404" s="150"/>
      <c r="C404" s="209" t="str">
        <f t="shared" ref="C404:C423" si="84">IF(B404&lt;&gt;"",VLOOKUP(B404,PersonelTablo,2,0),"")</f>
        <v/>
      </c>
      <c r="D404" s="210" t="str">
        <f t="shared" ref="D404:D423" si="85">IF(B404&lt;&gt;"",VLOOKUP(B404,PersonelTablo,3,0),"")</f>
        <v/>
      </c>
      <c r="E404" s="151"/>
      <c r="F404" s="152"/>
      <c r="G404" s="220" t="str">
        <f>IF(AND(B404&lt;&gt;"",L404&gt;=F404),E404*F404,"")</f>
        <v/>
      </c>
      <c r="H404" s="217" t="str">
        <f t="shared" ref="H404:H423" si="86">IF(B404&lt;&gt;"",VLOOKUP(B404,G011CTablo,15,0),"")</f>
        <v/>
      </c>
      <c r="I404" s="224" t="str">
        <f>IF(AND(B404&lt;&gt;"",J404&gt;=K404,L404&gt;0),G404*H404,"")</f>
        <v/>
      </c>
      <c r="J404" s="215" t="str">
        <f>IF(B404&gt;0,ROUNDUP(VLOOKUP(B404,G011B!$B:$R,16,0),2),"")</f>
        <v/>
      </c>
      <c r="K404" s="215" t="str">
        <f>IF(B404&gt;0,SUMIF($B:$B,B404,$G:$G),"")</f>
        <v/>
      </c>
      <c r="L404" s="216" t="str">
        <f>IF(B404&lt;&gt;"",VLOOKUP(B404,G011B!$B:$Z,25,0),"")</f>
        <v/>
      </c>
      <c r="M404" s="245" t="str">
        <f t="shared" ref="M404:M423" si="87">IF(J404&gt;=K404,"","Personelin bütün iş paketlerindeki Toplam Adam Ay değeri "&amp;K404&amp;" olup, bu değer, G011B formunda beyan edilen Çalışılan Toplam Ay değerini geçemez. Maliyeti hesaplamak için Adam/Ay Oranı veya Çalışılan Ay değerini düzeltiniz. ")</f>
        <v/>
      </c>
    </row>
    <row r="405" spans="1:13" ht="20.100000000000001" customHeight="1" x14ac:dyDescent="0.25">
      <c r="A405" s="8">
        <v>242</v>
      </c>
      <c r="B405" s="154"/>
      <c r="C405" s="211" t="str">
        <f t="shared" si="84"/>
        <v/>
      </c>
      <c r="D405" s="212" t="str">
        <f t="shared" si="85"/>
        <v/>
      </c>
      <c r="E405" s="155"/>
      <c r="F405" s="156"/>
      <c r="G405" s="221" t="str">
        <f t="shared" ref="G405:G423" si="88">IF(AND(B405&lt;&gt;"",L405&gt;=F405),E405*F405,"")</f>
        <v/>
      </c>
      <c r="H405" s="218" t="str">
        <f t="shared" si="86"/>
        <v/>
      </c>
      <c r="I405" s="225" t="str">
        <f t="shared" ref="I405:I423" si="89">IF(AND(B405&lt;&gt;"",J405&gt;=K405,L405&gt;0),G405*H405,"")</f>
        <v/>
      </c>
      <c r="J405" s="215" t="str">
        <f>IF(B405&gt;0,ROUNDUP(VLOOKUP(B405,G011B!$B:$R,16,0),2),"")</f>
        <v/>
      </c>
      <c r="K405" s="215" t="str">
        <f t="shared" ref="K405:K423" si="90">IF(B405&gt;0,SUMIF($B:$B,B405,$G:$G),"")</f>
        <v/>
      </c>
      <c r="L405" s="216" t="str">
        <f>IF(B405&lt;&gt;"",VLOOKUP(B405,G011B!$B:$Z,25,0),"")</f>
        <v/>
      </c>
      <c r="M405" s="245" t="str">
        <f t="shared" si="87"/>
        <v/>
      </c>
    </row>
    <row r="406" spans="1:13" ht="20.100000000000001" customHeight="1" x14ac:dyDescent="0.25">
      <c r="A406" s="8">
        <v>243</v>
      </c>
      <c r="B406" s="154"/>
      <c r="C406" s="211" t="str">
        <f t="shared" si="84"/>
        <v/>
      </c>
      <c r="D406" s="212" t="str">
        <f t="shared" si="85"/>
        <v/>
      </c>
      <c r="E406" s="155"/>
      <c r="F406" s="156"/>
      <c r="G406" s="221" t="str">
        <f t="shared" si="88"/>
        <v/>
      </c>
      <c r="H406" s="218" t="str">
        <f t="shared" si="86"/>
        <v/>
      </c>
      <c r="I406" s="225" t="str">
        <f t="shared" si="89"/>
        <v/>
      </c>
      <c r="J406" s="215" t="str">
        <f>IF(B406&gt;0,ROUNDUP(VLOOKUP(B406,G011B!$B:$R,16,0),2),"")</f>
        <v/>
      </c>
      <c r="K406" s="215" t="str">
        <f t="shared" si="90"/>
        <v/>
      </c>
      <c r="L406" s="216" t="str">
        <f>IF(B406&lt;&gt;"",VLOOKUP(B406,G011B!$B:$Z,25,0),"")</f>
        <v/>
      </c>
      <c r="M406" s="245" t="str">
        <f t="shared" si="87"/>
        <v/>
      </c>
    </row>
    <row r="407" spans="1:13" ht="20.100000000000001" customHeight="1" x14ac:dyDescent="0.25">
      <c r="A407" s="8">
        <v>244</v>
      </c>
      <c r="B407" s="154"/>
      <c r="C407" s="211" t="str">
        <f t="shared" si="84"/>
        <v/>
      </c>
      <c r="D407" s="212" t="str">
        <f t="shared" si="85"/>
        <v/>
      </c>
      <c r="E407" s="155"/>
      <c r="F407" s="156"/>
      <c r="G407" s="221" t="str">
        <f t="shared" si="88"/>
        <v/>
      </c>
      <c r="H407" s="218" t="str">
        <f t="shared" si="86"/>
        <v/>
      </c>
      <c r="I407" s="225" t="str">
        <f t="shared" si="89"/>
        <v/>
      </c>
      <c r="J407" s="215" t="str">
        <f>IF(B407&gt;0,ROUNDUP(VLOOKUP(B407,G011B!$B:$R,16,0),2),"")</f>
        <v/>
      </c>
      <c r="K407" s="215" t="str">
        <f t="shared" si="90"/>
        <v/>
      </c>
      <c r="L407" s="216" t="str">
        <f>IF(B407&lt;&gt;"",VLOOKUP(B407,G011B!$B:$Z,25,0),"")</f>
        <v/>
      </c>
      <c r="M407" s="245" t="str">
        <f t="shared" si="87"/>
        <v/>
      </c>
    </row>
    <row r="408" spans="1:13" ht="20.100000000000001" customHeight="1" x14ac:dyDescent="0.25">
      <c r="A408" s="8">
        <v>245</v>
      </c>
      <c r="B408" s="154"/>
      <c r="C408" s="211" t="str">
        <f t="shared" si="84"/>
        <v/>
      </c>
      <c r="D408" s="212" t="str">
        <f t="shared" si="85"/>
        <v/>
      </c>
      <c r="E408" s="155"/>
      <c r="F408" s="156"/>
      <c r="G408" s="221" t="str">
        <f t="shared" si="88"/>
        <v/>
      </c>
      <c r="H408" s="218" t="str">
        <f t="shared" si="86"/>
        <v/>
      </c>
      <c r="I408" s="225" t="str">
        <f t="shared" si="89"/>
        <v/>
      </c>
      <c r="J408" s="215" t="str">
        <f>IF(B408&gt;0,ROUNDUP(VLOOKUP(B408,G011B!$B:$R,16,0),2),"")</f>
        <v/>
      </c>
      <c r="K408" s="215" t="str">
        <f t="shared" si="90"/>
        <v/>
      </c>
      <c r="L408" s="216" t="str">
        <f>IF(B408&lt;&gt;"",VLOOKUP(B408,G011B!$B:$Z,25,0),"")</f>
        <v/>
      </c>
      <c r="M408" s="245" t="str">
        <f t="shared" si="87"/>
        <v/>
      </c>
    </row>
    <row r="409" spans="1:13" ht="20.100000000000001" customHeight="1" x14ac:dyDescent="0.25">
      <c r="A409" s="8">
        <v>246</v>
      </c>
      <c r="B409" s="154"/>
      <c r="C409" s="211" t="str">
        <f t="shared" si="84"/>
        <v/>
      </c>
      <c r="D409" s="212" t="str">
        <f t="shared" si="85"/>
        <v/>
      </c>
      <c r="E409" s="155"/>
      <c r="F409" s="156"/>
      <c r="G409" s="221" t="str">
        <f t="shared" si="88"/>
        <v/>
      </c>
      <c r="H409" s="218" t="str">
        <f t="shared" si="86"/>
        <v/>
      </c>
      <c r="I409" s="225" t="str">
        <f t="shared" si="89"/>
        <v/>
      </c>
      <c r="J409" s="215" t="str">
        <f>IF(B409&gt;0,ROUNDUP(VLOOKUP(B409,G011B!$B:$R,16,0),2),"")</f>
        <v/>
      </c>
      <c r="K409" s="215" t="str">
        <f t="shared" si="90"/>
        <v/>
      </c>
      <c r="L409" s="216" t="str">
        <f>IF(B409&lt;&gt;"",VLOOKUP(B409,G011B!$B:$Z,25,0),"")</f>
        <v/>
      </c>
      <c r="M409" s="245" t="str">
        <f t="shared" si="87"/>
        <v/>
      </c>
    </row>
    <row r="410" spans="1:13" ht="20.100000000000001" customHeight="1" x14ac:dyDescent="0.25">
      <c r="A410" s="8">
        <v>247</v>
      </c>
      <c r="B410" s="154"/>
      <c r="C410" s="211" t="str">
        <f t="shared" si="84"/>
        <v/>
      </c>
      <c r="D410" s="212" t="str">
        <f t="shared" si="85"/>
        <v/>
      </c>
      <c r="E410" s="155"/>
      <c r="F410" s="156"/>
      <c r="G410" s="221" t="str">
        <f t="shared" si="88"/>
        <v/>
      </c>
      <c r="H410" s="218" t="str">
        <f t="shared" si="86"/>
        <v/>
      </c>
      <c r="I410" s="225" t="str">
        <f t="shared" si="89"/>
        <v/>
      </c>
      <c r="J410" s="215" t="str">
        <f>IF(B410&gt;0,ROUNDUP(VLOOKUP(B410,G011B!$B:$R,16,0),2),"")</f>
        <v/>
      </c>
      <c r="K410" s="215" t="str">
        <f t="shared" si="90"/>
        <v/>
      </c>
      <c r="L410" s="216" t="str">
        <f>IF(B410&lt;&gt;"",VLOOKUP(B410,G011B!$B:$Z,25,0),"")</f>
        <v/>
      </c>
      <c r="M410" s="245" t="str">
        <f t="shared" si="87"/>
        <v/>
      </c>
    </row>
    <row r="411" spans="1:13" ht="20.100000000000001" customHeight="1" x14ac:dyDescent="0.25">
      <c r="A411" s="8">
        <v>248</v>
      </c>
      <c r="B411" s="154"/>
      <c r="C411" s="211" t="str">
        <f t="shared" si="84"/>
        <v/>
      </c>
      <c r="D411" s="212" t="str">
        <f t="shared" si="85"/>
        <v/>
      </c>
      <c r="E411" s="155"/>
      <c r="F411" s="156"/>
      <c r="G411" s="221" t="str">
        <f t="shared" si="88"/>
        <v/>
      </c>
      <c r="H411" s="218" t="str">
        <f t="shared" si="86"/>
        <v/>
      </c>
      <c r="I411" s="225" t="str">
        <f t="shared" si="89"/>
        <v/>
      </c>
      <c r="J411" s="215" t="str">
        <f>IF(B411&gt;0,ROUNDUP(VLOOKUP(B411,G011B!$B:$R,16,0),2),"")</f>
        <v/>
      </c>
      <c r="K411" s="215" t="str">
        <f t="shared" si="90"/>
        <v/>
      </c>
      <c r="L411" s="216" t="str">
        <f>IF(B411&lt;&gt;"",VLOOKUP(B411,G011B!$B:$Z,25,0),"")</f>
        <v/>
      </c>
      <c r="M411" s="245" t="str">
        <f t="shared" si="87"/>
        <v/>
      </c>
    </row>
    <row r="412" spans="1:13" ht="20.100000000000001" customHeight="1" x14ac:dyDescent="0.25">
      <c r="A412" s="8">
        <v>249</v>
      </c>
      <c r="B412" s="154"/>
      <c r="C412" s="211" t="str">
        <f t="shared" si="84"/>
        <v/>
      </c>
      <c r="D412" s="212" t="str">
        <f t="shared" si="85"/>
        <v/>
      </c>
      <c r="E412" s="155"/>
      <c r="F412" s="156"/>
      <c r="G412" s="221" t="str">
        <f t="shared" si="88"/>
        <v/>
      </c>
      <c r="H412" s="218" t="str">
        <f t="shared" si="86"/>
        <v/>
      </c>
      <c r="I412" s="225" t="str">
        <f t="shared" si="89"/>
        <v/>
      </c>
      <c r="J412" s="215" t="str">
        <f>IF(B412&gt;0,ROUNDUP(VLOOKUP(B412,G011B!$B:$R,16,0),2),"")</f>
        <v/>
      </c>
      <c r="K412" s="215" t="str">
        <f t="shared" si="90"/>
        <v/>
      </c>
      <c r="L412" s="216" t="str">
        <f>IF(B412&lt;&gt;"",VLOOKUP(B412,G011B!$B:$Z,25,0),"")</f>
        <v/>
      </c>
      <c r="M412" s="245" t="str">
        <f t="shared" si="87"/>
        <v/>
      </c>
    </row>
    <row r="413" spans="1:13" ht="20.100000000000001" customHeight="1" x14ac:dyDescent="0.25">
      <c r="A413" s="8">
        <v>250</v>
      </c>
      <c r="B413" s="154"/>
      <c r="C413" s="211" t="str">
        <f t="shared" si="84"/>
        <v/>
      </c>
      <c r="D413" s="212" t="str">
        <f t="shared" si="85"/>
        <v/>
      </c>
      <c r="E413" s="155"/>
      <c r="F413" s="156"/>
      <c r="G413" s="221" t="str">
        <f t="shared" si="88"/>
        <v/>
      </c>
      <c r="H413" s="218" t="str">
        <f t="shared" si="86"/>
        <v/>
      </c>
      <c r="I413" s="225" t="str">
        <f t="shared" si="89"/>
        <v/>
      </c>
      <c r="J413" s="215" t="str">
        <f>IF(B413&gt;0,ROUNDUP(VLOOKUP(B413,G011B!$B:$R,16,0),2),"")</f>
        <v/>
      </c>
      <c r="K413" s="215" t="str">
        <f t="shared" si="90"/>
        <v/>
      </c>
      <c r="L413" s="216" t="str">
        <f>IF(B413&lt;&gt;"",VLOOKUP(B413,G011B!$B:$Z,25,0),"")</f>
        <v/>
      </c>
      <c r="M413" s="245" t="str">
        <f t="shared" si="87"/>
        <v/>
      </c>
    </row>
    <row r="414" spans="1:13" ht="20.100000000000001" customHeight="1" x14ac:dyDescent="0.25">
      <c r="A414" s="8">
        <v>251</v>
      </c>
      <c r="B414" s="154"/>
      <c r="C414" s="211" t="str">
        <f t="shared" si="84"/>
        <v/>
      </c>
      <c r="D414" s="212" t="str">
        <f t="shared" si="85"/>
        <v/>
      </c>
      <c r="E414" s="155"/>
      <c r="F414" s="156"/>
      <c r="G414" s="221" t="str">
        <f t="shared" si="88"/>
        <v/>
      </c>
      <c r="H414" s="218" t="str">
        <f t="shared" si="86"/>
        <v/>
      </c>
      <c r="I414" s="225" t="str">
        <f t="shared" si="89"/>
        <v/>
      </c>
      <c r="J414" s="215" t="str">
        <f>IF(B414&gt;0,ROUNDUP(VLOOKUP(B414,G011B!$B:$R,16,0),2),"")</f>
        <v/>
      </c>
      <c r="K414" s="215" t="str">
        <f t="shared" si="90"/>
        <v/>
      </c>
      <c r="L414" s="216" t="str">
        <f>IF(B414&lt;&gt;"",VLOOKUP(B414,G011B!$B:$Z,25,0),"")</f>
        <v/>
      </c>
      <c r="M414" s="245" t="str">
        <f t="shared" si="87"/>
        <v/>
      </c>
    </row>
    <row r="415" spans="1:13" ht="20.100000000000001" customHeight="1" x14ac:dyDescent="0.25">
      <c r="A415" s="8">
        <v>252</v>
      </c>
      <c r="B415" s="154"/>
      <c r="C415" s="211" t="str">
        <f t="shared" si="84"/>
        <v/>
      </c>
      <c r="D415" s="212" t="str">
        <f t="shared" si="85"/>
        <v/>
      </c>
      <c r="E415" s="155"/>
      <c r="F415" s="156"/>
      <c r="G415" s="221" t="str">
        <f t="shared" si="88"/>
        <v/>
      </c>
      <c r="H415" s="218" t="str">
        <f t="shared" si="86"/>
        <v/>
      </c>
      <c r="I415" s="225" t="str">
        <f t="shared" si="89"/>
        <v/>
      </c>
      <c r="J415" s="215" t="str">
        <f>IF(B415&gt;0,ROUNDUP(VLOOKUP(B415,G011B!$B:$R,16,0),2),"")</f>
        <v/>
      </c>
      <c r="K415" s="215" t="str">
        <f t="shared" si="90"/>
        <v/>
      </c>
      <c r="L415" s="216" t="str">
        <f>IF(B415&lt;&gt;"",VLOOKUP(B415,G011B!$B:$Z,25,0),"")</f>
        <v/>
      </c>
      <c r="M415" s="245" t="str">
        <f t="shared" si="87"/>
        <v/>
      </c>
    </row>
    <row r="416" spans="1:13" ht="20.100000000000001" customHeight="1" x14ac:dyDescent="0.25">
      <c r="A416" s="8">
        <v>253</v>
      </c>
      <c r="B416" s="154"/>
      <c r="C416" s="211" t="str">
        <f t="shared" si="84"/>
        <v/>
      </c>
      <c r="D416" s="212" t="str">
        <f t="shared" si="85"/>
        <v/>
      </c>
      <c r="E416" s="155"/>
      <c r="F416" s="156"/>
      <c r="G416" s="221" t="str">
        <f t="shared" si="88"/>
        <v/>
      </c>
      <c r="H416" s="218" t="str">
        <f t="shared" si="86"/>
        <v/>
      </c>
      <c r="I416" s="225" t="str">
        <f t="shared" si="89"/>
        <v/>
      </c>
      <c r="J416" s="215" t="str">
        <f>IF(B416&gt;0,ROUNDUP(VLOOKUP(B416,G011B!$B:$R,16,0),2),"")</f>
        <v/>
      </c>
      <c r="K416" s="215" t="str">
        <f t="shared" si="90"/>
        <v/>
      </c>
      <c r="L416" s="216" t="str">
        <f>IF(B416&lt;&gt;"",VLOOKUP(B416,G011B!$B:$Z,25,0),"")</f>
        <v/>
      </c>
      <c r="M416" s="245" t="str">
        <f t="shared" si="87"/>
        <v/>
      </c>
    </row>
    <row r="417" spans="1:15" ht="20.100000000000001" customHeight="1" x14ac:dyDescent="0.25">
      <c r="A417" s="8">
        <v>254</v>
      </c>
      <c r="B417" s="154"/>
      <c r="C417" s="211" t="str">
        <f t="shared" si="84"/>
        <v/>
      </c>
      <c r="D417" s="212" t="str">
        <f t="shared" si="85"/>
        <v/>
      </c>
      <c r="E417" s="155"/>
      <c r="F417" s="156"/>
      <c r="G417" s="221" t="str">
        <f t="shared" si="88"/>
        <v/>
      </c>
      <c r="H417" s="218" t="str">
        <f t="shared" si="86"/>
        <v/>
      </c>
      <c r="I417" s="225" t="str">
        <f t="shared" si="89"/>
        <v/>
      </c>
      <c r="J417" s="215" t="str">
        <f>IF(B417&gt;0,ROUNDUP(VLOOKUP(B417,G011B!$B:$R,16,0),2),"")</f>
        <v/>
      </c>
      <c r="K417" s="215" t="str">
        <f t="shared" si="90"/>
        <v/>
      </c>
      <c r="L417" s="216" t="str">
        <f>IF(B417&lt;&gt;"",VLOOKUP(B417,G011B!$B:$Z,25,0),"")</f>
        <v/>
      </c>
      <c r="M417" s="245" t="str">
        <f t="shared" si="87"/>
        <v/>
      </c>
    </row>
    <row r="418" spans="1:15" ht="20.100000000000001" customHeight="1" x14ac:dyDescent="0.25">
      <c r="A418" s="8">
        <v>255</v>
      </c>
      <c r="B418" s="154"/>
      <c r="C418" s="211" t="str">
        <f t="shared" si="84"/>
        <v/>
      </c>
      <c r="D418" s="212" t="str">
        <f t="shared" si="85"/>
        <v/>
      </c>
      <c r="E418" s="155"/>
      <c r="F418" s="156"/>
      <c r="G418" s="221" t="str">
        <f t="shared" si="88"/>
        <v/>
      </c>
      <c r="H418" s="218" t="str">
        <f t="shared" si="86"/>
        <v/>
      </c>
      <c r="I418" s="225" t="str">
        <f t="shared" si="89"/>
        <v/>
      </c>
      <c r="J418" s="215" t="str">
        <f>IF(B418&gt;0,ROUNDUP(VLOOKUP(B418,G011B!$B:$R,16,0),2),"")</f>
        <v/>
      </c>
      <c r="K418" s="215" t="str">
        <f t="shared" si="90"/>
        <v/>
      </c>
      <c r="L418" s="216" t="str">
        <f>IF(B418&lt;&gt;"",VLOOKUP(B418,G011B!$B:$Z,25,0),"")</f>
        <v/>
      </c>
      <c r="M418" s="245" t="str">
        <f t="shared" si="87"/>
        <v/>
      </c>
    </row>
    <row r="419" spans="1:15" ht="20.100000000000001" customHeight="1" x14ac:dyDescent="0.25">
      <c r="A419" s="8">
        <v>256</v>
      </c>
      <c r="B419" s="154"/>
      <c r="C419" s="211" t="str">
        <f t="shared" si="84"/>
        <v/>
      </c>
      <c r="D419" s="212" t="str">
        <f t="shared" si="85"/>
        <v/>
      </c>
      <c r="E419" s="155"/>
      <c r="F419" s="156"/>
      <c r="G419" s="221" t="str">
        <f t="shared" si="88"/>
        <v/>
      </c>
      <c r="H419" s="218" t="str">
        <f t="shared" si="86"/>
        <v/>
      </c>
      <c r="I419" s="225" t="str">
        <f t="shared" si="89"/>
        <v/>
      </c>
      <c r="J419" s="215" t="str">
        <f>IF(B419&gt;0,ROUNDUP(VLOOKUP(B419,G011B!$B:$R,16,0),2),"")</f>
        <v/>
      </c>
      <c r="K419" s="215" t="str">
        <f t="shared" si="90"/>
        <v/>
      </c>
      <c r="L419" s="216" t="str">
        <f>IF(B419&lt;&gt;"",VLOOKUP(B419,G011B!$B:$Z,25,0),"")</f>
        <v/>
      </c>
      <c r="M419" s="245" t="str">
        <f t="shared" si="87"/>
        <v/>
      </c>
    </row>
    <row r="420" spans="1:15" ht="20.100000000000001" customHeight="1" x14ac:dyDescent="0.25">
      <c r="A420" s="8">
        <v>257</v>
      </c>
      <c r="B420" s="154"/>
      <c r="C420" s="211" t="str">
        <f t="shared" si="84"/>
        <v/>
      </c>
      <c r="D420" s="212" t="str">
        <f t="shared" si="85"/>
        <v/>
      </c>
      <c r="E420" s="155"/>
      <c r="F420" s="156"/>
      <c r="G420" s="221" t="str">
        <f t="shared" si="88"/>
        <v/>
      </c>
      <c r="H420" s="218" t="str">
        <f t="shared" si="86"/>
        <v/>
      </c>
      <c r="I420" s="225" t="str">
        <f t="shared" si="89"/>
        <v/>
      </c>
      <c r="J420" s="215" t="str">
        <f>IF(B420&gt;0,ROUNDUP(VLOOKUP(B420,G011B!$B:$R,16,0),2),"")</f>
        <v/>
      </c>
      <c r="K420" s="215" t="str">
        <f t="shared" si="90"/>
        <v/>
      </c>
      <c r="L420" s="216" t="str">
        <f>IF(B420&lt;&gt;"",VLOOKUP(B420,G011B!$B:$Z,25,0),"")</f>
        <v/>
      </c>
      <c r="M420" s="245" t="str">
        <f t="shared" si="87"/>
        <v/>
      </c>
    </row>
    <row r="421" spans="1:15" ht="20.100000000000001" customHeight="1" x14ac:dyDescent="0.25">
      <c r="A421" s="8">
        <v>258</v>
      </c>
      <c r="B421" s="154"/>
      <c r="C421" s="211" t="str">
        <f t="shared" si="84"/>
        <v/>
      </c>
      <c r="D421" s="212" t="str">
        <f t="shared" si="85"/>
        <v/>
      </c>
      <c r="E421" s="155"/>
      <c r="F421" s="156"/>
      <c r="G421" s="221" t="str">
        <f t="shared" si="88"/>
        <v/>
      </c>
      <c r="H421" s="218" t="str">
        <f t="shared" si="86"/>
        <v/>
      </c>
      <c r="I421" s="225" t="str">
        <f t="shared" si="89"/>
        <v/>
      </c>
      <c r="J421" s="215" t="str">
        <f>IF(B421&gt;0,ROUNDUP(VLOOKUP(B421,G011B!$B:$R,16,0),2),"")</f>
        <v/>
      </c>
      <c r="K421" s="215" t="str">
        <f t="shared" si="90"/>
        <v/>
      </c>
      <c r="L421" s="216" t="str">
        <f>IF(B421&lt;&gt;"",VLOOKUP(B421,G011B!$B:$Z,25,0),"")</f>
        <v/>
      </c>
      <c r="M421" s="245" t="str">
        <f t="shared" si="87"/>
        <v/>
      </c>
    </row>
    <row r="422" spans="1:15" ht="20.100000000000001" customHeight="1" x14ac:dyDescent="0.25">
      <c r="A422" s="8">
        <v>259</v>
      </c>
      <c r="B422" s="154"/>
      <c r="C422" s="211" t="str">
        <f t="shared" si="84"/>
        <v/>
      </c>
      <c r="D422" s="212" t="str">
        <f t="shared" si="85"/>
        <v/>
      </c>
      <c r="E422" s="155"/>
      <c r="F422" s="156"/>
      <c r="G422" s="221" t="str">
        <f t="shared" si="88"/>
        <v/>
      </c>
      <c r="H422" s="218" t="str">
        <f t="shared" si="86"/>
        <v/>
      </c>
      <c r="I422" s="225" t="str">
        <f t="shared" si="89"/>
        <v/>
      </c>
      <c r="J422" s="215" t="str">
        <f>IF(B422&gt;0,ROUNDUP(VLOOKUP(B422,G011B!$B:$R,16,0),2),"")</f>
        <v/>
      </c>
      <c r="K422" s="215" t="str">
        <f t="shared" si="90"/>
        <v/>
      </c>
      <c r="L422" s="216" t="str">
        <f>IF(B422&lt;&gt;"",VLOOKUP(B422,G011B!$B:$Z,25,0),"")</f>
        <v/>
      </c>
      <c r="M422" s="245" t="str">
        <f t="shared" si="87"/>
        <v/>
      </c>
    </row>
    <row r="423" spans="1:15" ht="20.100000000000001" customHeight="1" thickBot="1" x14ac:dyDescent="0.3">
      <c r="A423" s="134">
        <v>260</v>
      </c>
      <c r="B423" s="157"/>
      <c r="C423" s="213" t="str">
        <f t="shared" si="84"/>
        <v/>
      </c>
      <c r="D423" s="214" t="str">
        <f t="shared" si="85"/>
        <v/>
      </c>
      <c r="E423" s="158"/>
      <c r="F423" s="159"/>
      <c r="G423" s="222" t="str">
        <f t="shared" si="88"/>
        <v/>
      </c>
      <c r="H423" s="219" t="str">
        <f t="shared" si="86"/>
        <v/>
      </c>
      <c r="I423" s="226" t="str">
        <f t="shared" si="89"/>
        <v/>
      </c>
      <c r="J423" s="215" t="str">
        <f>IF(B423&gt;0,ROUNDUP(VLOOKUP(B423,G011B!$B:$R,16,0),2),"")</f>
        <v/>
      </c>
      <c r="K423" s="215" t="str">
        <f t="shared" si="90"/>
        <v/>
      </c>
      <c r="L423" s="216" t="str">
        <f>IF(B423&lt;&gt;"",VLOOKUP(B423,G011B!$B:$Z,25,0),"")</f>
        <v/>
      </c>
      <c r="M423" s="245" t="str">
        <f t="shared" si="87"/>
        <v/>
      </c>
    </row>
    <row r="424" spans="1:15" ht="20.100000000000001" customHeight="1" thickBot="1" x14ac:dyDescent="0.35">
      <c r="A424" s="482" t="s">
        <v>46</v>
      </c>
      <c r="B424" s="483"/>
      <c r="C424" s="483"/>
      <c r="D424" s="483"/>
      <c r="E424" s="483"/>
      <c r="F424" s="484"/>
      <c r="G424" s="223">
        <f>SUM(G404:G423)</f>
        <v>0</v>
      </c>
      <c r="H424" s="319"/>
      <c r="I424" s="206">
        <f>IF(C402=C369,SUM(I404:I423)+I391,SUM(I404:I423))</f>
        <v>0</v>
      </c>
      <c r="N424" s="227">
        <f>IF(COUNTA(E404:E423)&gt;0,1,0)</f>
        <v>0</v>
      </c>
    </row>
    <row r="425" spans="1:15" ht="20.100000000000001" customHeight="1" thickBot="1" x14ac:dyDescent="0.3">
      <c r="A425" s="475" t="s">
        <v>84</v>
      </c>
      <c r="B425" s="476"/>
      <c r="C425" s="476"/>
      <c r="D425" s="477"/>
      <c r="E425" s="195">
        <f>SUM(G:G)/2</f>
        <v>0</v>
      </c>
      <c r="F425" s="478"/>
      <c r="G425" s="479"/>
      <c r="H425" s="480"/>
      <c r="I425" s="204">
        <f>SUM(I404:I423)+I392</f>
        <v>0</v>
      </c>
    </row>
    <row r="426" spans="1:15" x14ac:dyDescent="0.25">
      <c r="A426" s="7" t="s">
        <v>156</v>
      </c>
    </row>
    <row r="428" spans="1:15" ht="19.5" x14ac:dyDescent="0.3">
      <c r="A428" s="349" t="s">
        <v>43</v>
      </c>
      <c r="B428" s="350">
        <f ca="1">imzatarihi</f>
        <v>46091</v>
      </c>
      <c r="C428" s="140" t="s">
        <v>44</v>
      </c>
      <c r="D428" s="348" t="str">
        <f>IF(kurulusyetkilisi&gt;0,kurulusyetkilisi,"")</f>
        <v/>
      </c>
      <c r="G428" s="342"/>
      <c r="H428" s="131"/>
      <c r="I428" s="131"/>
      <c r="K428" s="153"/>
      <c r="L428" s="153"/>
      <c r="M428" s="4"/>
      <c r="N428" s="153"/>
      <c r="O428" s="153"/>
    </row>
    <row r="429" spans="1:15" ht="19.5" x14ac:dyDescent="0.3">
      <c r="A429" s="346"/>
      <c r="B429" s="346"/>
      <c r="C429" s="140" t="s">
        <v>45</v>
      </c>
      <c r="D429" s="140"/>
      <c r="E429" s="414"/>
      <c r="F429" s="414"/>
      <c r="G429" s="414"/>
      <c r="H429" s="107"/>
      <c r="I429" s="107"/>
      <c r="K429" s="153"/>
      <c r="L429" s="153"/>
      <c r="M429" s="4"/>
      <c r="N429" s="153"/>
      <c r="O429" s="153"/>
    </row>
    <row r="430" spans="1:15" ht="15.75" x14ac:dyDescent="0.25">
      <c r="A430" s="453" t="s">
        <v>77</v>
      </c>
      <c r="B430" s="453"/>
      <c r="C430" s="453"/>
      <c r="D430" s="453"/>
      <c r="E430" s="453"/>
      <c r="F430" s="453"/>
      <c r="G430" s="453"/>
      <c r="H430" s="453"/>
      <c r="I430" s="453"/>
    </row>
    <row r="431" spans="1:15" x14ac:dyDescent="0.25">
      <c r="A431" s="439" t="str">
        <f>IF(YilDonem&lt;&gt;"",CONCATENATE(YilDonem," dönemine aittir."),"")</f>
        <v/>
      </c>
      <c r="B431" s="439"/>
      <c r="C431" s="439"/>
      <c r="D431" s="439"/>
      <c r="E431" s="439"/>
      <c r="F431" s="439"/>
      <c r="G431" s="439"/>
      <c r="H431" s="439"/>
      <c r="I431" s="439"/>
    </row>
    <row r="432" spans="1:15" ht="19.5" thickBot="1" x14ac:dyDescent="0.35">
      <c r="A432" s="474" t="s">
        <v>86</v>
      </c>
      <c r="B432" s="474"/>
      <c r="C432" s="474"/>
      <c r="D432" s="474"/>
      <c r="E432" s="474"/>
      <c r="F432" s="474"/>
      <c r="G432" s="474"/>
      <c r="H432" s="474"/>
      <c r="I432" s="474"/>
    </row>
    <row r="433" spans="1:13" ht="19.5" customHeight="1" thickBot="1" x14ac:dyDescent="0.3">
      <c r="A433" s="463" t="s">
        <v>1</v>
      </c>
      <c r="B433" s="464"/>
      <c r="C433" s="441" t="str">
        <f>IF(ProjeNo&gt;0,ProjeNo,"")</f>
        <v/>
      </c>
      <c r="D433" s="442"/>
      <c r="E433" s="442"/>
      <c r="F433" s="442"/>
      <c r="G433" s="442"/>
      <c r="H433" s="442"/>
      <c r="I433" s="443"/>
    </row>
    <row r="434" spans="1:13" ht="29.25" customHeight="1" thickBot="1" x14ac:dyDescent="0.3">
      <c r="A434" s="481" t="s">
        <v>11</v>
      </c>
      <c r="B434" s="470"/>
      <c r="C434" s="467" t="str">
        <f>IF(ProjeAdi&gt;0,ProjeAdi,"")</f>
        <v/>
      </c>
      <c r="D434" s="468"/>
      <c r="E434" s="468"/>
      <c r="F434" s="468"/>
      <c r="G434" s="468"/>
      <c r="H434" s="468"/>
      <c r="I434" s="469"/>
    </row>
    <row r="435" spans="1:13" ht="19.5" customHeight="1" thickBot="1" x14ac:dyDescent="0.3">
      <c r="A435" s="463" t="s">
        <v>78</v>
      </c>
      <c r="B435" s="464"/>
      <c r="C435" s="29"/>
      <c r="D435" s="485"/>
      <c r="E435" s="485"/>
      <c r="F435" s="485"/>
      <c r="G435" s="485"/>
      <c r="H435" s="485"/>
      <c r="I435" s="486"/>
    </row>
    <row r="436" spans="1:13" s="5" customFormat="1" ht="30.75" thickBot="1" x14ac:dyDescent="0.3">
      <c r="A436" s="3" t="s">
        <v>7</v>
      </c>
      <c r="B436" s="3" t="s">
        <v>8</v>
      </c>
      <c r="C436" s="3" t="s">
        <v>67</v>
      </c>
      <c r="D436" s="3" t="s">
        <v>161</v>
      </c>
      <c r="E436" s="3" t="s">
        <v>79</v>
      </c>
      <c r="F436" s="3" t="s">
        <v>80</v>
      </c>
      <c r="G436" s="3" t="s">
        <v>81</v>
      </c>
      <c r="H436" s="3" t="s">
        <v>82</v>
      </c>
      <c r="I436" s="3" t="s">
        <v>83</v>
      </c>
      <c r="J436" s="148" t="s">
        <v>87</v>
      </c>
      <c r="K436" s="149" t="s">
        <v>88</v>
      </c>
      <c r="L436" s="149" t="s">
        <v>80</v>
      </c>
    </row>
    <row r="437" spans="1:13" ht="20.100000000000001" customHeight="1" x14ac:dyDescent="0.25">
      <c r="A437" s="133">
        <v>261</v>
      </c>
      <c r="B437" s="150"/>
      <c r="C437" s="209" t="str">
        <f t="shared" ref="C437:C456" si="91">IF(B437&lt;&gt;"",VLOOKUP(B437,PersonelTablo,2,0),"")</f>
        <v/>
      </c>
      <c r="D437" s="210" t="str">
        <f t="shared" ref="D437:D456" si="92">IF(B437&lt;&gt;"",VLOOKUP(B437,PersonelTablo,3,0),"")</f>
        <v/>
      </c>
      <c r="E437" s="151"/>
      <c r="F437" s="152"/>
      <c r="G437" s="220" t="str">
        <f>IF(AND(B437&lt;&gt;"",L437&gt;=F437),E437*F437,"")</f>
        <v/>
      </c>
      <c r="H437" s="217" t="str">
        <f t="shared" ref="H437:H456" si="93">IF(B437&lt;&gt;"",VLOOKUP(B437,G011CTablo,15,0),"")</f>
        <v/>
      </c>
      <c r="I437" s="224" t="str">
        <f>IF(AND(B437&lt;&gt;"",J437&gt;=K437,L437&gt;0),G437*H437,"")</f>
        <v/>
      </c>
      <c r="J437" s="215" t="str">
        <f>IF(B437&gt;0,ROUNDUP(VLOOKUP(B437,G011B!$B:$R,16,0),2),"")</f>
        <v/>
      </c>
      <c r="K437" s="215" t="str">
        <f>IF(B437&gt;0,SUMIF($B:$B,B437,$G:$G),"")</f>
        <v/>
      </c>
      <c r="L437" s="216" t="str">
        <f>IF(B437&lt;&gt;"",VLOOKUP(B437,G011B!$B:$Z,25,0),"")</f>
        <v/>
      </c>
      <c r="M437" s="245" t="str">
        <f t="shared" ref="M437:M456" si="94">IF(J437&gt;=K437,"","Personelin bütün iş paketlerindeki Toplam Adam Ay değeri "&amp;K437&amp;" olup, bu değer, G011B formunda beyan edilen Çalışılan Toplam Ay değerini geçemez. Maliyeti hesaplamak için Adam/Ay Oranı veya Çalışılan Ay değerini düzeltiniz. ")</f>
        <v/>
      </c>
    </row>
    <row r="438" spans="1:13" ht="20.100000000000001" customHeight="1" x14ac:dyDescent="0.25">
      <c r="A438" s="8">
        <v>262</v>
      </c>
      <c r="B438" s="154"/>
      <c r="C438" s="211" t="str">
        <f t="shared" si="91"/>
        <v/>
      </c>
      <c r="D438" s="212" t="str">
        <f t="shared" si="92"/>
        <v/>
      </c>
      <c r="E438" s="155"/>
      <c r="F438" s="156"/>
      <c r="G438" s="221" t="str">
        <f t="shared" ref="G438:G456" si="95">IF(AND(B438&lt;&gt;"",L438&gt;=F438),E438*F438,"")</f>
        <v/>
      </c>
      <c r="H438" s="218" t="str">
        <f t="shared" si="93"/>
        <v/>
      </c>
      <c r="I438" s="225" t="str">
        <f t="shared" ref="I438:I456" si="96">IF(AND(B438&lt;&gt;"",J438&gt;=K438,L438&gt;0),G438*H438,"")</f>
        <v/>
      </c>
      <c r="J438" s="215" t="str">
        <f>IF(B438&gt;0,ROUNDUP(VLOOKUP(B438,G011B!$B:$R,16,0),2),"")</f>
        <v/>
      </c>
      <c r="K438" s="215" t="str">
        <f t="shared" ref="K438:K456" si="97">IF(B438&gt;0,SUMIF($B:$B,B438,$G:$G),"")</f>
        <v/>
      </c>
      <c r="L438" s="216" t="str">
        <f>IF(B438&lt;&gt;"",VLOOKUP(B438,G011B!$B:$Z,25,0),"")</f>
        <v/>
      </c>
      <c r="M438" s="245" t="str">
        <f t="shared" si="94"/>
        <v/>
      </c>
    </row>
    <row r="439" spans="1:13" ht="20.100000000000001" customHeight="1" x14ac:dyDescent="0.25">
      <c r="A439" s="8">
        <v>263</v>
      </c>
      <c r="B439" s="154"/>
      <c r="C439" s="211" t="str">
        <f t="shared" si="91"/>
        <v/>
      </c>
      <c r="D439" s="212" t="str">
        <f t="shared" si="92"/>
        <v/>
      </c>
      <c r="E439" s="155"/>
      <c r="F439" s="156"/>
      <c r="G439" s="221" t="str">
        <f t="shared" si="95"/>
        <v/>
      </c>
      <c r="H439" s="218" t="str">
        <f t="shared" si="93"/>
        <v/>
      </c>
      <c r="I439" s="225" t="str">
        <f t="shared" si="96"/>
        <v/>
      </c>
      <c r="J439" s="215" t="str">
        <f>IF(B439&gt;0,ROUNDUP(VLOOKUP(B439,G011B!$B:$R,16,0),2),"")</f>
        <v/>
      </c>
      <c r="K439" s="215" t="str">
        <f t="shared" si="97"/>
        <v/>
      </c>
      <c r="L439" s="216" t="str">
        <f>IF(B439&lt;&gt;"",VLOOKUP(B439,G011B!$B:$Z,25,0),"")</f>
        <v/>
      </c>
      <c r="M439" s="245" t="str">
        <f t="shared" si="94"/>
        <v/>
      </c>
    </row>
    <row r="440" spans="1:13" ht="20.100000000000001" customHeight="1" x14ac:dyDescent="0.25">
      <c r="A440" s="8">
        <v>264</v>
      </c>
      <c r="B440" s="154"/>
      <c r="C440" s="211" t="str">
        <f t="shared" si="91"/>
        <v/>
      </c>
      <c r="D440" s="212" t="str">
        <f t="shared" si="92"/>
        <v/>
      </c>
      <c r="E440" s="155"/>
      <c r="F440" s="156"/>
      <c r="G440" s="221" t="str">
        <f t="shared" si="95"/>
        <v/>
      </c>
      <c r="H440" s="218" t="str">
        <f t="shared" si="93"/>
        <v/>
      </c>
      <c r="I440" s="225" t="str">
        <f t="shared" si="96"/>
        <v/>
      </c>
      <c r="J440" s="215" t="str">
        <f>IF(B440&gt;0,ROUNDUP(VLOOKUP(B440,G011B!$B:$R,16,0),2),"")</f>
        <v/>
      </c>
      <c r="K440" s="215" t="str">
        <f t="shared" si="97"/>
        <v/>
      </c>
      <c r="L440" s="216" t="str">
        <f>IF(B440&lt;&gt;"",VLOOKUP(B440,G011B!$B:$Z,25,0),"")</f>
        <v/>
      </c>
      <c r="M440" s="245" t="str">
        <f t="shared" si="94"/>
        <v/>
      </c>
    </row>
    <row r="441" spans="1:13" ht="20.100000000000001" customHeight="1" x14ac:dyDescent="0.25">
      <c r="A441" s="8">
        <v>265</v>
      </c>
      <c r="B441" s="154"/>
      <c r="C441" s="211" t="str">
        <f t="shared" si="91"/>
        <v/>
      </c>
      <c r="D441" s="212" t="str">
        <f t="shared" si="92"/>
        <v/>
      </c>
      <c r="E441" s="155"/>
      <c r="F441" s="156"/>
      <c r="G441" s="221" t="str">
        <f t="shared" si="95"/>
        <v/>
      </c>
      <c r="H441" s="218" t="str">
        <f t="shared" si="93"/>
        <v/>
      </c>
      <c r="I441" s="225" t="str">
        <f t="shared" si="96"/>
        <v/>
      </c>
      <c r="J441" s="215" t="str">
        <f>IF(B441&gt;0,ROUNDUP(VLOOKUP(B441,G011B!$B:$R,16,0),2),"")</f>
        <v/>
      </c>
      <c r="K441" s="215" t="str">
        <f t="shared" si="97"/>
        <v/>
      </c>
      <c r="L441" s="216" t="str">
        <f>IF(B441&lt;&gt;"",VLOOKUP(B441,G011B!$B:$Z,25,0),"")</f>
        <v/>
      </c>
      <c r="M441" s="245" t="str">
        <f t="shared" si="94"/>
        <v/>
      </c>
    </row>
    <row r="442" spans="1:13" ht="20.100000000000001" customHeight="1" x14ac:dyDescent="0.25">
      <c r="A442" s="8">
        <v>266</v>
      </c>
      <c r="B442" s="154"/>
      <c r="C442" s="211" t="str">
        <f t="shared" si="91"/>
        <v/>
      </c>
      <c r="D442" s="212" t="str">
        <f t="shared" si="92"/>
        <v/>
      </c>
      <c r="E442" s="155"/>
      <c r="F442" s="156"/>
      <c r="G442" s="221" t="str">
        <f t="shared" si="95"/>
        <v/>
      </c>
      <c r="H442" s="218" t="str">
        <f t="shared" si="93"/>
        <v/>
      </c>
      <c r="I442" s="225" t="str">
        <f t="shared" si="96"/>
        <v/>
      </c>
      <c r="J442" s="215" t="str">
        <f>IF(B442&gt;0,ROUNDUP(VLOOKUP(B442,G011B!$B:$R,16,0),2),"")</f>
        <v/>
      </c>
      <c r="K442" s="215" t="str">
        <f t="shared" si="97"/>
        <v/>
      </c>
      <c r="L442" s="216" t="str">
        <f>IF(B442&lt;&gt;"",VLOOKUP(B442,G011B!$B:$Z,25,0),"")</f>
        <v/>
      </c>
      <c r="M442" s="245" t="str">
        <f t="shared" si="94"/>
        <v/>
      </c>
    </row>
    <row r="443" spans="1:13" ht="20.100000000000001" customHeight="1" x14ac:dyDescent="0.25">
      <c r="A443" s="8">
        <v>267</v>
      </c>
      <c r="B443" s="154"/>
      <c r="C443" s="211" t="str">
        <f t="shared" si="91"/>
        <v/>
      </c>
      <c r="D443" s="212" t="str">
        <f t="shared" si="92"/>
        <v/>
      </c>
      <c r="E443" s="155"/>
      <c r="F443" s="156"/>
      <c r="G443" s="221" t="str">
        <f t="shared" si="95"/>
        <v/>
      </c>
      <c r="H443" s="218" t="str">
        <f t="shared" si="93"/>
        <v/>
      </c>
      <c r="I443" s="225" t="str">
        <f t="shared" si="96"/>
        <v/>
      </c>
      <c r="J443" s="215" t="str">
        <f>IF(B443&gt;0,ROUNDUP(VLOOKUP(B443,G011B!$B:$R,16,0),2),"")</f>
        <v/>
      </c>
      <c r="K443" s="215" t="str">
        <f t="shared" si="97"/>
        <v/>
      </c>
      <c r="L443" s="216" t="str">
        <f>IF(B443&lt;&gt;"",VLOOKUP(B443,G011B!$B:$Z,25,0),"")</f>
        <v/>
      </c>
      <c r="M443" s="245" t="str">
        <f t="shared" si="94"/>
        <v/>
      </c>
    </row>
    <row r="444" spans="1:13" ht="20.100000000000001" customHeight="1" x14ac:dyDescent="0.25">
      <c r="A444" s="8">
        <v>268</v>
      </c>
      <c r="B444" s="154"/>
      <c r="C444" s="211" t="str">
        <f t="shared" si="91"/>
        <v/>
      </c>
      <c r="D444" s="212" t="str">
        <f t="shared" si="92"/>
        <v/>
      </c>
      <c r="E444" s="155"/>
      <c r="F444" s="156"/>
      <c r="G444" s="221" t="str">
        <f t="shared" si="95"/>
        <v/>
      </c>
      <c r="H444" s="218" t="str">
        <f t="shared" si="93"/>
        <v/>
      </c>
      <c r="I444" s="225" t="str">
        <f t="shared" si="96"/>
        <v/>
      </c>
      <c r="J444" s="215" t="str">
        <f>IF(B444&gt;0,ROUNDUP(VLOOKUP(B444,G011B!$B:$R,16,0),2),"")</f>
        <v/>
      </c>
      <c r="K444" s="215" t="str">
        <f t="shared" si="97"/>
        <v/>
      </c>
      <c r="L444" s="216" t="str">
        <f>IF(B444&lt;&gt;"",VLOOKUP(B444,G011B!$B:$Z,25,0),"")</f>
        <v/>
      </c>
      <c r="M444" s="245" t="str">
        <f t="shared" si="94"/>
        <v/>
      </c>
    </row>
    <row r="445" spans="1:13" ht="20.100000000000001" customHeight="1" x14ac:dyDescent="0.25">
      <c r="A445" s="8">
        <v>269</v>
      </c>
      <c r="B445" s="154"/>
      <c r="C445" s="211" t="str">
        <f t="shared" si="91"/>
        <v/>
      </c>
      <c r="D445" s="212" t="str">
        <f t="shared" si="92"/>
        <v/>
      </c>
      <c r="E445" s="155"/>
      <c r="F445" s="156"/>
      <c r="G445" s="221" t="str">
        <f t="shared" si="95"/>
        <v/>
      </c>
      <c r="H445" s="218" t="str">
        <f t="shared" si="93"/>
        <v/>
      </c>
      <c r="I445" s="225" t="str">
        <f t="shared" si="96"/>
        <v/>
      </c>
      <c r="J445" s="215" t="str">
        <f>IF(B445&gt;0,ROUNDUP(VLOOKUP(B445,G011B!$B:$R,16,0),2),"")</f>
        <v/>
      </c>
      <c r="K445" s="215" t="str">
        <f t="shared" si="97"/>
        <v/>
      </c>
      <c r="L445" s="216" t="str">
        <f>IF(B445&lt;&gt;"",VLOOKUP(B445,G011B!$B:$Z,25,0),"")</f>
        <v/>
      </c>
      <c r="M445" s="245" t="str">
        <f t="shared" si="94"/>
        <v/>
      </c>
    </row>
    <row r="446" spans="1:13" ht="20.100000000000001" customHeight="1" x14ac:dyDescent="0.25">
      <c r="A446" s="8">
        <v>270</v>
      </c>
      <c r="B446" s="154"/>
      <c r="C446" s="211" t="str">
        <f t="shared" si="91"/>
        <v/>
      </c>
      <c r="D446" s="212" t="str">
        <f t="shared" si="92"/>
        <v/>
      </c>
      <c r="E446" s="155"/>
      <c r="F446" s="156"/>
      <c r="G446" s="221" t="str">
        <f t="shared" si="95"/>
        <v/>
      </c>
      <c r="H446" s="218" t="str">
        <f t="shared" si="93"/>
        <v/>
      </c>
      <c r="I446" s="225" t="str">
        <f t="shared" si="96"/>
        <v/>
      </c>
      <c r="J446" s="215" t="str">
        <f>IF(B446&gt;0,ROUNDUP(VLOOKUP(B446,G011B!$B:$R,16,0),2),"")</f>
        <v/>
      </c>
      <c r="K446" s="215" t="str">
        <f t="shared" si="97"/>
        <v/>
      </c>
      <c r="L446" s="216" t="str">
        <f>IF(B446&lt;&gt;"",VLOOKUP(B446,G011B!$B:$Z,25,0),"")</f>
        <v/>
      </c>
      <c r="M446" s="245" t="str">
        <f t="shared" si="94"/>
        <v/>
      </c>
    </row>
    <row r="447" spans="1:13" ht="20.100000000000001" customHeight="1" x14ac:dyDescent="0.25">
      <c r="A447" s="8">
        <v>271</v>
      </c>
      <c r="B447" s="154"/>
      <c r="C447" s="211" t="str">
        <f t="shared" si="91"/>
        <v/>
      </c>
      <c r="D447" s="212" t="str">
        <f t="shared" si="92"/>
        <v/>
      </c>
      <c r="E447" s="155"/>
      <c r="F447" s="156"/>
      <c r="G447" s="221" t="str">
        <f t="shared" si="95"/>
        <v/>
      </c>
      <c r="H447" s="218" t="str">
        <f t="shared" si="93"/>
        <v/>
      </c>
      <c r="I447" s="225" t="str">
        <f t="shared" si="96"/>
        <v/>
      </c>
      <c r="J447" s="215" t="str">
        <f>IF(B447&gt;0,ROUNDUP(VLOOKUP(B447,G011B!$B:$R,16,0),2),"")</f>
        <v/>
      </c>
      <c r="K447" s="215" t="str">
        <f t="shared" si="97"/>
        <v/>
      </c>
      <c r="L447" s="216" t="str">
        <f>IF(B447&lt;&gt;"",VLOOKUP(B447,G011B!$B:$Z,25,0),"")</f>
        <v/>
      </c>
      <c r="M447" s="245" t="str">
        <f t="shared" si="94"/>
        <v/>
      </c>
    </row>
    <row r="448" spans="1:13" ht="20.100000000000001" customHeight="1" x14ac:dyDescent="0.25">
      <c r="A448" s="8">
        <v>272</v>
      </c>
      <c r="B448" s="154"/>
      <c r="C448" s="211" t="str">
        <f t="shared" si="91"/>
        <v/>
      </c>
      <c r="D448" s="212" t="str">
        <f t="shared" si="92"/>
        <v/>
      </c>
      <c r="E448" s="155"/>
      <c r="F448" s="156"/>
      <c r="G448" s="221" t="str">
        <f t="shared" si="95"/>
        <v/>
      </c>
      <c r="H448" s="218" t="str">
        <f t="shared" si="93"/>
        <v/>
      </c>
      <c r="I448" s="225" t="str">
        <f t="shared" si="96"/>
        <v/>
      </c>
      <c r="J448" s="215" t="str">
        <f>IF(B448&gt;0,ROUNDUP(VLOOKUP(B448,G011B!$B:$R,16,0),2),"")</f>
        <v/>
      </c>
      <c r="K448" s="215" t="str">
        <f t="shared" si="97"/>
        <v/>
      </c>
      <c r="L448" s="216" t="str">
        <f>IF(B448&lt;&gt;"",VLOOKUP(B448,G011B!$B:$Z,25,0),"")</f>
        <v/>
      </c>
      <c r="M448" s="245" t="str">
        <f t="shared" si="94"/>
        <v/>
      </c>
    </row>
    <row r="449" spans="1:15" ht="20.100000000000001" customHeight="1" x14ac:dyDescent="0.25">
      <c r="A449" s="8">
        <v>273</v>
      </c>
      <c r="B449" s="154"/>
      <c r="C449" s="211" t="str">
        <f t="shared" si="91"/>
        <v/>
      </c>
      <c r="D449" s="212" t="str">
        <f t="shared" si="92"/>
        <v/>
      </c>
      <c r="E449" s="155"/>
      <c r="F449" s="156"/>
      <c r="G449" s="221" t="str">
        <f t="shared" si="95"/>
        <v/>
      </c>
      <c r="H449" s="218" t="str">
        <f t="shared" si="93"/>
        <v/>
      </c>
      <c r="I449" s="225" t="str">
        <f t="shared" si="96"/>
        <v/>
      </c>
      <c r="J449" s="215" t="str">
        <f>IF(B449&gt;0,ROUNDUP(VLOOKUP(B449,G011B!$B:$R,16,0),2),"")</f>
        <v/>
      </c>
      <c r="K449" s="215" t="str">
        <f t="shared" si="97"/>
        <v/>
      </c>
      <c r="L449" s="216" t="str">
        <f>IF(B449&lt;&gt;"",VLOOKUP(B449,G011B!$B:$Z,25,0),"")</f>
        <v/>
      </c>
      <c r="M449" s="245" t="str">
        <f t="shared" si="94"/>
        <v/>
      </c>
    </row>
    <row r="450" spans="1:15" ht="20.100000000000001" customHeight="1" x14ac:dyDescent="0.25">
      <c r="A450" s="8">
        <v>274</v>
      </c>
      <c r="B450" s="154"/>
      <c r="C450" s="211" t="str">
        <f t="shared" si="91"/>
        <v/>
      </c>
      <c r="D450" s="212" t="str">
        <f t="shared" si="92"/>
        <v/>
      </c>
      <c r="E450" s="155"/>
      <c r="F450" s="156"/>
      <c r="G450" s="221" t="str">
        <f t="shared" si="95"/>
        <v/>
      </c>
      <c r="H450" s="218" t="str">
        <f t="shared" si="93"/>
        <v/>
      </c>
      <c r="I450" s="225" t="str">
        <f t="shared" si="96"/>
        <v/>
      </c>
      <c r="J450" s="215" t="str">
        <f>IF(B450&gt;0,ROUNDUP(VLOOKUP(B450,G011B!$B:$R,16,0),2),"")</f>
        <v/>
      </c>
      <c r="K450" s="215" t="str">
        <f t="shared" si="97"/>
        <v/>
      </c>
      <c r="L450" s="216" t="str">
        <f>IF(B450&lt;&gt;"",VLOOKUP(B450,G011B!$B:$Z,25,0),"")</f>
        <v/>
      </c>
      <c r="M450" s="245" t="str">
        <f t="shared" si="94"/>
        <v/>
      </c>
    </row>
    <row r="451" spans="1:15" ht="20.100000000000001" customHeight="1" x14ac:dyDescent="0.25">
      <c r="A451" s="8">
        <v>275</v>
      </c>
      <c r="B451" s="154"/>
      <c r="C451" s="211" t="str">
        <f t="shared" si="91"/>
        <v/>
      </c>
      <c r="D451" s="212" t="str">
        <f t="shared" si="92"/>
        <v/>
      </c>
      <c r="E451" s="155"/>
      <c r="F451" s="156"/>
      <c r="G451" s="221" t="str">
        <f t="shared" si="95"/>
        <v/>
      </c>
      <c r="H451" s="218" t="str">
        <f t="shared" si="93"/>
        <v/>
      </c>
      <c r="I451" s="225" t="str">
        <f t="shared" si="96"/>
        <v/>
      </c>
      <c r="J451" s="215" t="str">
        <f>IF(B451&gt;0,ROUNDUP(VLOOKUP(B451,G011B!$B:$R,16,0),2),"")</f>
        <v/>
      </c>
      <c r="K451" s="215" t="str">
        <f t="shared" si="97"/>
        <v/>
      </c>
      <c r="L451" s="216" t="str">
        <f>IF(B451&lt;&gt;"",VLOOKUP(B451,G011B!$B:$Z,25,0),"")</f>
        <v/>
      </c>
      <c r="M451" s="245" t="str">
        <f t="shared" si="94"/>
        <v/>
      </c>
    </row>
    <row r="452" spans="1:15" ht="20.100000000000001" customHeight="1" x14ac:dyDescent="0.25">
      <c r="A452" s="8">
        <v>276</v>
      </c>
      <c r="B452" s="154"/>
      <c r="C452" s="211" t="str">
        <f t="shared" si="91"/>
        <v/>
      </c>
      <c r="D452" s="212" t="str">
        <f t="shared" si="92"/>
        <v/>
      </c>
      <c r="E452" s="155"/>
      <c r="F452" s="156"/>
      <c r="G452" s="221" t="str">
        <f t="shared" si="95"/>
        <v/>
      </c>
      <c r="H452" s="218" t="str">
        <f t="shared" si="93"/>
        <v/>
      </c>
      <c r="I452" s="225" t="str">
        <f t="shared" si="96"/>
        <v/>
      </c>
      <c r="J452" s="215" t="str">
        <f>IF(B452&gt;0,ROUNDUP(VLOOKUP(B452,G011B!$B:$R,16,0),2),"")</f>
        <v/>
      </c>
      <c r="K452" s="215" t="str">
        <f t="shared" si="97"/>
        <v/>
      </c>
      <c r="L452" s="216" t="str">
        <f>IF(B452&lt;&gt;"",VLOOKUP(B452,G011B!$B:$Z,25,0),"")</f>
        <v/>
      </c>
      <c r="M452" s="245" t="str">
        <f t="shared" si="94"/>
        <v/>
      </c>
    </row>
    <row r="453" spans="1:15" ht="20.100000000000001" customHeight="1" x14ac:dyDescent="0.25">
      <c r="A453" s="8">
        <v>277</v>
      </c>
      <c r="B453" s="154"/>
      <c r="C453" s="211" t="str">
        <f t="shared" si="91"/>
        <v/>
      </c>
      <c r="D453" s="212" t="str">
        <f t="shared" si="92"/>
        <v/>
      </c>
      <c r="E453" s="155"/>
      <c r="F453" s="156"/>
      <c r="G453" s="221" t="str">
        <f t="shared" si="95"/>
        <v/>
      </c>
      <c r="H453" s="218" t="str">
        <f t="shared" si="93"/>
        <v/>
      </c>
      <c r="I453" s="225" t="str">
        <f t="shared" si="96"/>
        <v/>
      </c>
      <c r="J453" s="215" t="str">
        <f>IF(B453&gt;0,ROUNDUP(VLOOKUP(B453,G011B!$B:$R,16,0),2),"")</f>
        <v/>
      </c>
      <c r="K453" s="215" t="str">
        <f t="shared" si="97"/>
        <v/>
      </c>
      <c r="L453" s="216" t="str">
        <f>IF(B453&lt;&gt;"",VLOOKUP(B453,G011B!$B:$Z,25,0),"")</f>
        <v/>
      </c>
      <c r="M453" s="245" t="str">
        <f t="shared" si="94"/>
        <v/>
      </c>
    </row>
    <row r="454" spans="1:15" ht="20.100000000000001" customHeight="1" x14ac:dyDescent="0.25">
      <c r="A454" s="8">
        <v>278</v>
      </c>
      <c r="B454" s="154"/>
      <c r="C454" s="211" t="str">
        <f t="shared" si="91"/>
        <v/>
      </c>
      <c r="D454" s="212" t="str">
        <f t="shared" si="92"/>
        <v/>
      </c>
      <c r="E454" s="155"/>
      <c r="F454" s="156"/>
      <c r="G454" s="221" t="str">
        <f t="shared" si="95"/>
        <v/>
      </c>
      <c r="H454" s="218" t="str">
        <f t="shared" si="93"/>
        <v/>
      </c>
      <c r="I454" s="225" t="str">
        <f t="shared" si="96"/>
        <v/>
      </c>
      <c r="J454" s="215" t="str">
        <f>IF(B454&gt;0,ROUNDUP(VLOOKUP(B454,G011B!$B:$R,16,0),2),"")</f>
        <v/>
      </c>
      <c r="K454" s="215" t="str">
        <f t="shared" si="97"/>
        <v/>
      </c>
      <c r="L454" s="216" t="str">
        <f>IF(B454&lt;&gt;"",VLOOKUP(B454,G011B!$B:$Z,25,0),"")</f>
        <v/>
      </c>
      <c r="M454" s="245" t="str">
        <f t="shared" si="94"/>
        <v/>
      </c>
    </row>
    <row r="455" spans="1:15" ht="20.100000000000001" customHeight="1" x14ac:dyDescent="0.25">
      <c r="A455" s="8">
        <v>279</v>
      </c>
      <c r="B455" s="154"/>
      <c r="C455" s="211" t="str">
        <f t="shared" si="91"/>
        <v/>
      </c>
      <c r="D455" s="212" t="str">
        <f t="shared" si="92"/>
        <v/>
      </c>
      <c r="E455" s="155"/>
      <c r="F455" s="156"/>
      <c r="G455" s="221" t="str">
        <f t="shared" si="95"/>
        <v/>
      </c>
      <c r="H455" s="218" t="str">
        <f t="shared" si="93"/>
        <v/>
      </c>
      <c r="I455" s="225" t="str">
        <f t="shared" si="96"/>
        <v/>
      </c>
      <c r="J455" s="215" t="str">
        <f>IF(B455&gt;0,ROUNDUP(VLOOKUP(B455,G011B!$B:$R,16,0),2),"")</f>
        <v/>
      </c>
      <c r="K455" s="215" t="str">
        <f t="shared" si="97"/>
        <v/>
      </c>
      <c r="L455" s="216" t="str">
        <f>IF(B455&lt;&gt;"",VLOOKUP(B455,G011B!$B:$Z,25,0),"")</f>
        <v/>
      </c>
      <c r="M455" s="245" t="str">
        <f t="shared" si="94"/>
        <v/>
      </c>
    </row>
    <row r="456" spans="1:15" ht="20.100000000000001" customHeight="1" thickBot="1" x14ac:dyDescent="0.3">
      <c r="A456" s="134">
        <v>280</v>
      </c>
      <c r="B456" s="157"/>
      <c r="C456" s="213" t="str">
        <f t="shared" si="91"/>
        <v/>
      </c>
      <c r="D456" s="214" t="str">
        <f t="shared" si="92"/>
        <v/>
      </c>
      <c r="E456" s="158"/>
      <c r="F456" s="159"/>
      <c r="G456" s="222" t="str">
        <f t="shared" si="95"/>
        <v/>
      </c>
      <c r="H456" s="219" t="str">
        <f t="shared" si="93"/>
        <v/>
      </c>
      <c r="I456" s="226" t="str">
        <f t="shared" si="96"/>
        <v/>
      </c>
      <c r="J456" s="215" t="str">
        <f>IF(B456&gt;0,ROUNDUP(VLOOKUP(B456,G011B!$B:$R,16,0),2),"")</f>
        <v/>
      </c>
      <c r="K456" s="215" t="str">
        <f t="shared" si="97"/>
        <v/>
      </c>
      <c r="L456" s="216" t="str">
        <f>IF(B456&lt;&gt;"",VLOOKUP(B456,G011B!$B:$Z,25,0),"")</f>
        <v/>
      </c>
      <c r="M456" s="245" t="str">
        <f t="shared" si="94"/>
        <v/>
      </c>
    </row>
    <row r="457" spans="1:15" ht="20.100000000000001" customHeight="1" thickBot="1" x14ac:dyDescent="0.35">
      <c r="A457" s="482" t="s">
        <v>46</v>
      </c>
      <c r="B457" s="483"/>
      <c r="C457" s="483"/>
      <c r="D457" s="483"/>
      <c r="E457" s="483"/>
      <c r="F457" s="484"/>
      <c r="G457" s="223">
        <f>SUM(G437:G456)</f>
        <v>0</v>
      </c>
      <c r="H457" s="319"/>
      <c r="I457" s="206">
        <f>IF(C435=C402,SUM(I437:I456)+I424,SUM(I437:I456))</f>
        <v>0</v>
      </c>
      <c r="N457" s="227">
        <f>IF(COUNTA(E437:E456)&gt;0,1,0)</f>
        <v>0</v>
      </c>
    </row>
    <row r="458" spans="1:15" ht="20.100000000000001" customHeight="1" thickBot="1" x14ac:dyDescent="0.3">
      <c r="A458" s="475" t="s">
        <v>84</v>
      </c>
      <c r="B458" s="476"/>
      <c r="C458" s="476"/>
      <c r="D458" s="477"/>
      <c r="E458" s="195">
        <f>SUM(G:G)/2</f>
        <v>0</v>
      </c>
      <c r="F458" s="478"/>
      <c r="G458" s="479"/>
      <c r="H458" s="480"/>
      <c r="I458" s="204">
        <f>SUM(I437:I456)+I425</f>
        <v>0</v>
      </c>
    </row>
    <row r="459" spans="1:15" x14ac:dyDescent="0.25">
      <c r="A459" s="7" t="s">
        <v>156</v>
      </c>
    </row>
    <row r="461" spans="1:15" ht="19.5" x14ac:dyDescent="0.3">
      <c r="A461" s="349" t="s">
        <v>43</v>
      </c>
      <c r="B461" s="350">
        <f ca="1">imzatarihi</f>
        <v>46091</v>
      </c>
      <c r="C461" s="140" t="s">
        <v>44</v>
      </c>
      <c r="D461" s="348" t="str">
        <f>IF(kurulusyetkilisi&gt;0,kurulusyetkilisi,"")</f>
        <v/>
      </c>
      <c r="G461" s="342"/>
      <c r="H461" s="131"/>
      <c r="I461" s="131"/>
      <c r="K461" s="153"/>
      <c r="L461" s="153"/>
      <c r="M461" s="4"/>
      <c r="N461" s="153"/>
      <c r="O461" s="153"/>
    </row>
    <row r="462" spans="1:15" ht="19.5" x14ac:dyDescent="0.3">
      <c r="A462" s="346"/>
      <c r="B462" s="346"/>
      <c r="C462" s="140" t="s">
        <v>45</v>
      </c>
      <c r="D462" s="140"/>
      <c r="E462" s="414"/>
      <c r="F462" s="414"/>
      <c r="G462" s="414"/>
      <c r="H462" s="107"/>
      <c r="I462" s="107"/>
      <c r="K462" s="153"/>
      <c r="L462" s="153"/>
      <c r="M462" s="4"/>
      <c r="N462" s="153"/>
      <c r="O462" s="153"/>
    </row>
    <row r="463" spans="1:15" ht="15.75" x14ac:dyDescent="0.25">
      <c r="A463" s="453" t="s">
        <v>77</v>
      </c>
      <c r="B463" s="453"/>
      <c r="C463" s="453"/>
      <c r="D463" s="453"/>
      <c r="E463" s="453"/>
      <c r="F463" s="453"/>
      <c r="G463" s="453"/>
      <c r="H463" s="453"/>
      <c r="I463" s="453"/>
    </row>
    <row r="464" spans="1:15" x14ac:dyDescent="0.25">
      <c r="A464" s="439" t="str">
        <f>IF(YilDonem&lt;&gt;"",CONCATENATE(YilDonem," dönemine aittir."),"")</f>
        <v/>
      </c>
      <c r="B464" s="439"/>
      <c r="C464" s="439"/>
      <c r="D464" s="439"/>
      <c r="E464" s="439"/>
      <c r="F464" s="439"/>
      <c r="G464" s="439"/>
      <c r="H464" s="439"/>
      <c r="I464" s="439"/>
    </row>
    <row r="465" spans="1:13" ht="19.5" thickBot="1" x14ac:dyDescent="0.35">
      <c r="A465" s="474" t="s">
        <v>86</v>
      </c>
      <c r="B465" s="474"/>
      <c r="C465" s="474"/>
      <c r="D465" s="474"/>
      <c r="E465" s="474"/>
      <c r="F465" s="474"/>
      <c r="G465" s="474"/>
      <c r="H465" s="474"/>
      <c r="I465" s="474"/>
    </row>
    <row r="466" spans="1:13" ht="19.5" customHeight="1" thickBot="1" x14ac:dyDescent="0.3">
      <c r="A466" s="463" t="s">
        <v>1</v>
      </c>
      <c r="B466" s="464"/>
      <c r="C466" s="441" t="str">
        <f>IF(ProjeNo&gt;0,ProjeNo,"")</f>
        <v/>
      </c>
      <c r="D466" s="442"/>
      <c r="E466" s="442"/>
      <c r="F466" s="442"/>
      <c r="G466" s="442"/>
      <c r="H466" s="442"/>
      <c r="I466" s="443"/>
    </row>
    <row r="467" spans="1:13" ht="29.25" customHeight="1" thickBot="1" x14ac:dyDescent="0.3">
      <c r="A467" s="481" t="s">
        <v>11</v>
      </c>
      <c r="B467" s="470"/>
      <c r="C467" s="467" t="str">
        <f>IF(ProjeAdi&gt;0,ProjeAdi,"")</f>
        <v/>
      </c>
      <c r="D467" s="468"/>
      <c r="E467" s="468"/>
      <c r="F467" s="468"/>
      <c r="G467" s="468"/>
      <c r="H467" s="468"/>
      <c r="I467" s="469"/>
    </row>
    <row r="468" spans="1:13" ht="19.5" customHeight="1" thickBot="1" x14ac:dyDescent="0.3">
      <c r="A468" s="463" t="s">
        <v>78</v>
      </c>
      <c r="B468" s="464"/>
      <c r="C468" s="29"/>
      <c r="D468" s="485"/>
      <c r="E468" s="485"/>
      <c r="F468" s="485"/>
      <c r="G468" s="485"/>
      <c r="H468" s="485"/>
      <c r="I468" s="486"/>
    </row>
    <row r="469" spans="1:13" s="5" customFormat="1" ht="30.75" thickBot="1" x14ac:dyDescent="0.3">
      <c r="A469" s="3" t="s">
        <v>7</v>
      </c>
      <c r="B469" s="3" t="s">
        <v>8</v>
      </c>
      <c r="C469" s="3" t="s">
        <v>67</v>
      </c>
      <c r="D469" s="3" t="s">
        <v>161</v>
      </c>
      <c r="E469" s="3" t="s">
        <v>79</v>
      </c>
      <c r="F469" s="3" t="s">
        <v>80</v>
      </c>
      <c r="G469" s="3" t="s">
        <v>81</v>
      </c>
      <c r="H469" s="3" t="s">
        <v>82</v>
      </c>
      <c r="I469" s="3" t="s">
        <v>83</v>
      </c>
      <c r="J469" s="148" t="s">
        <v>87</v>
      </c>
      <c r="K469" s="149" t="s">
        <v>88</v>
      </c>
      <c r="L469" s="149" t="s">
        <v>80</v>
      </c>
    </row>
    <row r="470" spans="1:13" ht="20.100000000000001" customHeight="1" x14ac:dyDescent="0.25">
      <c r="A470" s="133">
        <v>281</v>
      </c>
      <c r="B470" s="150"/>
      <c r="C470" s="209" t="str">
        <f t="shared" ref="C470:C489" si="98">IF(B470&lt;&gt;"",VLOOKUP(B470,PersonelTablo,2,0),"")</f>
        <v/>
      </c>
      <c r="D470" s="210" t="str">
        <f t="shared" ref="D470:D489" si="99">IF(B470&lt;&gt;"",VLOOKUP(B470,PersonelTablo,3,0),"")</f>
        <v/>
      </c>
      <c r="E470" s="151"/>
      <c r="F470" s="152"/>
      <c r="G470" s="220" t="str">
        <f>IF(AND(B470&lt;&gt;"",L470&gt;=F470),E470*F470,"")</f>
        <v/>
      </c>
      <c r="H470" s="217" t="str">
        <f t="shared" ref="H470:H489" si="100">IF(B470&lt;&gt;"",VLOOKUP(B470,G011CTablo,15,0),"")</f>
        <v/>
      </c>
      <c r="I470" s="224" t="str">
        <f>IF(AND(B470&lt;&gt;"",J470&gt;=K470,L470&gt;0),G470*H470,"")</f>
        <v/>
      </c>
      <c r="J470" s="215" t="str">
        <f>IF(B470&gt;0,ROUNDUP(VLOOKUP(B470,G011B!$B:$R,16,0),2),"")</f>
        <v/>
      </c>
      <c r="K470" s="215" t="str">
        <f>IF(B470&gt;0,SUMIF($B:$B,B470,$G:$G),"")</f>
        <v/>
      </c>
      <c r="L470" s="216" t="str">
        <f>IF(B470&lt;&gt;"",VLOOKUP(B470,G011B!$B:$Z,25,0),"")</f>
        <v/>
      </c>
      <c r="M470" s="245" t="str">
        <f t="shared" ref="M470:M489" si="101">IF(J470&gt;=K470,"","Personelin bütün iş paketlerindeki Toplam Adam Ay değeri "&amp;K470&amp;" olup, bu değer, G011B formunda beyan edilen Çalışılan Toplam Ay değerini geçemez. Maliyeti hesaplamak için Adam/Ay Oranı veya Çalışılan Ay değerini düzeltiniz. ")</f>
        <v/>
      </c>
    </row>
    <row r="471" spans="1:13" ht="20.100000000000001" customHeight="1" x14ac:dyDescent="0.25">
      <c r="A471" s="8">
        <v>282</v>
      </c>
      <c r="B471" s="154"/>
      <c r="C471" s="211" t="str">
        <f t="shared" si="98"/>
        <v/>
      </c>
      <c r="D471" s="212" t="str">
        <f t="shared" si="99"/>
        <v/>
      </c>
      <c r="E471" s="155"/>
      <c r="F471" s="156"/>
      <c r="G471" s="221" t="str">
        <f t="shared" ref="G471:G489" si="102">IF(AND(B471&lt;&gt;"",L471&gt;=F471),E471*F471,"")</f>
        <v/>
      </c>
      <c r="H471" s="218" t="str">
        <f t="shared" si="100"/>
        <v/>
      </c>
      <c r="I471" s="225" t="str">
        <f t="shared" ref="I471:I489" si="103">IF(AND(B471&lt;&gt;"",J471&gt;=K471,L471&gt;0),G471*H471,"")</f>
        <v/>
      </c>
      <c r="J471" s="215" t="str">
        <f>IF(B471&gt;0,ROUNDUP(VLOOKUP(B471,G011B!$B:$R,16,0),2),"")</f>
        <v/>
      </c>
      <c r="K471" s="215" t="str">
        <f t="shared" ref="K471:K489" si="104">IF(B471&gt;0,SUMIF($B:$B,B471,$G:$G),"")</f>
        <v/>
      </c>
      <c r="L471" s="216" t="str">
        <f>IF(B471&lt;&gt;"",VLOOKUP(B471,G011B!$B:$Z,25,0),"")</f>
        <v/>
      </c>
      <c r="M471" s="245" t="str">
        <f t="shared" si="101"/>
        <v/>
      </c>
    </row>
    <row r="472" spans="1:13" ht="20.100000000000001" customHeight="1" x14ac:dyDescent="0.25">
      <c r="A472" s="8">
        <v>283</v>
      </c>
      <c r="B472" s="154"/>
      <c r="C472" s="211" t="str">
        <f t="shared" si="98"/>
        <v/>
      </c>
      <c r="D472" s="212" t="str">
        <f t="shared" si="99"/>
        <v/>
      </c>
      <c r="E472" s="155"/>
      <c r="F472" s="156"/>
      <c r="G472" s="221" t="str">
        <f t="shared" si="102"/>
        <v/>
      </c>
      <c r="H472" s="218" t="str">
        <f t="shared" si="100"/>
        <v/>
      </c>
      <c r="I472" s="225" t="str">
        <f t="shared" si="103"/>
        <v/>
      </c>
      <c r="J472" s="215" t="str">
        <f>IF(B472&gt;0,ROUNDUP(VLOOKUP(B472,G011B!$B:$R,16,0),2),"")</f>
        <v/>
      </c>
      <c r="K472" s="215" t="str">
        <f t="shared" si="104"/>
        <v/>
      </c>
      <c r="L472" s="216" t="str">
        <f>IF(B472&lt;&gt;"",VLOOKUP(B472,G011B!$B:$Z,25,0),"")</f>
        <v/>
      </c>
      <c r="M472" s="245" t="str">
        <f t="shared" si="101"/>
        <v/>
      </c>
    </row>
    <row r="473" spans="1:13" ht="20.100000000000001" customHeight="1" x14ac:dyDescent="0.25">
      <c r="A473" s="8">
        <v>284</v>
      </c>
      <c r="B473" s="154"/>
      <c r="C473" s="211" t="str">
        <f t="shared" si="98"/>
        <v/>
      </c>
      <c r="D473" s="212" t="str">
        <f t="shared" si="99"/>
        <v/>
      </c>
      <c r="E473" s="155"/>
      <c r="F473" s="156"/>
      <c r="G473" s="221" t="str">
        <f t="shared" si="102"/>
        <v/>
      </c>
      <c r="H473" s="218" t="str">
        <f t="shared" si="100"/>
        <v/>
      </c>
      <c r="I473" s="225" t="str">
        <f t="shared" si="103"/>
        <v/>
      </c>
      <c r="J473" s="215" t="str">
        <f>IF(B473&gt;0,ROUNDUP(VLOOKUP(B473,G011B!$B:$R,16,0),2),"")</f>
        <v/>
      </c>
      <c r="K473" s="215" t="str">
        <f t="shared" si="104"/>
        <v/>
      </c>
      <c r="L473" s="216" t="str">
        <f>IF(B473&lt;&gt;"",VLOOKUP(B473,G011B!$B:$Z,25,0),"")</f>
        <v/>
      </c>
      <c r="M473" s="245" t="str">
        <f t="shared" si="101"/>
        <v/>
      </c>
    </row>
    <row r="474" spans="1:13" ht="20.100000000000001" customHeight="1" x14ac:dyDescent="0.25">
      <c r="A474" s="8">
        <v>285</v>
      </c>
      <c r="B474" s="154"/>
      <c r="C474" s="211" t="str">
        <f t="shared" si="98"/>
        <v/>
      </c>
      <c r="D474" s="212" t="str">
        <f t="shared" si="99"/>
        <v/>
      </c>
      <c r="E474" s="155"/>
      <c r="F474" s="156"/>
      <c r="G474" s="221" t="str">
        <f t="shared" si="102"/>
        <v/>
      </c>
      <c r="H474" s="218" t="str">
        <f t="shared" si="100"/>
        <v/>
      </c>
      <c r="I474" s="225" t="str">
        <f t="shared" si="103"/>
        <v/>
      </c>
      <c r="J474" s="215" t="str">
        <f>IF(B474&gt;0,ROUNDUP(VLOOKUP(B474,G011B!$B:$R,16,0),2),"")</f>
        <v/>
      </c>
      <c r="K474" s="215" t="str">
        <f t="shared" si="104"/>
        <v/>
      </c>
      <c r="L474" s="216" t="str">
        <f>IF(B474&lt;&gt;"",VLOOKUP(B474,G011B!$B:$Z,25,0),"")</f>
        <v/>
      </c>
      <c r="M474" s="245" t="str">
        <f t="shared" si="101"/>
        <v/>
      </c>
    </row>
    <row r="475" spans="1:13" ht="20.100000000000001" customHeight="1" x14ac:dyDescent="0.25">
      <c r="A475" s="8">
        <v>286</v>
      </c>
      <c r="B475" s="154"/>
      <c r="C475" s="211" t="str">
        <f t="shared" si="98"/>
        <v/>
      </c>
      <c r="D475" s="212" t="str">
        <f t="shared" si="99"/>
        <v/>
      </c>
      <c r="E475" s="155"/>
      <c r="F475" s="156"/>
      <c r="G475" s="221" t="str">
        <f t="shared" si="102"/>
        <v/>
      </c>
      <c r="H475" s="218" t="str">
        <f t="shared" si="100"/>
        <v/>
      </c>
      <c r="I475" s="225" t="str">
        <f t="shared" si="103"/>
        <v/>
      </c>
      <c r="J475" s="215" t="str">
        <f>IF(B475&gt;0,ROUNDUP(VLOOKUP(B475,G011B!$B:$R,16,0),2),"")</f>
        <v/>
      </c>
      <c r="K475" s="215" t="str">
        <f t="shared" si="104"/>
        <v/>
      </c>
      <c r="L475" s="216" t="str">
        <f>IF(B475&lt;&gt;"",VLOOKUP(B475,G011B!$B:$Z,25,0),"")</f>
        <v/>
      </c>
      <c r="M475" s="245" t="str">
        <f t="shared" si="101"/>
        <v/>
      </c>
    </row>
    <row r="476" spans="1:13" ht="20.100000000000001" customHeight="1" x14ac:dyDescent="0.25">
      <c r="A476" s="8">
        <v>287</v>
      </c>
      <c r="B476" s="154"/>
      <c r="C476" s="211" t="str">
        <f t="shared" si="98"/>
        <v/>
      </c>
      <c r="D476" s="212" t="str">
        <f t="shared" si="99"/>
        <v/>
      </c>
      <c r="E476" s="155"/>
      <c r="F476" s="156"/>
      <c r="G476" s="221" t="str">
        <f t="shared" si="102"/>
        <v/>
      </c>
      <c r="H476" s="218" t="str">
        <f t="shared" si="100"/>
        <v/>
      </c>
      <c r="I476" s="225" t="str">
        <f t="shared" si="103"/>
        <v/>
      </c>
      <c r="J476" s="215" t="str">
        <f>IF(B476&gt;0,ROUNDUP(VLOOKUP(B476,G011B!$B:$R,16,0),2),"")</f>
        <v/>
      </c>
      <c r="K476" s="215" t="str">
        <f t="shared" si="104"/>
        <v/>
      </c>
      <c r="L476" s="216" t="str">
        <f>IF(B476&lt;&gt;"",VLOOKUP(B476,G011B!$B:$Z,25,0),"")</f>
        <v/>
      </c>
      <c r="M476" s="245" t="str">
        <f t="shared" si="101"/>
        <v/>
      </c>
    </row>
    <row r="477" spans="1:13" ht="20.100000000000001" customHeight="1" x14ac:dyDescent="0.25">
      <c r="A477" s="8">
        <v>288</v>
      </c>
      <c r="B477" s="154"/>
      <c r="C477" s="211" t="str">
        <f t="shared" si="98"/>
        <v/>
      </c>
      <c r="D477" s="212" t="str">
        <f t="shared" si="99"/>
        <v/>
      </c>
      <c r="E477" s="155"/>
      <c r="F477" s="156"/>
      <c r="G477" s="221" t="str">
        <f t="shared" si="102"/>
        <v/>
      </c>
      <c r="H477" s="218" t="str">
        <f t="shared" si="100"/>
        <v/>
      </c>
      <c r="I477" s="225" t="str">
        <f t="shared" si="103"/>
        <v/>
      </c>
      <c r="J477" s="215" t="str">
        <f>IF(B477&gt;0,ROUNDUP(VLOOKUP(B477,G011B!$B:$R,16,0),2),"")</f>
        <v/>
      </c>
      <c r="K477" s="215" t="str">
        <f t="shared" si="104"/>
        <v/>
      </c>
      <c r="L477" s="216" t="str">
        <f>IF(B477&lt;&gt;"",VLOOKUP(B477,G011B!$B:$Z,25,0),"")</f>
        <v/>
      </c>
      <c r="M477" s="245" t="str">
        <f t="shared" si="101"/>
        <v/>
      </c>
    </row>
    <row r="478" spans="1:13" ht="20.100000000000001" customHeight="1" x14ac:dyDescent="0.25">
      <c r="A478" s="8">
        <v>289</v>
      </c>
      <c r="B478" s="154"/>
      <c r="C478" s="211" t="str">
        <f t="shared" si="98"/>
        <v/>
      </c>
      <c r="D478" s="212" t="str">
        <f t="shared" si="99"/>
        <v/>
      </c>
      <c r="E478" s="155"/>
      <c r="F478" s="156"/>
      <c r="G478" s="221" t="str">
        <f t="shared" si="102"/>
        <v/>
      </c>
      <c r="H478" s="218" t="str">
        <f t="shared" si="100"/>
        <v/>
      </c>
      <c r="I478" s="225" t="str">
        <f t="shared" si="103"/>
        <v/>
      </c>
      <c r="J478" s="215" t="str">
        <f>IF(B478&gt;0,ROUNDUP(VLOOKUP(B478,G011B!$B:$R,16,0),2),"")</f>
        <v/>
      </c>
      <c r="K478" s="215" t="str">
        <f t="shared" si="104"/>
        <v/>
      </c>
      <c r="L478" s="216" t="str">
        <f>IF(B478&lt;&gt;"",VLOOKUP(B478,G011B!$B:$Z,25,0),"")</f>
        <v/>
      </c>
      <c r="M478" s="245" t="str">
        <f t="shared" si="101"/>
        <v/>
      </c>
    </row>
    <row r="479" spans="1:13" ht="20.100000000000001" customHeight="1" x14ac:dyDescent="0.25">
      <c r="A479" s="8">
        <v>290</v>
      </c>
      <c r="B479" s="154"/>
      <c r="C479" s="211" t="str">
        <f t="shared" si="98"/>
        <v/>
      </c>
      <c r="D479" s="212" t="str">
        <f t="shared" si="99"/>
        <v/>
      </c>
      <c r="E479" s="155"/>
      <c r="F479" s="156"/>
      <c r="G479" s="221" t="str">
        <f t="shared" si="102"/>
        <v/>
      </c>
      <c r="H479" s="218" t="str">
        <f t="shared" si="100"/>
        <v/>
      </c>
      <c r="I479" s="225" t="str">
        <f t="shared" si="103"/>
        <v/>
      </c>
      <c r="J479" s="215" t="str">
        <f>IF(B479&gt;0,ROUNDUP(VLOOKUP(B479,G011B!$B:$R,16,0),2),"")</f>
        <v/>
      </c>
      <c r="K479" s="215" t="str">
        <f t="shared" si="104"/>
        <v/>
      </c>
      <c r="L479" s="216" t="str">
        <f>IF(B479&lt;&gt;"",VLOOKUP(B479,G011B!$B:$Z,25,0),"")</f>
        <v/>
      </c>
      <c r="M479" s="245" t="str">
        <f t="shared" si="101"/>
        <v/>
      </c>
    </row>
    <row r="480" spans="1:13" ht="20.100000000000001" customHeight="1" x14ac:dyDescent="0.25">
      <c r="A480" s="8">
        <v>291</v>
      </c>
      <c r="B480" s="154"/>
      <c r="C480" s="211" t="str">
        <f t="shared" si="98"/>
        <v/>
      </c>
      <c r="D480" s="212" t="str">
        <f t="shared" si="99"/>
        <v/>
      </c>
      <c r="E480" s="155"/>
      <c r="F480" s="156"/>
      <c r="G480" s="221" t="str">
        <f t="shared" si="102"/>
        <v/>
      </c>
      <c r="H480" s="218" t="str">
        <f t="shared" si="100"/>
        <v/>
      </c>
      <c r="I480" s="225" t="str">
        <f t="shared" si="103"/>
        <v/>
      </c>
      <c r="J480" s="215" t="str">
        <f>IF(B480&gt;0,ROUNDUP(VLOOKUP(B480,G011B!$B:$R,16,0),2),"")</f>
        <v/>
      </c>
      <c r="K480" s="215" t="str">
        <f t="shared" si="104"/>
        <v/>
      </c>
      <c r="L480" s="216" t="str">
        <f>IF(B480&lt;&gt;"",VLOOKUP(B480,G011B!$B:$Z,25,0),"")</f>
        <v/>
      </c>
      <c r="M480" s="245" t="str">
        <f t="shared" si="101"/>
        <v/>
      </c>
    </row>
    <row r="481" spans="1:15" ht="20.100000000000001" customHeight="1" x14ac:dyDescent="0.25">
      <c r="A481" s="8">
        <v>292</v>
      </c>
      <c r="B481" s="154"/>
      <c r="C481" s="211" t="str">
        <f t="shared" si="98"/>
        <v/>
      </c>
      <c r="D481" s="212" t="str">
        <f t="shared" si="99"/>
        <v/>
      </c>
      <c r="E481" s="155"/>
      <c r="F481" s="156"/>
      <c r="G481" s="221" t="str">
        <f t="shared" si="102"/>
        <v/>
      </c>
      <c r="H481" s="218" t="str">
        <f t="shared" si="100"/>
        <v/>
      </c>
      <c r="I481" s="225" t="str">
        <f t="shared" si="103"/>
        <v/>
      </c>
      <c r="J481" s="215" t="str">
        <f>IF(B481&gt;0,ROUNDUP(VLOOKUP(B481,G011B!$B:$R,16,0),2),"")</f>
        <v/>
      </c>
      <c r="K481" s="215" t="str">
        <f t="shared" si="104"/>
        <v/>
      </c>
      <c r="L481" s="216" t="str">
        <f>IF(B481&lt;&gt;"",VLOOKUP(B481,G011B!$B:$Z,25,0),"")</f>
        <v/>
      </c>
      <c r="M481" s="245" t="str">
        <f t="shared" si="101"/>
        <v/>
      </c>
    </row>
    <row r="482" spans="1:15" ht="20.100000000000001" customHeight="1" x14ac:dyDescent="0.25">
      <c r="A482" s="8">
        <v>293</v>
      </c>
      <c r="B482" s="154"/>
      <c r="C482" s="211" t="str">
        <f t="shared" si="98"/>
        <v/>
      </c>
      <c r="D482" s="212" t="str">
        <f t="shared" si="99"/>
        <v/>
      </c>
      <c r="E482" s="155"/>
      <c r="F482" s="156"/>
      <c r="G482" s="221" t="str">
        <f t="shared" si="102"/>
        <v/>
      </c>
      <c r="H482" s="218" t="str">
        <f t="shared" si="100"/>
        <v/>
      </c>
      <c r="I482" s="225" t="str">
        <f t="shared" si="103"/>
        <v/>
      </c>
      <c r="J482" s="215" t="str">
        <f>IF(B482&gt;0,ROUNDUP(VLOOKUP(B482,G011B!$B:$R,16,0),2),"")</f>
        <v/>
      </c>
      <c r="K482" s="215" t="str">
        <f t="shared" si="104"/>
        <v/>
      </c>
      <c r="L482" s="216" t="str">
        <f>IF(B482&lt;&gt;"",VLOOKUP(B482,G011B!$B:$Z,25,0),"")</f>
        <v/>
      </c>
      <c r="M482" s="245" t="str">
        <f t="shared" si="101"/>
        <v/>
      </c>
    </row>
    <row r="483" spans="1:15" ht="20.100000000000001" customHeight="1" x14ac:dyDescent="0.25">
      <c r="A483" s="8">
        <v>294</v>
      </c>
      <c r="B483" s="154"/>
      <c r="C483" s="211" t="str">
        <f t="shared" si="98"/>
        <v/>
      </c>
      <c r="D483" s="212" t="str">
        <f t="shared" si="99"/>
        <v/>
      </c>
      <c r="E483" s="155"/>
      <c r="F483" s="156"/>
      <c r="G483" s="221" t="str">
        <f t="shared" si="102"/>
        <v/>
      </c>
      <c r="H483" s="218" t="str">
        <f t="shared" si="100"/>
        <v/>
      </c>
      <c r="I483" s="225" t="str">
        <f t="shared" si="103"/>
        <v/>
      </c>
      <c r="J483" s="215" t="str">
        <f>IF(B483&gt;0,ROUNDUP(VLOOKUP(B483,G011B!$B:$R,16,0),2),"")</f>
        <v/>
      </c>
      <c r="K483" s="215" t="str">
        <f t="shared" si="104"/>
        <v/>
      </c>
      <c r="L483" s="216" t="str">
        <f>IF(B483&lt;&gt;"",VLOOKUP(B483,G011B!$B:$Z,25,0),"")</f>
        <v/>
      </c>
      <c r="M483" s="245" t="str">
        <f t="shared" si="101"/>
        <v/>
      </c>
    </row>
    <row r="484" spans="1:15" ht="20.100000000000001" customHeight="1" x14ac:dyDescent="0.25">
      <c r="A484" s="8">
        <v>295</v>
      </c>
      <c r="B484" s="154"/>
      <c r="C484" s="211" t="str">
        <f t="shared" si="98"/>
        <v/>
      </c>
      <c r="D484" s="212" t="str">
        <f t="shared" si="99"/>
        <v/>
      </c>
      <c r="E484" s="155"/>
      <c r="F484" s="156"/>
      <c r="G484" s="221" t="str">
        <f t="shared" si="102"/>
        <v/>
      </c>
      <c r="H484" s="218" t="str">
        <f t="shared" si="100"/>
        <v/>
      </c>
      <c r="I484" s="225" t="str">
        <f t="shared" si="103"/>
        <v/>
      </c>
      <c r="J484" s="215" t="str">
        <f>IF(B484&gt;0,ROUNDUP(VLOOKUP(B484,G011B!$B:$R,16,0),2),"")</f>
        <v/>
      </c>
      <c r="K484" s="215" t="str">
        <f t="shared" si="104"/>
        <v/>
      </c>
      <c r="L484" s="216" t="str">
        <f>IF(B484&lt;&gt;"",VLOOKUP(B484,G011B!$B:$Z,25,0),"")</f>
        <v/>
      </c>
      <c r="M484" s="245" t="str">
        <f t="shared" si="101"/>
        <v/>
      </c>
    </row>
    <row r="485" spans="1:15" ht="20.100000000000001" customHeight="1" x14ac:dyDescent="0.25">
      <c r="A485" s="8">
        <v>296</v>
      </c>
      <c r="B485" s="154"/>
      <c r="C485" s="211" t="str">
        <f t="shared" si="98"/>
        <v/>
      </c>
      <c r="D485" s="212" t="str">
        <f t="shared" si="99"/>
        <v/>
      </c>
      <c r="E485" s="155"/>
      <c r="F485" s="156"/>
      <c r="G485" s="221" t="str">
        <f t="shared" si="102"/>
        <v/>
      </c>
      <c r="H485" s="218" t="str">
        <f t="shared" si="100"/>
        <v/>
      </c>
      <c r="I485" s="225" t="str">
        <f t="shared" si="103"/>
        <v/>
      </c>
      <c r="J485" s="215" t="str">
        <f>IF(B485&gt;0,ROUNDUP(VLOOKUP(B485,G011B!$B:$R,16,0),2),"")</f>
        <v/>
      </c>
      <c r="K485" s="215" t="str">
        <f t="shared" si="104"/>
        <v/>
      </c>
      <c r="L485" s="216" t="str">
        <f>IF(B485&lt;&gt;"",VLOOKUP(B485,G011B!$B:$Z,25,0),"")</f>
        <v/>
      </c>
      <c r="M485" s="245" t="str">
        <f t="shared" si="101"/>
        <v/>
      </c>
    </row>
    <row r="486" spans="1:15" ht="20.100000000000001" customHeight="1" x14ac:dyDescent="0.25">
      <c r="A486" s="8">
        <v>297</v>
      </c>
      <c r="B486" s="154"/>
      <c r="C486" s="211" t="str">
        <f t="shared" si="98"/>
        <v/>
      </c>
      <c r="D486" s="212" t="str">
        <f t="shared" si="99"/>
        <v/>
      </c>
      <c r="E486" s="155"/>
      <c r="F486" s="156"/>
      <c r="G486" s="221" t="str">
        <f t="shared" si="102"/>
        <v/>
      </c>
      <c r="H486" s="218" t="str">
        <f t="shared" si="100"/>
        <v/>
      </c>
      <c r="I486" s="225" t="str">
        <f t="shared" si="103"/>
        <v/>
      </c>
      <c r="J486" s="215" t="str">
        <f>IF(B486&gt;0,ROUNDUP(VLOOKUP(B486,G011B!$B:$R,16,0),2),"")</f>
        <v/>
      </c>
      <c r="K486" s="215" t="str">
        <f t="shared" si="104"/>
        <v/>
      </c>
      <c r="L486" s="216" t="str">
        <f>IF(B486&lt;&gt;"",VLOOKUP(B486,G011B!$B:$Z,25,0),"")</f>
        <v/>
      </c>
      <c r="M486" s="245" t="str">
        <f t="shared" si="101"/>
        <v/>
      </c>
    </row>
    <row r="487" spans="1:15" ht="20.100000000000001" customHeight="1" x14ac:dyDescent="0.25">
      <c r="A487" s="8">
        <v>298</v>
      </c>
      <c r="B487" s="154"/>
      <c r="C487" s="211" t="str">
        <f t="shared" si="98"/>
        <v/>
      </c>
      <c r="D487" s="212" t="str">
        <f t="shared" si="99"/>
        <v/>
      </c>
      <c r="E487" s="155"/>
      <c r="F487" s="156"/>
      <c r="G487" s="221" t="str">
        <f t="shared" si="102"/>
        <v/>
      </c>
      <c r="H487" s="218" t="str">
        <f t="shared" si="100"/>
        <v/>
      </c>
      <c r="I487" s="225" t="str">
        <f t="shared" si="103"/>
        <v/>
      </c>
      <c r="J487" s="215" t="str">
        <f>IF(B487&gt;0,ROUNDUP(VLOOKUP(B487,G011B!$B:$R,16,0),2),"")</f>
        <v/>
      </c>
      <c r="K487" s="215" t="str">
        <f t="shared" si="104"/>
        <v/>
      </c>
      <c r="L487" s="216" t="str">
        <f>IF(B487&lt;&gt;"",VLOOKUP(B487,G011B!$B:$Z,25,0),"")</f>
        <v/>
      </c>
      <c r="M487" s="245" t="str">
        <f t="shared" si="101"/>
        <v/>
      </c>
    </row>
    <row r="488" spans="1:15" ht="20.100000000000001" customHeight="1" x14ac:dyDescent="0.25">
      <c r="A488" s="8">
        <v>299</v>
      </c>
      <c r="B488" s="154"/>
      <c r="C488" s="211" t="str">
        <f t="shared" si="98"/>
        <v/>
      </c>
      <c r="D488" s="212" t="str">
        <f t="shared" si="99"/>
        <v/>
      </c>
      <c r="E488" s="155"/>
      <c r="F488" s="156"/>
      <c r="G488" s="221" t="str">
        <f t="shared" si="102"/>
        <v/>
      </c>
      <c r="H488" s="218" t="str">
        <f t="shared" si="100"/>
        <v/>
      </c>
      <c r="I488" s="225" t="str">
        <f t="shared" si="103"/>
        <v/>
      </c>
      <c r="J488" s="215" t="str">
        <f>IF(B488&gt;0,ROUNDUP(VLOOKUP(B488,G011B!$B:$R,16,0),2),"")</f>
        <v/>
      </c>
      <c r="K488" s="215" t="str">
        <f t="shared" si="104"/>
        <v/>
      </c>
      <c r="L488" s="216" t="str">
        <f>IF(B488&lt;&gt;"",VLOOKUP(B488,G011B!$B:$Z,25,0),"")</f>
        <v/>
      </c>
      <c r="M488" s="245" t="str">
        <f t="shared" si="101"/>
        <v/>
      </c>
    </row>
    <row r="489" spans="1:15" ht="20.100000000000001" customHeight="1" thickBot="1" x14ac:dyDescent="0.3">
      <c r="A489" s="134">
        <v>300</v>
      </c>
      <c r="B489" s="157"/>
      <c r="C489" s="213" t="str">
        <f t="shared" si="98"/>
        <v/>
      </c>
      <c r="D489" s="214" t="str">
        <f t="shared" si="99"/>
        <v/>
      </c>
      <c r="E489" s="158"/>
      <c r="F489" s="159"/>
      <c r="G489" s="222" t="str">
        <f t="shared" si="102"/>
        <v/>
      </c>
      <c r="H489" s="219" t="str">
        <f t="shared" si="100"/>
        <v/>
      </c>
      <c r="I489" s="226" t="str">
        <f t="shared" si="103"/>
        <v/>
      </c>
      <c r="J489" s="215" t="str">
        <f>IF(B489&gt;0,ROUNDUP(VLOOKUP(B489,G011B!$B:$R,16,0),2),"")</f>
        <v/>
      </c>
      <c r="K489" s="215" t="str">
        <f t="shared" si="104"/>
        <v/>
      </c>
      <c r="L489" s="216" t="str">
        <f>IF(B489&lt;&gt;"",VLOOKUP(B489,G011B!$B:$Z,25,0),"")</f>
        <v/>
      </c>
      <c r="M489" s="245" t="str">
        <f t="shared" si="101"/>
        <v/>
      </c>
    </row>
    <row r="490" spans="1:15" ht="20.100000000000001" customHeight="1" thickBot="1" x14ac:dyDescent="0.35">
      <c r="A490" s="482" t="s">
        <v>46</v>
      </c>
      <c r="B490" s="483"/>
      <c r="C490" s="483"/>
      <c r="D490" s="483"/>
      <c r="E490" s="483"/>
      <c r="F490" s="484"/>
      <c r="G490" s="223">
        <f>SUM(G470:G489)</f>
        <v>0</v>
      </c>
      <c r="H490" s="319"/>
      <c r="I490" s="206">
        <f>IF(C468=C435,SUM(I470:I489)+I457,SUM(I470:I489))</f>
        <v>0</v>
      </c>
      <c r="N490" s="227">
        <f>IF(COUNTA(E470:E489)&gt;0,1,0)</f>
        <v>0</v>
      </c>
    </row>
    <row r="491" spans="1:15" ht="20.100000000000001" customHeight="1" thickBot="1" x14ac:dyDescent="0.3">
      <c r="A491" s="475" t="s">
        <v>84</v>
      </c>
      <c r="B491" s="476"/>
      <c r="C491" s="476"/>
      <c r="D491" s="477"/>
      <c r="E491" s="195">
        <f>SUM(G:G)/2</f>
        <v>0</v>
      </c>
      <c r="F491" s="478"/>
      <c r="G491" s="479"/>
      <c r="H491" s="480"/>
      <c r="I491" s="204">
        <f>SUM(I470:I489)+I458</f>
        <v>0</v>
      </c>
    </row>
    <row r="492" spans="1:15" x14ac:dyDescent="0.25">
      <c r="A492" s="7" t="s">
        <v>156</v>
      </c>
    </row>
    <row r="494" spans="1:15" ht="19.5" x14ac:dyDescent="0.3">
      <c r="A494" s="349" t="s">
        <v>43</v>
      </c>
      <c r="B494" s="350">
        <f ca="1">imzatarihi</f>
        <v>46091</v>
      </c>
      <c r="C494" s="140" t="s">
        <v>44</v>
      </c>
      <c r="D494" s="348" t="str">
        <f>IF(kurulusyetkilisi&gt;0,kurulusyetkilisi,"")</f>
        <v/>
      </c>
      <c r="G494" s="342"/>
      <c r="H494" s="131"/>
      <c r="I494" s="131"/>
      <c r="K494" s="153"/>
      <c r="L494" s="153"/>
      <c r="M494" s="4"/>
      <c r="N494" s="153"/>
      <c r="O494" s="153"/>
    </row>
    <row r="495" spans="1:15" ht="19.5" x14ac:dyDescent="0.3">
      <c r="A495" s="346"/>
      <c r="B495" s="346"/>
      <c r="C495" s="140" t="s">
        <v>45</v>
      </c>
      <c r="D495" s="140"/>
      <c r="E495" s="414"/>
      <c r="F495" s="414"/>
      <c r="G495" s="414"/>
      <c r="H495" s="107"/>
      <c r="I495" s="107"/>
      <c r="K495" s="153"/>
      <c r="L495" s="153"/>
      <c r="M495" s="4"/>
      <c r="N495" s="153"/>
      <c r="O495" s="153"/>
    </row>
    <row r="496" spans="1:15" ht="15.75" x14ac:dyDescent="0.25">
      <c r="A496" s="453" t="s">
        <v>77</v>
      </c>
      <c r="B496" s="453"/>
      <c r="C496" s="453"/>
      <c r="D496" s="453"/>
      <c r="E496" s="453"/>
      <c r="F496" s="453"/>
      <c r="G496" s="453"/>
      <c r="H496" s="453"/>
      <c r="I496" s="453"/>
    </row>
    <row r="497" spans="1:13" x14ac:dyDescent="0.25">
      <c r="A497" s="439" t="str">
        <f>IF(YilDonem&lt;&gt;"",CONCATENATE(YilDonem," dönemine aittir."),"")</f>
        <v/>
      </c>
      <c r="B497" s="439"/>
      <c r="C497" s="439"/>
      <c r="D497" s="439"/>
      <c r="E497" s="439"/>
      <c r="F497" s="439"/>
      <c r="G497" s="439"/>
      <c r="H497" s="439"/>
      <c r="I497" s="439"/>
    </row>
    <row r="498" spans="1:13" ht="19.5" thickBot="1" x14ac:dyDescent="0.35">
      <c r="A498" s="474" t="s">
        <v>86</v>
      </c>
      <c r="B498" s="474"/>
      <c r="C498" s="474"/>
      <c r="D498" s="474"/>
      <c r="E498" s="474"/>
      <c r="F498" s="474"/>
      <c r="G498" s="474"/>
      <c r="H498" s="474"/>
      <c r="I498" s="474"/>
    </row>
    <row r="499" spans="1:13" ht="19.5" customHeight="1" thickBot="1" x14ac:dyDescent="0.3">
      <c r="A499" s="463" t="s">
        <v>1</v>
      </c>
      <c r="B499" s="464"/>
      <c r="C499" s="441" t="str">
        <f>IF(ProjeNo&gt;0,ProjeNo,"")</f>
        <v/>
      </c>
      <c r="D499" s="442"/>
      <c r="E499" s="442"/>
      <c r="F499" s="442"/>
      <c r="G499" s="442"/>
      <c r="H499" s="442"/>
      <c r="I499" s="443"/>
    </row>
    <row r="500" spans="1:13" ht="29.25" customHeight="1" thickBot="1" x14ac:dyDescent="0.3">
      <c r="A500" s="481" t="s">
        <v>11</v>
      </c>
      <c r="B500" s="470"/>
      <c r="C500" s="467" t="str">
        <f>IF(ProjeAdi&gt;0,ProjeAdi,"")</f>
        <v/>
      </c>
      <c r="D500" s="468"/>
      <c r="E500" s="468"/>
      <c r="F500" s="468"/>
      <c r="G500" s="468"/>
      <c r="H500" s="468"/>
      <c r="I500" s="469"/>
    </row>
    <row r="501" spans="1:13" ht="19.5" customHeight="1" thickBot="1" x14ac:dyDescent="0.3">
      <c r="A501" s="463" t="s">
        <v>78</v>
      </c>
      <c r="B501" s="464"/>
      <c r="C501" s="29"/>
      <c r="D501" s="485"/>
      <c r="E501" s="485"/>
      <c r="F501" s="485"/>
      <c r="G501" s="485"/>
      <c r="H501" s="485"/>
      <c r="I501" s="486"/>
    </row>
    <row r="502" spans="1:13" s="5" customFormat="1" ht="30.75" thickBot="1" x14ac:dyDescent="0.3">
      <c r="A502" s="3" t="s">
        <v>7</v>
      </c>
      <c r="B502" s="3" t="s">
        <v>8</v>
      </c>
      <c r="C502" s="3" t="s">
        <v>67</v>
      </c>
      <c r="D502" s="3" t="s">
        <v>161</v>
      </c>
      <c r="E502" s="3" t="s">
        <v>79</v>
      </c>
      <c r="F502" s="3" t="s">
        <v>80</v>
      </c>
      <c r="G502" s="3" t="s">
        <v>81</v>
      </c>
      <c r="H502" s="3" t="s">
        <v>82</v>
      </c>
      <c r="I502" s="3" t="s">
        <v>83</v>
      </c>
      <c r="J502" s="148" t="s">
        <v>87</v>
      </c>
      <c r="K502" s="149" t="s">
        <v>88</v>
      </c>
      <c r="L502" s="149" t="s">
        <v>80</v>
      </c>
    </row>
    <row r="503" spans="1:13" ht="20.100000000000001" customHeight="1" x14ac:dyDescent="0.25">
      <c r="A503" s="133">
        <v>301</v>
      </c>
      <c r="B503" s="150"/>
      <c r="C503" s="209" t="str">
        <f t="shared" ref="C503:C522" si="105">IF(B503&lt;&gt;"",VLOOKUP(B503,PersonelTablo,2,0),"")</f>
        <v/>
      </c>
      <c r="D503" s="210" t="str">
        <f t="shared" ref="D503:D522" si="106">IF(B503&lt;&gt;"",VLOOKUP(B503,PersonelTablo,3,0),"")</f>
        <v/>
      </c>
      <c r="E503" s="151"/>
      <c r="F503" s="152"/>
      <c r="G503" s="220" t="str">
        <f>IF(AND(B503&lt;&gt;"",L503&gt;=F503),E503*F503,"")</f>
        <v/>
      </c>
      <c r="H503" s="217" t="str">
        <f t="shared" ref="H503:H522" si="107">IF(B503&lt;&gt;"",VLOOKUP(B503,G011CTablo,15,0),"")</f>
        <v/>
      </c>
      <c r="I503" s="224" t="str">
        <f>IF(AND(B503&lt;&gt;"",J503&gt;=K503,L503&gt;0),G503*H503,"")</f>
        <v/>
      </c>
      <c r="J503" s="215" t="str">
        <f>IF(B503&gt;0,ROUNDUP(VLOOKUP(B503,G011B!$B:$R,16,0),2),"")</f>
        <v/>
      </c>
      <c r="K503" s="215" t="str">
        <f>IF(B503&gt;0,SUMIF($B:$B,B503,$G:$G),"")</f>
        <v/>
      </c>
      <c r="L503" s="216" t="str">
        <f>IF(B503&lt;&gt;"",VLOOKUP(B503,G011B!$B:$Z,25,0),"")</f>
        <v/>
      </c>
      <c r="M503" s="245" t="str">
        <f t="shared" ref="M503:M522" si="108">IF(J503&gt;=K503,"","Personelin bütün iş paketlerindeki Toplam Adam Ay değeri "&amp;K503&amp;" olup, bu değer, G011B formunda beyan edilen Çalışılan Toplam Ay değerini geçemez. Maliyeti hesaplamak için Adam/Ay Oranı veya Çalışılan Ay değerini düzeltiniz. ")</f>
        <v/>
      </c>
    </row>
    <row r="504" spans="1:13" ht="20.100000000000001" customHeight="1" x14ac:dyDescent="0.25">
      <c r="A504" s="8">
        <v>302</v>
      </c>
      <c r="B504" s="154"/>
      <c r="C504" s="211" t="str">
        <f t="shared" si="105"/>
        <v/>
      </c>
      <c r="D504" s="212" t="str">
        <f t="shared" si="106"/>
        <v/>
      </c>
      <c r="E504" s="155"/>
      <c r="F504" s="156"/>
      <c r="G504" s="221" t="str">
        <f t="shared" ref="G504:G522" si="109">IF(AND(B504&lt;&gt;"",L504&gt;=F504),E504*F504,"")</f>
        <v/>
      </c>
      <c r="H504" s="218" t="str">
        <f t="shared" si="107"/>
        <v/>
      </c>
      <c r="I504" s="225" t="str">
        <f t="shared" ref="I504:I522" si="110">IF(AND(B504&lt;&gt;"",J504&gt;=K504,L504&gt;0),G504*H504,"")</f>
        <v/>
      </c>
      <c r="J504" s="215" t="str">
        <f>IF(B504&gt;0,ROUNDUP(VLOOKUP(B504,G011B!$B:$R,16,0),2),"")</f>
        <v/>
      </c>
      <c r="K504" s="215" t="str">
        <f t="shared" ref="K504:K522" si="111">IF(B504&gt;0,SUMIF($B:$B,B504,$G:$G),"")</f>
        <v/>
      </c>
      <c r="L504" s="216" t="str">
        <f>IF(B504&lt;&gt;"",VLOOKUP(B504,G011B!$B:$Z,25,0),"")</f>
        <v/>
      </c>
      <c r="M504" s="245" t="str">
        <f t="shared" si="108"/>
        <v/>
      </c>
    </row>
    <row r="505" spans="1:13" ht="20.100000000000001" customHeight="1" x14ac:dyDescent="0.25">
      <c r="A505" s="8">
        <v>303</v>
      </c>
      <c r="B505" s="154"/>
      <c r="C505" s="211" t="str">
        <f t="shared" si="105"/>
        <v/>
      </c>
      <c r="D505" s="212" t="str">
        <f t="shared" si="106"/>
        <v/>
      </c>
      <c r="E505" s="155"/>
      <c r="F505" s="156"/>
      <c r="G505" s="221" t="str">
        <f t="shared" si="109"/>
        <v/>
      </c>
      <c r="H505" s="218" t="str">
        <f t="shared" si="107"/>
        <v/>
      </c>
      <c r="I505" s="225" t="str">
        <f t="shared" si="110"/>
        <v/>
      </c>
      <c r="J505" s="215" t="str">
        <f>IF(B505&gt;0,ROUNDUP(VLOOKUP(B505,G011B!$B:$R,16,0),2),"")</f>
        <v/>
      </c>
      <c r="K505" s="215" t="str">
        <f t="shared" si="111"/>
        <v/>
      </c>
      <c r="L505" s="216" t="str">
        <f>IF(B505&lt;&gt;"",VLOOKUP(B505,G011B!$B:$Z,25,0),"")</f>
        <v/>
      </c>
      <c r="M505" s="245" t="str">
        <f t="shared" si="108"/>
        <v/>
      </c>
    </row>
    <row r="506" spans="1:13" ht="20.100000000000001" customHeight="1" x14ac:dyDescent="0.25">
      <c r="A506" s="8">
        <v>304</v>
      </c>
      <c r="B506" s="154"/>
      <c r="C506" s="211" t="str">
        <f t="shared" si="105"/>
        <v/>
      </c>
      <c r="D506" s="212" t="str">
        <f t="shared" si="106"/>
        <v/>
      </c>
      <c r="E506" s="155"/>
      <c r="F506" s="156"/>
      <c r="G506" s="221" t="str">
        <f t="shared" si="109"/>
        <v/>
      </c>
      <c r="H506" s="218" t="str">
        <f t="shared" si="107"/>
        <v/>
      </c>
      <c r="I506" s="225" t="str">
        <f t="shared" si="110"/>
        <v/>
      </c>
      <c r="J506" s="215" t="str">
        <f>IF(B506&gt;0,ROUNDUP(VLOOKUP(B506,G011B!$B:$R,16,0),2),"")</f>
        <v/>
      </c>
      <c r="K506" s="215" t="str">
        <f t="shared" si="111"/>
        <v/>
      </c>
      <c r="L506" s="216" t="str">
        <f>IF(B506&lt;&gt;"",VLOOKUP(B506,G011B!$B:$Z,25,0),"")</f>
        <v/>
      </c>
      <c r="M506" s="245" t="str">
        <f t="shared" si="108"/>
        <v/>
      </c>
    </row>
    <row r="507" spans="1:13" ht="20.100000000000001" customHeight="1" x14ac:dyDescent="0.25">
      <c r="A507" s="8">
        <v>305</v>
      </c>
      <c r="B507" s="154"/>
      <c r="C507" s="211" t="str">
        <f t="shared" si="105"/>
        <v/>
      </c>
      <c r="D507" s="212" t="str">
        <f t="shared" si="106"/>
        <v/>
      </c>
      <c r="E507" s="155"/>
      <c r="F507" s="156"/>
      <c r="G507" s="221" t="str">
        <f t="shared" si="109"/>
        <v/>
      </c>
      <c r="H507" s="218" t="str">
        <f t="shared" si="107"/>
        <v/>
      </c>
      <c r="I507" s="225" t="str">
        <f t="shared" si="110"/>
        <v/>
      </c>
      <c r="J507" s="215" t="str">
        <f>IF(B507&gt;0,ROUNDUP(VLOOKUP(B507,G011B!$B:$R,16,0),2),"")</f>
        <v/>
      </c>
      <c r="K507" s="215" t="str">
        <f t="shared" si="111"/>
        <v/>
      </c>
      <c r="L507" s="216" t="str">
        <f>IF(B507&lt;&gt;"",VLOOKUP(B507,G011B!$B:$Z,25,0),"")</f>
        <v/>
      </c>
      <c r="M507" s="245" t="str">
        <f t="shared" si="108"/>
        <v/>
      </c>
    </row>
    <row r="508" spans="1:13" ht="20.100000000000001" customHeight="1" x14ac:dyDescent="0.25">
      <c r="A508" s="8">
        <v>306</v>
      </c>
      <c r="B508" s="154"/>
      <c r="C508" s="211" t="str">
        <f t="shared" si="105"/>
        <v/>
      </c>
      <c r="D508" s="212" t="str">
        <f t="shared" si="106"/>
        <v/>
      </c>
      <c r="E508" s="155"/>
      <c r="F508" s="156"/>
      <c r="G508" s="221" t="str">
        <f t="shared" si="109"/>
        <v/>
      </c>
      <c r="H508" s="218" t="str">
        <f t="shared" si="107"/>
        <v/>
      </c>
      <c r="I508" s="225" t="str">
        <f t="shared" si="110"/>
        <v/>
      </c>
      <c r="J508" s="215" t="str">
        <f>IF(B508&gt;0,ROUNDUP(VLOOKUP(B508,G011B!$B:$R,16,0),2),"")</f>
        <v/>
      </c>
      <c r="K508" s="215" t="str">
        <f t="shared" si="111"/>
        <v/>
      </c>
      <c r="L508" s="216" t="str">
        <f>IF(B508&lt;&gt;"",VLOOKUP(B508,G011B!$B:$Z,25,0),"")</f>
        <v/>
      </c>
      <c r="M508" s="245" t="str">
        <f t="shared" si="108"/>
        <v/>
      </c>
    </row>
    <row r="509" spans="1:13" ht="20.100000000000001" customHeight="1" x14ac:dyDescent="0.25">
      <c r="A509" s="8">
        <v>307</v>
      </c>
      <c r="B509" s="154"/>
      <c r="C509" s="211" t="str">
        <f t="shared" si="105"/>
        <v/>
      </c>
      <c r="D509" s="212" t="str">
        <f t="shared" si="106"/>
        <v/>
      </c>
      <c r="E509" s="155"/>
      <c r="F509" s="156"/>
      <c r="G509" s="221" t="str">
        <f t="shared" si="109"/>
        <v/>
      </c>
      <c r="H509" s="218" t="str">
        <f t="shared" si="107"/>
        <v/>
      </c>
      <c r="I509" s="225" t="str">
        <f t="shared" si="110"/>
        <v/>
      </c>
      <c r="J509" s="215" t="str">
        <f>IF(B509&gt;0,ROUNDUP(VLOOKUP(B509,G011B!$B:$R,16,0),2),"")</f>
        <v/>
      </c>
      <c r="K509" s="215" t="str">
        <f t="shared" si="111"/>
        <v/>
      </c>
      <c r="L509" s="216" t="str">
        <f>IF(B509&lt;&gt;"",VLOOKUP(B509,G011B!$B:$Z,25,0),"")</f>
        <v/>
      </c>
      <c r="M509" s="245" t="str">
        <f t="shared" si="108"/>
        <v/>
      </c>
    </row>
    <row r="510" spans="1:13" ht="20.100000000000001" customHeight="1" x14ac:dyDescent="0.25">
      <c r="A510" s="8">
        <v>308</v>
      </c>
      <c r="B510" s="154"/>
      <c r="C510" s="211" t="str">
        <f t="shared" si="105"/>
        <v/>
      </c>
      <c r="D510" s="212" t="str">
        <f t="shared" si="106"/>
        <v/>
      </c>
      <c r="E510" s="155"/>
      <c r="F510" s="156"/>
      <c r="G510" s="221" t="str">
        <f t="shared" si="109"/>
        <v/>
      </c>
      <c r="H510" s="218" t="str">
        <f t="shared" si="107"/>
        <v/>
      </c>
      <c r="I510" s="225" t="str">
        <f t="shared" si="110"/>
        <v/>
      </c>
      <c r="J510" s="215" t="str">
        <f>IF(B510&gt;0,ROUNDUP(VLOOKUP(B510,G011B!$B:$R,16,0),2),"")</f>
        <v/>
      </c>
      <c r="K510" s="215" t="str">
        <f t="shared" si="111"/>
        <v/>
      </c>
      <c r="L510" s="216" t="str">
        <f>IF(B510&lt;&gt;"",VLOOKUP(B510,G011B!$B:$Z,25,0),"")</f>
        <v/>
      </c>
      <c r="M510" s="245" t="str">
        <f t="shared" si="108"/>
        <v/>
      </c>
    </row>
    <row r="511" spans="1:13" ht="20.100000000000001" customHeight="1" x14ac:dyDescent="0.25">
      <c r="A511" s="8">
        <v>309</v>
      </c>
      <c r="B511" s="154"/>
      <c r="C511" s="211" t="str">
        <f t="shared" si="105"/>
        <v/>
      </c>
      <c r="D511" s="212" t="str">
        <f t="shared" si="106"/>
        <v/>
      </c>
      <c r="E511" s="155"/>
      <c r="F511" s="156"/>
      <c r="G511" s="221" t="str">
        <f t="shared" si="109"/>
        <v/>
      </c>
      <c r="H511" s="218" t="str">
        <f t="shared" si="107"/>
        <v/>
      </c>
      <c r="I511" s="225" t="str">
        <f t="shared" si="110"/>
        <v/>
      </c>
      <c r="J511" s="215" t="str">
        <f>IF(B511&gt;0,ROUNDUP(VLOOKUP(B511,G011B!$B:$R,16,0),2),"")</f>
        <v/>
      </c>
      <c r="K511" s="215" t="str">
        <f t="shared" si="111"/>
        <v/>
      </c>
      <c r="L511" s="216" t="str">
        <f>IF(B511&lt;&gt;"",VLOOKUP(B511,G011B!$B:$Z,25,0),"")</f>
        <v/>
      </c>
      <c r="M511" s="245" t="str">
        <f t="shared" si="108"/>
        <v/>
      </c>
    </row>
    <row r="512" spans="1:13" ht="20.100000000000001" customHeight="1" x14ac:dyDescent="0.25">
      <c r="A512" s="8">
        <v>310</v>
      </c>
      <c r="B512" s="154"/>
      <c r="C512" s="211" t="str">
        <f t="shared" si="105"/>
        <v/>
      </c>
      <c r="D512" s="212" t="str">
        <f t="shared" si="106"/>
        <v/>
      </c>
      <c r="E512" s="155"/>
      <c r="F512" s="156"/>
      <c r="G512" s="221" t="str">
        <f t="shared" si="109"/>
        <v/>
      </c>
      <c r="H512" s="218" t="str">
        <f t="shared" si="107"/>
        <v/>
      </c>
      <c r="I512" s="225" t="str">
        <f t="shared" si="110"/>
        <v/>
      </c>
      <c r="J512" s="215" t="str">
        <f>IF(B512&gt;0,ROUNDUP(VLOOKUP(B512,G011B!$B:$R,16,0),2),"")</f>
        <v/>
      </c>
      <c r="K512" s="215" t="str">
        <f t="shared" si="111"/>
        <v/>
      </c>
      <c r="L512" s="216" t="str">
        <f>IF(B512&lt;&gt;"",VLOOKUP(B512,G011B!$B:$Z,25,0),"")</f>
        <v/>
      </c>
      <c r="M512" s="245" t="str">
        <f t="shared" si="108"/>
        <v/>
      </c>
    </row>
    <row r="513" spans="1:15" ht="20.100000000000001" customHeight="1" x14ac:dyDescent="0.25">
      <c r="A513" s="8">
        <v>311</v>
      </c>
      <c r="B513" s="154"/>
      <c r="C513" s="211" t="str">
        <f t="shared" si="105"/>
        <v/>
      </c>
      <c r="D513" s="212" t="str">
        <f t="shared" si="106"/>
        <v/>
      </c>
      <c r="E513" s="155"/>
      <c r="F513" s="156"/>
      <c r="G513" s="221" t="str">
        <f t="shared" si="109"/>
        <v/>
      </c>
      <c r="H513" s="218" t="str">
        <f t="shared" si="107"/>
        <v/>
      </c>
      <c r="I513" s="225" t="str">
        <f t="shared" si="110"/>
        <v/>
      </c>
      <c r="J513" s="215" t="str">
        <f>IF(B513&gt;0,ROUNDUP(VLOOKUP(B513,G011B!$B:$R,16,0),2),"")</f>
        <v/>
      </c>
      <c r="K513" s="215" t="str">
        <f t="shared" si="111"/>
        <v/>
      </c>
      <c r="L513" s="216" t="str">
        <f>IF(B513&lt;&gt;"",VLOOKUP(B513,G011B!$B:$Z,25,0),"")</f>
        <v/>
      </c>
      <c r="M513" s="245" t="str">
        <f t="shared" si="108"/>
        <v/>
      </c>
    </row>
    <row r="514" spans="1:15" ht="20.100000000000001" customHeight="1" x14ac:dyDescent="0.25">
      <c r="A514" s="8">
        <v>312</v>
      </c>
      <c r="B514" s="154"/>
      <c r="C514" s="211" t="str">
        <f t="shared" si="105"/>
        <v/>
      </c>
      <c r="D514" s="212" t="str">
        <f t="shared" si="106"/>
        <v/>
      </c>
      <c r="E514" s="155"/>
      <c r="F514" s="156"/>
      <c r="G514" s="221" t="str">
        <f t="shared" si="109"/>
        <v/>
      </c>
      <c r="H514" s="218" t="str">
        <f t="shared" si="107"/>
        <v/>
      </c>
      <c r="I514" s="225" t="str">
        <f t="shared" si="110"/>
        <v/>
      </c>
      <c r="J514" s="215" t="str">
        <f>IF(B514&gt;0,ROUNDUP(VLOOKUP(B514,G011B!$B:$R,16,0),2),"")</f>
        <v/>
      </c>
      <c r="K514" s="215" t="str">
        <f t="shared" si="111"/>
        <v/>
      </c>
      <c r="L514" s="216" t="str">
        <f>IF(B514&lt;&gt;"",VLOOKUP(B514,G011B!$B:$Z,25,0),"")</f>
        <v/>
      </c>
      <c r="M514" s="245" t="str">
        <f t="shared" si="108"/>
        <v/>
      </c>
    </row>
    <row r="515" spans="1:15" ht="20.100000000000001" customHeight="1" x14ac:dyDescent="0.25">
      <c r="A515" s="8">
        <v>313</v>
      </c>
      <c r="B515" s="154"/>
      <c r="C515" s="211" t="str">
        <f t="shared" si="105"/>
        <v/>
      </c>
      <c r="D515" s="212" t="str">
        <f t="shared" si="106"/>
        <v/>
      </c>
      <c r="E515" s="155"/>
      <c r="F515" s="156"/>
      <c r="G515" s="221" t="str">
        <f t="shared" si="109"/>
        <v/>
      </c>
      <c r="H515" s="218" t="str">
        <f t="shared" si="107"/>
        <v/>
      </c>
      <c r="I515" s="225" t="str">
        <f t="shared" si="110"/>
        <v/>
      </c>
      <c r="J515" s="215" t="str">
        <f>IF(B515&gt;0,ROUNDUP(VLOOKUP(B515,G011B!$B:$R,16,0),2),"")</f>
        <v/>
      </c>
      <c r="K515" s="215" t="str">
        <f t="shared" si="111"/>
        <v/>
      </c>
      <c r="L515" s="216" t="str">
        <f>IF(B515&lt;&gt;"",VLOOKUP(B515,G011B!$B:$Z,25,0),"")</f>
        <v/>
      </c>
      <c r="M515" s="245" t="str">
        <f t="shared" si="108"/>
        <v/>
      </c>
    </row>
    <row r="516" spans="1:15" ht="20.100000000000001" customHeight="1" x14ac:dyDescent="0.25">
      <c r="A516" s="8">
        <v>314</v>
      </c>
      <c r="B516" s="154"/>
      <c r="C516" s="211" t="str">
        <f t="shared" si="105"/>
        <v/>
      </c>
      <c r="D516" s="212" t="str">
        <f t="shared" si="106"/>
        <v/>
      </c>
      <c r="E516" s="155"/>
      <c r="F516" s="156"/>
      <c r="G516" s="221" t="str">
        <f t="shared" si="109"/>
        <v/>
      </c>
      <c r="H516" s="218" t="str">
        <f t="shared" si="107"/>
        <v/>
      </c>
      <c r="I516" s="225" t="str">
        <f t="shared" si="110"/>
        <v/>
      </c>
      <c r="J516" s="215" t="str">
        <f>IF(B516&gt;0,ROUNDUP(VLOOKUP(B516,G011B!$B:$R,16,0),2),"")</f>
        <v/>
      </c>
      <c r="K516" s="215" t="str">
        <f t="shared" si="111"/>
        <v/>
      </c>
      <c r="L516" s="216" t="str">
        <f>IF(B516&lt;&gt;"",VLOOKUP(B516,G011B!$B:$Z,25,0),"")</f>
        <v/>
      </c>
      <c r="M516" s="245" t="str">
        <f t="shared" si="108"/>
        <v/>
      </c>
    </row>
    <row r="517" spans="1:15" ht="20.100000000000001" customHeight="1" x14ac:dyDescent="0.25">
      <c r="A517" s="8">
        <v>315</v>
      </c>
      <c r="B517" s="154"/>
      <c r="C517" s="211" t="str">
        <f t="shared" si="105"/>
        <v/>
      </c>
      <c r="D517" s="212" t="str">
        <f t="shared" si="106"/>
        <v/>
      </c>
      <c r="E517" s="155"/>
      <c r="F517" s="156"/>
      <c r="G517" s="221" t="str">
        <f t="shared" si="109"/>
        <v/>
      </c>
      <c r="H517" s="218" t="str">
        <f t="shared" si="107"/>
        <v/>
      </c>
      <c r="I517" s="225" t="str">
        <f t="shared" si="110"/>
        <v/>
      </c>
      <c r="J517" s="215" t="str">
        <f>IF(B517&gt;0,ROUNDUP(VLOOKUP(B517,G011B!$B:$R,16,0),2),"")</f>
        <v/>
      </c>
      <c r="K517" s="215" t="str">
        <f t="shared" si="111"/>
        <v/>
      </c>
      <c r="L517" s="216" t="str">
        <f>IF(B517&lt;&gt;"",VLOOKUP(B517,G011B!$B:$Z,25,0),"")</f>
        <v/>
      </c>
      <c r="M517" s="245" t="str">
        <f t="shared" si="108"/>
        <v/>
      </c>
    </row>
    <row r="518" spans="1:15" ht="20.100000000000001" customHeight="1" x14ac:dyDescent="0.25">
      <c r="A518" s="8">
        <v>316</v>
      </c>
      <c r="B518" s="154"/>
      <c r="C518" s="211" t="str">
        <f t="shared" si="105"/>
        <v/>
      </c>
      <c r="D518" s="212" t="str">
        <f t="shared" si="106"/>
        <v/>
      </c>
      <c r="E518" s="155"/>
      <c r="F518" s="156"/>
      <c r="G518" s="221" t="str">
        <f t="shared" si="109"/>
        <v/>
      </c>
      <c r="H518" s="218" t="str">
        <f t="shared" si="107"/>
        <v/>
      </c>
      <c r="I518" s="225" t="str">
        <f t="shared" si="110"/>
        <v/>
      </c>
      <c r="J518" s="215" t="str">
        <f>IF(B518&gt;0,ROUNDUP(VLOOKUP(B518,G011B!$B:$R,16,0),2),"")</f>
        <v/>
      </c>
      <c r="K518" s="215" t="str">
        <f t="shared" si="111"/>
        <v/>
      </c>
      <c r="L518" s="216" t="str">
        <f>IF(B518&lt;&gt;"",VLOOKUP(B518,G011B!$B:$Z,25,0),"")</f>
        <v/>
      </c>
      <c r="M518" s="245" t="str">
        <f t="shared" si="108"/>
        <v/>
      </c>
    </row>
    <row r="519" spans="1:15" ht="20.100000000000001" customHeight="1" x14ac:dyDescent="0.25">
      <c r="A519" s="8">
        <v>317</v>
      </c>
      <c r="B519" s="154"/>
      <c r="C519" s="211" t="str">
        <f t="shared" si="105"/>
        <v/>
      </c>
      <c r="D519" s="212" t="str">
        <f t="shared" si="106"/>
        <v/>
      </c>
      <c r="E519" s="155"/>
      <c r="F519" s="156"/>
      <c r="G519" s="221" t="str">
        <f t="shared" si="109"/>
        <v/>
      </c>
      <c r="H519" s="218" t="str">
        <f t="shared" si="107"/>
        <v/>
      </c>
      <c r="I519" s="225" t="str">
        <f t="shared" si="110"/>
        <v/>
      </c>
      <c r="J519" s="215" t="str">
        <f>IF(B519&gt;0,ROUNDUP(VLOOKUP(B519,G011B!$B:$R,16,0),2),"")</f>
        <v/>
      </c>
      <c r="K519" s="215" t="str">
        <f t="shared" si="111"/>
        <v/>
      </c>
      <c r="L519" s="216" t="str">
        <f>IF(B519&lt;&gt;"",VLOOKUP(B519,G011B!$B:$Z,25,0),"")</f>
        <v/>
      </c>
      <c r="M519" s="245" t="str">
        <f t="shared" si="108"/>
        <v/>
      </c>
    </row>
    <row r="520" spans="1:15" ht="20.100000000000001" customHeight="1" x14ac:dyDescent="0.25">
      <c r="A520" s="8">
        <v>318</v>
      </c>
      <c r="B520" s="154"/>
      <c r="C520" s="211" t="str">
        <f t="shared" si="105"/>
        <v/>
      </c>
      <c r="D520" s="212" t="str">
        <f t="shared" si="106"/>
        <v/>
      </c>
      <c r="E520" s="155"/>
      <c r="F520" s="156"/>
      <c r="G520" s="221" t="str">
        <f t="shared" si="109"/>
        <v/>
      </c>
      <c r="H520" s="218" t="str">
        <f t="shared" si="107"/>
        <v/>
      </c>
      <c r="I520" s="225" t="str">
        <f t="shared" si="110"/>
        <v/>
      </c>
      <c r="J520" s="215" t="str">
        <f>IF(B520&gt;0,ROUNDUP(VLOOKUP(B520,G011B!$B:$R,16,0),2),"")</f>
        <v/>
      </c>
      <c r="K520" s="215" t="str">
        <f t="shared" si="111"/>
        <v/>
      </c>
      <c r="L520" s="216" t="str">
        <f>IF(B520&lt;&gt;"",VLOOKUP(B520,G011B!$B:$Z,25,0),"")</f>
        <v/>
      </c>
      <c r="M520" s="245" t="str">
        <f t="shared" si="108"/>
        <v/>
      </c>
    </row>
    <row r="521" spans="1:15" ht="20.100000000000001" customHeight="1" x14ac:dyDescent="0.25">
      <c r="A521" s="8">
        <v>319</v>
      </c>
      <c r="B521" s="154"/>
      <c r="C521" s="211" t="str">
        <f t="shared" si="105"/>
        <v/>
      </c>
      <c r="D521" s="212" t="str">
        <f t="shared" si="106"/>
        <v/>
      </c>
      <c r="E521" s="155"/>
      <c r="F521" s="156"/>
      <c r="G521" s="221" t="str">
        <f t="shared" si="109"/>
        <v/>
      </c>
      <c r="H521" s="218" t="str">
        <f t="shared" si="107"/>
        <v/>
      </c>
      <c r="I521" s="225" t="str">
        <f t="shared" si="110"/>
        <v/>
      </c>
      <c r="J521" s="215" t="str">
        <f>IF(B521&gt;0,ROUNDUP(VLOOKUP(B521,G011B!$B:$R,16,0),2),"")</f>
        <v/>
      </c>
      <c r="K521" s="215" t="str">
        <f t="shared" si="111"/>
        <v/>
      </c>
      <c r="L521" s="216" t="str">
        <f>IF(B521&lt;&gt;"",VLOOKUP(B521,G011B!$B:$Z,25,0),"")</f>
        <v/>
      </c>
      <c r="M521" s="245" t="str">
        <f t="shared" si="108"/>
        <v/>
      </c>
    </row>
    <row r="522" spans="1:15" ht="20.100000000000001" customHeight="1" thickBot="1" x14ac:dyDescent="0.3">
      <c r="A522" s="134">
        <v>320</v>
      </c>
      <c r="B522" s="157"/>
      <c r="C522" s="213" t="str">
        <f t="shared" si="105"/>
        <v/>
      </c>
      <c r="D522" s="214" t="str">
        <f t="shared" si="106"/>
        <v/>
      </c>
      <c r="E522" s="158"/>
      <c r="F522" s="159"/>
      <c r="G522" s="222" t="str">
        <f t="shared" si="109"/>
        <v/>
      </c>
      <c r="H522" s="219" t="str">
        <f t="shared" si="107"/>
        <v/>
      </c>
      <c r="I522" s="226" t="str">
        <f t="shared" si="110"/>
        <v/>
      </c>
      <c r="J522" s="215" t="str">
        <f>IF(B522&gt;0,ROUNDUP(VLOOKUP(B522,G011B!$B:$R,16,0),2),"")</f>
        <v/>
      </c>
      <c r="K522" s="215" t="str">
        <f t="shared" si="111"/>
        <v/>
      </c>
      <c r="L522" s="216" t="str">
        <f>IF(B522&lt;&gt;"",VLOOKUP(B522,G011B!$B:$Z,25,0),"")</f>
        <v/>
      </c>
      <c r="M522" s="245" t="str">
        <f t="shared" si="108"/>
        <v/>
      </c>
    </row>
    <row r="523" spans="1:15" ht="20.100000000000001" customHeight="1" thickBot="1" x14ac:dyDescent="0.35">
      <c r="A523" s="482" t="s">
        <v>46</v>
      </c>
      <c r="B523" s="483"/>
      <c r="C523" s="483"/>
      <c r="D523" s="483"/>
      <c r="E523" s="483"/>
      <c r="F523" s="484"/>
      <c r="G523" s="223">
        <f>SUM(G503:G522)</f>
        <v>0</v>
      </c>
      <c r="H523" s="319"/>
      <c r="I523" s="206">
        <f>IF(C501=C468,SUM(I503:I522)+I490,SUM(I503:I522))</f>
        <v>0</v>
      </c>
      <c r="N523" s="227">
        <f>IF(COUNTA(E503:E522)&gt;0,1,0)</f>
        <v>0</v>
      </c>
    </row>
    <row r="524" spans="1:15" ht="20.100000000000001" customHeight="1" thickBot="1" x14ac:dyDescent="0.3">
      <c r="A524" s="475" t="s">
        <v>84</v>
      </c>
      <c r="B524" s="476"/>
      <c r="C524" s="476"/>
      <c r="D524" s="477"/>
      <c r="E524" s="195">
        <f>SUM(G:G)/2</f>
        <v>0</v>
      </c>
      <c r="F524" s="478"/>
      <c r="G524" s="479"/>
      <c r="H524" s="480"/>
      <c r="I524" s="204">
        <f>SUM(I503:I522)+I491</f>
        <v>0</v>
      </c>
    </row>
    <row r="525" spans="1:15" x14ac:dyDescent="0.25">
      <c r="A525" s="7" t="s">
        <v>156</v>
      </c>
    </row>
    <row r="527" spans="1:15" ht="19.5" x14ac:dyDescent="0.3">
      <c r="A527" s="349" t="s">
        <v>43</v>
      </c>
      <c r="B527" s="350">
        <f ca="1">imzatarihi</f>
        <v>46091</v>
      </c>
      <c r="C527" s="140" t="s">
        <v>44</v>
      </c>
      <c r="D527" s="348" t="str">
        <f>IF(kurulusyetkilisi&gt;0,kurulusyetkilisi,"")</f>
        <v/>
      </c>
      <c r="G527" s="342"/>
      <c r="H527" s="131"/>
      <c r="I527" s="131"/>
      <c r="K527" s="153"/>
      <c r="L527" s="153"/>
      <c r="M527" s="4"/>
      <c r="N527" s="153"/>
      <c r="O527" s="153"/>
    </row>
    <row r="528" spans="1:15" ht="19.5" x14ac:dyDescent="0.3">
      <c r="A528" s="346"/>
      <c r="B528" s="346"/>
      <c r="C528" s="140" t="s">
        <v>45</v>
      </c>
      <c r="D528" s="140"/>
      <c r="E528" s="414"/>
      <c r="F528" s="414"/>
      <c r="G528" s="414"/>
      <c r="H528" s="107"/>
      <c r="I528" s="107"/>
      <c r="K528" s="153"/>
      <c r="L528" s="153"/>
      <c r="M528" s="4"/>
      <c r="N528" s="153"/>
      <c r="O528" s="153"/>
    </row>
    <row r="529" spans="1:13" ht="15.75" x14ac:dyDescent="0.25">
      <c r="A529" s="453" t="s">
        <v>77</v>
      </c>
      <c r="B529" s="453"/>
      <c r="C529" s="453"/>
      <c r="D529" s="453"/>
      <c r="E529" s="453"/>
      <c r="F529" s="453"/>
      <c r="G529" s="453"/>
      <c r="H529" s="453"/>
      <c r="I529" s="453"/>
    </row>
    <row r="530" spans="1:13" x14ac:dyDescent="0.25">
      <c r="A530" s="439" t="str">
        <f>IF(YilDonem&lt;&gt;"",CONCATENATE(YilDonem," dönemine aittir."),"")</f>
        <v/>
      </c>
      <c r="B530" s="439"/>
      <c r="C530" s="439"/>
      <c r="D530" s="439"/>
      <c r="E530" s="439"/>
      <c r="F530" s="439"/>
      <c r="G530" s="439"/>
      <c r="H530" s="439"/>
      <c r="I530" s="439"/>
    </row>
    <row r="531" spans="1:13" ht="19.5" thickBot="1" x14ac:dyDescent="0.35">
      <c r="A531" s="474" t="s">
        <v>86</v>
      </c>
      <c r="B531" s="474"/>
      <c r="C531" s="474"/>
      <c r="D531" s="474"/>
      <c r="E531" s="474"/>
      <c r="F531" s="474"/>
      <c r="G531" s="474"/>
      <c r="H531" s="474"/>
      <c r="I531" s="474"/>
    </row>
    <row r="532" spans="1:13" ht="19.5" customHeight="1" thickBot="1" x14ac:dyDescent="0.3">
      <c r="A532" s="463" t="s">
        <v>1</v>
      </c>
      <c r="B532" s="464"/>
      <c r="C532" s="441" t="str">
        <f>IF(ProjeNo&gt;0,ProjeNo,"")</f>
        <v/>
      </c>
      <c r="D532" s="442"/>
      <c r="E532" s="442"/>
      <c r="F532" s="442"/>
      <c r="G532" s="442"/>
      <c r="H532" s="442"/>
      <c r="I532" s="443"/>
    </row>
    <row r="533" spans="1:13" ht="29.25" customHeight="1" thickBot="1" x14ac:dyDescent="0.3">
      <c r="A533" s="481" t="s">
        <v>11</v>
      </c>
      <c r="B533" s="470"/>
      <c r="C533" s="467" t="str">
        <f>IF(ProjeAdi&gt;0,ProjeAdi,"")</f>
        <v/>
      </c>
      <c r="D533" s="468"/>
      <c r="E533" s="468"/>
      <c r="F533" s="468"/>
      <c r="G533" s="468"/>
      <c r="H533" s="468"/>
      <c r="I533" s="469"/>
    </row>
    <row r="534" spans="1:13" ht="19.5" customHeight="1" thickBot="1" x14ac:dyDescent="0.3">
      <c r="A534" s="463" t="s">
        <v>78</v>
      </c>
      <c r="B534" s="464"/>
      <c r="C534" s="29"/>
      <c r="D534" s="485"/>
      <c r="E534" s="485"/>
      <c r="F534" s="485"/>
      <c r="G534" s="485"/>
      <c r="H534" s="485"/>
      <c r="I534" s="486"/>
    </row>
    <row r="535" spans="1:13" s="5" customFormat="1" ht="30.75" thickBot="1" x14ac:dyDescent="0.3">
      <c r="A535" s="3" t="s">
        <v>7</v>
      </c>
      <c r="B535" s="3" t="s">
        <v>8</v>
      </c>
      <c r="C535" s="3" t="s">
        <v>67</v>
      </c>
      <c r="D535" s="3" t="s">
        <v>161</v>
      </c>
      <c r="E535" s="3" t="s">
        <v>79</v>
      </c>
      <c r="F535" s="3" t="s">
        <v>80</v>
      </c>
      <c r="G535" s="3" t="s">
        <v>81</v>
      </c>
      <c r="H535" s="3" t="s">
        <v>82</v>
      </c>
      <c r="I535" s="3" t="s">
        <v>83</v>
      </c>
      <c r="J535" s="148" t="s">
        <v>87</v>
      </c>
      <c r="K535" s="149" t="s">
        <v>88</v>
      </c>
      <c r="L535" s="149" t="s">
        <v>80</v>
      </c>
    </row>
    <row r="536" spans="1:13" ht="20.100000000000001" customHeight="1" x14ac:dyDescent="0.25">
      <c r="A536" s="133">
        <v>321</v>
      </c>
      <c r="B536" s="150"/>
      <c r="C536" s="209" t="str">
        <f t="shared" ref="C536:C555" si="112">IF(B536&lt;&gt;"",VLOOKUP(B536,PersonelTablo,2,0),"")</f>
        <v/>
      </c>
      <c r="D536" s="210" t="str">
        <f t="shared" ref="D536:D555" si="113">IF(B536&lt;&gt;"",VLOOKUP(B536,PersonelTablo,3,0),"")</f>
        <v/>
      </c>
      <c r="E536" s="151"/>
      <c r="F536" s="152"/>
      <c r="G536" s="220" t="str">
        <f>IF(AND(B536&lt;&gt;"",L536&gt;=F536),E536*F536,"")</f>
        <v/>
      </c>
      <c r="H536" s="217" t="str">
        <f t="shared" ref="H536:H555" si="114">IF(B536&lt;&gt;"",VLOOKUP(B536,G011CTablo,15,0),"")</f>
        <v/>
      </c>
      <c r="I536" s="224" t="str">
        <f>IF(AND(B536&lt;&gt;"",J536&gt;=K536,L536&gt;0),G536*H536,"")</f>
        <v/>
      </c>
      <c r="J536" s="215" t="str">
        <f>IF(B536&gt;0,ROUNDUP(VLOOKUP(B536,G011B!$B:$R,16,0),2),"")</f>
        <v/>
      </c>
      <c r="K536" s="215" t="str">
        <f>IF(B536&gt;0,SUMIF($B:$B,B536,$G:$G),"")</f>
        <v/>
      </c>
      <c r="L536" s="216" t="str">
        <f>IF(B536&lt;&gt;"",VLOOKUP(B536,G011B!$B:$Z,25,0),"")</f>
        <v/>
      </c>
      <c r="M536" s="245" t="str">
        <f t="shared" ref="M536:M555" si="115">IF(J536&gt;=K536,"","Personelin bütün iş paketlerindeki Toplam Adam Ay değeri "&amp;K536&amp;" olup, bu değer, G011B formunda beyan edilen Çalışılan Toplam Ay değerini geçemez. Maliyeti hesaplamak için Adam/Ay Oranı veya Çalışılan Ay değerini düzeltiniz. ")</f>
        <v/>
      </c>
    </row>
    <row r="537" spans="1:13" ht="20.100000000000001" customHeight="1" x14ac:dyDescent="0.25">
      <c r="A537" s="8">
        <v>322</v>
      </c>
      <c r="B537" s="154"/>
      <c r="C537" s="211" t="str">
        <f t="shared" si="112"/>
        <v/>
      </c>
      <c r="D537" s="212" t="str">
        <f t="shared" si="113"/>
        <v/>
      </c>
      <c r="E537" s="155"/>
      <c r="F537" s="156"/>
      <c r="G537" s="221" t="str">
        <f t="shared" ref="G537:G555" si="116">IF(AND(B537&lt;&gt;"",L537&gt;=F537),E537*F537,"")</f>
        <v/>
      </c>
      <c r="H537" s="218" t="str">
        <f t="shared" si="114"/>
        <v/>
      </c>
      <c r="I537" s="225" t="str">
        <f t="shared" ref="I537:I555" si="117">IF(AND(B537&lt;&gt;"",J537&gt;=K537,L537&gt;0),G537*H537,"")</f>
        <v/>
      </c>
      <c r="J537" s="215" t="str">
        <f>IF(B537&gt;0,ROUNDUP(VLOOKUP(B537,G011B!$B:$R,16,0),2),"")</f>
        <v/>
      </c>
      <c r="K537" s="215" t="str">
        <f t="shared" ref="K537:K555" si="118">IF(B537&gt;0,SUMIF($B:$B,B537,$G:$G),"")</f>
        <v/>
      </c>
      <c r="L537" s="216" t="str">
        <f>IF(B537&lt;&gt;"",VLOOKUP(B537,G011B!$B:$Z,25,0),"")</f>
        <v/>
      </c>
      <c r="M537" s="245" t="str">
        <f t="shared" si="115"/>
        <v/>
      </c>
    </row>
    <row r="538" spans="1:13" ht="20.100000000000001" customHeight="1" x14ac:dyDescent="0.25">
      <c r="A538" s="8">
        <v>323</v>
      </c>
      <c r="B538" s="154"/>
      <c r="C538" s="211" t="str">
        <f t="shared" si="112"/>
        <v/>
      </c>
      <c r="D538" s="212" t="str">
        <f t="shared" si="113"/>
        <v/>
      </c>
      <c r="E538" s="155"/>
      <c r="F538" s="156"/>
      <c r="G538" s="221" t="str">
        <f t="shared" si="116"/>
        <v/>
      </c>
      <c r="H538" s="218" t="str">
        <f t="shared" si="114"/>
        <v/>
      </c>
      <c r="I538" s="225" t="str">
        <f t="shared" si="117"/>
        <v/>
      </c>
      <c r="J538" s="215" t="str">
        <f>IF(B538&gt;0,ROUNDUP(VLOOKUP(B538,G011B!$B:$R,16,0),2),"")</f>
        <v/>
      </c>
      <c r="K538" s="215" t="str">
        <f t="shared" si="118"/>
        <v/>
      </c>
      <c r="L538" s="216" t="str">
        <f>IF(B538&lt;&gt;"",VLOOKUP(B538,G011B!$B:$Z,25,0),"")</f>
        <v/>
      </c>
      <c r="M538" s="245" t="str">
        <f t="shared" si="115"/>
        <v/>
      </c>
    </row>
    <row r="539" spans="1:13" ht="20.100000000000001" customHeight="1" x14ac:dyDescent="0.25">
      <c r="A539" s="8">
        <v>324</v>
      </c>
      <c r="B539" s="154"/>
      <c r="C539" s="211" t="str">
        <f t="shared" si="112"/>
        <v/>
      </c>
      <c r="D539" s="212" t="str">
        <f t="shared" si="113"/>
        <v/>
      </c>
      <c r="E539" s="155"/>
      <c r="F539" s="156"/>
      <c r="G539" s="221" t="str">
        <f t="shared" si="116"/>
        <v/>
      </c>
      <c r="H539" s="218" t="str">
        <f t="shared" si="114"/>
        <v/>
      </c>
      <c r="I539" s="225" t="str">
        <f t="shared" si="117"/>
        <v/>
      </c>
      <c r="J539" s="215" t="str">
        <f>IF(B539&gt;0,ROUNDUP(VLOOKUP(B539,G011B!$B:$R,16,0),2),"")</f>
        <v/>
      </c>
      <c r="K539" s="215" t="str">
        <f t="shared" si="118"/>
        <v/>
      </c>
      <c r="L539" s="216" t="str">
        <f>IF(B539&lt;&gt;"",VLOOKUP(B539,G011B!$B:$Z,25,0),"")</f>
        <v/>
      </c>
      <c r="M539" s="245" t="str">
        <f t="shared" si="115"/>
        <v/>
      </c>
    </row>
    <row r="540" spans="1:13" ht="20.100000000000001" customHeight="1" x14ac:dyDescent="0.25">
      <c r="A540" s="8">
        <v>325</v>
      </c>
      <c r="B540" s="154"/>
      <c r="C540" s="211" t="str">
        <f t="shared" si="112"/>
        <v/>
      </c>
      <c r="D540" s="212" t="str">
        <f t="shared" si="113"/>
        <v/>
      </c>
      <c r="E540" s="155"/>
      <c r="F540" s="156"/>
      <c r="G540" s="221" t="str">
        <f t="shared" si="116"/>
        <v/>
      </c>
      <c r="H540" s="218" t="str">
        <f t="shared" si="114"/>
        <v/>
      </c>
      <c r="I540" s="225" t="str">
        <f t="shared" si="117"/>
        <v/>
      </c>
      <c r="J540" s="215" t="str">
        <f>IF(B540&gt;0,ROUNDUP(VLOOKUP(B540,G011B!$B:$R,16,0),2),"")</f>
        <v/>
      </c>
      <c r="K540" s="215" t="str">
        <f t="shared" si="118"/>
        <v/>
      </c>
      <c r="L540" s="216" t="str">
        <f>IF(B540&lt;&gt;"",VLOOKUP(B540,G011B!$B:$Z,25,0),"")</f>
        <v/>
      </c>
      <c r="M540" s="245" t="str">
        <f t="shared" si="115"/>
        <v/>
      </c>
    </row>
    <row r="541" spans="1:13" ht="20.100000000000001" customHeight="1" x14ac:dyDescent="0.25">
      <c r="A541" s="8">
        <v>326</v>
      </c>
      <c r="B541" s="154"/>
      <c r="C541" s="211" t="str">
        <f t="shared" si="112"/>
        <v/>
      </c>
      <c r="D541" s="212" t="str">
        <f t="shared" si="113"/>
        <v/>
      </c>
      <c r="E541" s="155"/>
      <c r="F541" s="156"/>
      <c r="G541" s="221" t="str">
        <f t="shared" si="116"/>
        <v/>
      </c>
      <c r="H541" s="218" t="str">
        <f t="shared" si="114"/>
        <v/>
      </c>
      <c r="I541" s="225" t="str">
        <f t="shared" si="117"/>
        <v/>
      </c>
      <c r="J541" s="215" t="str">
        <f>IF(B541&gt;0,ROUNDUP(VLOOKUP(B541,G011B!$B:$R,16,0),2),"")</f>
        <v/>
      </c>
      <c r="K541" s="215" t="str">
        <f t="shared" si="118"/>
        <v/>
      </c>
      <c r="L541" s="216" t="str">
        <f>IF(B541&lt;&gt;"",VLOOKUP(B541,G011B!$B:$Z,25,0),"")</f>
        <v/>
      </c>
      <c r="M541" s="245" t="str">
        <f t="shared" si="115"/>
        <v/>
      </c>
    </row>
    <row r="542" spans="1:13" ht="20.100000000000001" customHeight="1" x14ac:dyDescent="0.25">
      <c r="A542" s="8">
        <v>327</v>
      </c>
      <c r="B542" s="154"/>
      <c r="C542" s="211" t="str">
        <f t="shared" si="112"/>
        <v/>
      </c>
      <c r="D542" s="212" t="str">
        <f t="shared" si="113"/>
        <v/>
      </c>
      <c r="E542" s="155"/>
      <c r="F542" s="156"/>
      <c r="G542" s="221" t="str">
        <f t="shared" si="116"/>
        <v/>
      </c>
      <c r="H542" s="218" t="str">
        <f t="shared" si="114"/>
        <v/>
      </c>
      <c r="I542" s="225" t="str">
        <f t="shared" si="117"/>
        <v/>
      </c>
      <c r="J542" s="215" t="str">
        <f>IF(B542&gt;0,ROUNDUP(VLOOKUP(B542,G011B!$B:$R,16,0),2),"")</f>
        <v/>
      </c>
      <c r="K542" s="215" t="str">
        <f t="shared" si="118"/>
        <v/>
      </c>
      <c r="L542" s="216" t="str">
        <f>IF(B542&lt;&gt;"",VLOOKUP(B542,G011B!$B:$Z,25,0),"")</f>
        <v/>
      </c>
      <c r="M542" s="245" t="str">
        <f t="shared" si="115"/>
        <v/>
      </c>
    </row>
    <row r="543" spans="1:13" ht="20.100000000000001" customHeight="1" x14ac:dyDescent="0.25">
      <c r="A543" s="8">
        <v>328</v>
      </c>
      <c r="B543" s="154"/>
      <c r="C543" s="211" t="str">
        <f t="shared" si="112"/>
        <v/>
      </c>
      <c r="D543" s="212" t="str">
        <f t="shared" si="113"/>
        <v/>
      </c>
      <c r="E543" s="155"/>
      <c r="F543" s="156"/>
      <c r="G543" s="221" t="str">
        <f t="shared" si="116"/>
        <v/>
      </c>
      <c r="H543" s="218" t="str">
        <f t="shared" si="114"/>
        <v/>
      </c>
      <c r="I543" s="225" t="str">
        <f t="shared" si="117"/>
        <v/>
      </c>
      <c r="J543" s="215" t="str">
        <f>IF(B543&gt;0,ROUNDUP(VLOOKUP(B543,G011B!$B:$R,16,0),2),"")</f>
        <v/>
      </c>
      <c r="K543" s="215" t="str">
        <f t="shared" si="118"/>
        <v/>
      </c>
      <c r="L543" s="216" t="str">
        <f>IF(B543&lt;&gt;"",VLOOKUP(B543,G011B!$B:$Z,25,0),"")</f>
        <v/>
      </c>
      <c r="M543" s="245" t="str">
        <f t="shared" si="115"/>
        <v/>
      </c>
    </row>
    <row r="544" spans="1:13" ht="20.100000000000001" customHeight="1" x14ac:dyDescent="0.25">
      <c r="A544" s="8">
        <v>329</v>
      </c>
      <c r="B544" s="154"/>
      <c r="C544" s="211" t="str">
        <f t="shared" si="112"/>
        <v/>
      </c>
      <c r="D544" s="212" t="str">
        <f t="shared" si="113"/>
        <v/>
      </c>
      <c r="E544" s="155"/>
      <c r="F544" s="156"/>
      <c r="G544" s="221" t="str">
        <f t="shared" si="116"/>
        <v/>
      </c>
      <c r="H544" s="218" t="str">
        <f t="shared" si="114"/>
        <v/>
      </c>
      <c r="I544" s="225" t="str">
        <f t="shared" si="117"/>
        <v/>
      </c>
      <c r="J544" s="215" t="str">
        <f>IF(B544&gt;0,ROUNDUP(VLOOKUP(B544,G011B!$B:$R,16,0),2),"")</f>
        <v/>
      </c>
      <c r="K544" s="215" t="str">
        <f t="shared" si="118"/>
        <v/>
      </c>
      <c r="L544" s="216" t="str">
        <f>IF(B544&lt;&gt;"",VLOOKUP(B544,G011B!$B:$Z,25,0),"")</f>
        <v/>
      </c>
      <c r="M544" s="245" t="str">
        <f t="shared" si="115"/>
        <v/>
      </c>
    </row>
    <row r="545" spans="1:15" ht="20.100000000000001" customHeight="1" x14ac:dyDescent="0.25">
      <c r="A545" s="8">
        <v>330</v>
      </c>
      <c r="B545" s="154"/>
      <c r="C545" s="211" t="str">
        <f t="shared" si="112"/>
        <v/>
      </c>
      <c r="D545" s="212" t="str">
        <f t="shared" si="113"/>
        <v/>
      </c>
      <c r="E545" s="155"/>
      <c r="F545" s="156"/>
      <c r="G545" s="221" t="str">
        <f t="shared" si="116"/>
        <v/>
      </c>
      <c r="H545" s="218" t="str">
        <f t="shared" si="114"/>
        <v/>
      </c>
      <c r="I545" s="225" t="str">
        <f t="shared" si="117"/>
        <v/>
      </c>
      <c r="J545" s="215" t="str">
        <f>IF(B545&gt;0,ROUNDUP(VLOOKUP(B545,G011B!$B:$R,16,0),2),"")</f>
        <v/>
      </c>
      <c r="K545" s="215" t="str">
        <f t="shared" si="118"/>
        <v/>
      </c>
      <c r="L545" s="216" t="str">
        <f>IF(B545&lt;&gt;"",VLOOKUP(B545,G011B!$B:$Z,25,0),"")</f>
        <v/>
      </c>
      <c r="M545" s="245" t="str">
        <f t="shared" si="115"/>
        <v/>
      </c>
    </row>
    <row r="546" spans="1:15" ht="20.100000000000001" customHeight="1" x14ac:dyDescent="0.25">
      <c r="A546" s="8">
        <v>331</v>
      </c>
      <c r="B546" s="154"/>
      <c r="C546" s="211" t="str">
        <f t="shared" si="112"/>
        <v/>
      </c>
      <c r="D546" s="212" t="str">
        <f t="shared" si="113"/>
        <v/>
      </c>
      <c r="E546" s="155"/>
      <c r="F546" s="156"/>
      <c r="G546" s="221" t="str">
        <f t="shared" si="116"/>
        <v/>
      </c>
      <c r="H546" s="218" t="str">
        <f t="shared" si="114"/>
        <v/>
      </c>
      <c r="I546" s="225" t="str">
        <f t="shared" si="117"/>
        <v/>
      </c>
      <c r="J546" s="215" t="str">
        <f>IF(B546&gt;0,ROUNDUP(VLOOKUP(B546,G011B!$B:$R,16,0),2),"")</f>
        <v/>
      </c>
      <c r="K546" s="215" t="str">
        <f t="shared" si="118"/>
        <v/>
      </c>
      <c r="L546" s="216" t="str">
        <f>IF(B546&lt;&gt;"",VLOOKUP(B546,G011B!$B:$Z,25,0),"")</f>
        <v/>
      </c>
      <c r="M546" s="245" t="str">
        <f t="shared" si="115"/>
        <v/>
      </c>
    </row>
    <row r="547" spans="1:15" ht="20.100000000000001" customHeight="1" x14ac:dyDescent="0.25">
      <c r="A547" s="8">
        <v>332</v>
      </c>
      <c r="B547" s="154"/>
      <c r="C547" s="211" t="str">
        <f t="shared" si="112"/>
        <v/>
      </c>
      <c r="D547" s="212" t="str">
        <f t="shared" si="113"/>
        <v/>
      </c>
      <c r="E547" s="155"/>
      <c r="F547" s="156"/>
      <c r="G547" s="221" t="str">
        <f t="shared" si="116"/>
        <v/>
      </c>
      <c r="H547" s="218" t="str">
        <f t="shared" si="114"/>
        <v/>
      </c>
      <c r="I547" s="225" t="str">
        <f t="shared" si="117"/>
        <v/>
      </c>
      <c r="J547" s="215" t="str">
        <f>IF(B547&gt;0,ROUNDUP(VLOOKUP(B547,G011B!$B:$R,16,0),2),"")</f>
        <v/>
      </c>
      <c r="K547" s="215" t="str">
        <f t="shared" si="118"/>
        <v/>
      </c>
      <c r="L547" s="216" t="str">
        <f>IF(B547&lt;&gt;"",VLOOKUP(B547,G011B!$B:$Z,25,0),"")</f>
        <v/>
      </c>
      <c r="M547" s="245" t="str">
        <f t="shared" si="115"/>
        <v/>
      </c>
    </row>
    <row r="548" spans="1:15" ht="20.100000000000001" customHeight="1" x14ac:dyDescent="0.25">
      <c r="A548" s="8">
        <v>333</v>
      </c>
      <c r="B548" s="154"/>
      <c r="C548" s="211" t="str">
        <f t="shared" si="112"/>
        <v/>
      </c>
      <c r="D548" s="212" t="str">
        <f t="shared" si="113"/>
        <v/>
      </c>
      <c r="E548" s="155"/>
      <c r="F548" s="156"/>
      <c r="G548" s="221" t="str">
        <f t="shared" si="116"/>
        <v/>
      </c>
      <c r="H548" s="218" t="str">
        <f t="shared" si="114"/>
        <v/>
      </c>
      <c r="I548" s="225" t="str">
        <f t="shared" si="117"/>
        <v/>
      </c>
      <c r="J548" s="215" t="str">
        <f>IF(B548&gt;0,ROUNDUP(VLOOKUP(B548,G011B!$B:$R,16,0),2),"")</f>
        <v/>
      </c>
      <c r="K548" s="215" t="str">
        <f t="shared" si="118"/>
        <v/>
      </c>
      <c r="L548" s="216" t="str">
        <f>IF(B548&lt;&gt;"",VLOOKUP(B548,G011B!$B:$Z,25,0),"")</f>
        <v/>
      </c>
      <c r="M548" s="245" t="str">
        <f t="shared" si="115"/>
        <v/>
      </c>
    </row>
    <row r="549" spans="1:15" ht="20.100000000000001" customHeight="1" x14ac:dyDescent="0.25">
      <c r="A549" s="8">
        <v>334</v>
      </c>
      <c r="B549" s="154"/>
      <c r="C549" s="211" t="str">
        <f t="shared" si="112"/>
        <v/>
      </c>
      <c r="D549" s="212" t="str">
        <f t="shared" si="113"/>
        <v/>
      </c>
      <c r="E549" s="155"/>
      <c r="F549" s="156"/>
      <c r="G549" s="221" t="str">
        <f t="shared" si="116"/>
        <v/>
      </c>
      <c r="H549" s="218" t="str">
        <f t="shared" si="114"/>
        <v/>
      </c>
      <c r="I549" s="225" t="str">
        <f t="shared" si="117"/>
        <v/>
      </c>
      <c r="J549" s="215" t="str">
        <f>IF(B549&gt;0,ROUNDUP(VLOOKUP(B549,G011B!$B:$R,16,0),2),"")</f>
        <v/>
      </c>
      <c r="K549" s="215" t="str">
        <f t="shared" si="118"/>
        <v/>
      </c>
      <c r="L549" s="216" t="str">
        <f>IF(B549&lt;&gt;"",VLOOKUP(B549,G011B!$B:$Z,25,0),"")</f>
        <v/>
      </c>
      <c r="M549" s="245" t="str">
        <f t="shared" si="115"/>
        <v/>
      </c>
    </row>
    <row r="550" spans="1:15" ht="20.100000000000001" customHeight="1" x14ac:dyDescent="0.25">
      <c r="A550" s="8">
        <v>335</v>
      </c>
      <c r="B550" s="154"/>
      <c r="C550" s="211" t="str">
        <f t="shared" si="112"/>
        <v/>
      </c>
      <c r="D550" s="212" t="str">
        <f t="shared" si="113"/>
        <v/>
      </c>
      <c r="E550" s="155"/>
      <c r="F550" s="156"/>
      <c r="G550" s="221" t="str">
        <f t="shared" si="116"/>
        <v/>
      </c>
      <c r="H550" s="218" t="str">
        <f t="shared" si="114"/>
        <v/>
      </c>
      <c r="I550" s="225" t="str">
        <f t="shared" si="117"/>
        <v/>
      </c>
      <c r="J550" s="215" t="str">
        <f>IF(B550&gt;0,ROUNDUP(VLOOKUP(B550,G011B!$B:$R,16,0),2),"")</f>
        <v/>
      </c>
      <c r="K550" s="215" t="str">
        <f t="shared" si="118"/>
        <v/>
      </c>
      <c r="L550" s="216" t="str">
        <f>IF(B550&lt;&gt;"",VLOOKUP(B550,G011B!$B:$Z,25,0),"")</f>
        <v/>
      </c>
      <c r="M550" s="245" t="str">
        <f t="shared" si="115"/>
        <v/>
      </c>
    </row>
    <row r="551" spans="1:15" ht="20.100000000000001" customHeight="1" x14ac:dyDescent="0.25">
      <c r="A551" s="8">
        <v>336</v>
      </c>
      <c r="B551" s="154"/>
      <c r="C551" s="211" t="str">
        <f t="shared" si="112"/>
        <v/>
      </c>
      <c r="D551" s="212" t="str">
        <f t="shared" si="113"/>
        <v/>
      </c>
      <c r="E551" s="155"/>
      <c r="F551" s="156"/>
      <c r="G551" s="221" t="str">
        <f t="shared" si="116"/>
        <v/>
      </c>
      <c r="H551" s="218" t="str">
        <f t="shared" si="114"/>
        <v/>
      </c>
      <c r="I551" s="225" t="str">
        <f t="shared" si="117"/>
        <v/>
      </c>
      <c r="J551" s="215" t="str">
        <f>IF(B551&gt;0,ROUNDUP(VLOOKUP(B551,G011B!$B:$R,16,0),2),"")</f>
        <v/>
      </c>
      <c r="K551" s="215" t="str">
        <f t="shared" si="118"/>
        <v/>
      </c>
      <c r="L551" s="216" t="str">
        <f>IF(B551&lt;&gt;"",VLOOKUP(B551,G011B!$B:$Z,25,0),"")</f>
        <v/>
      </c>
      <c r="M551" s="245" t="str">
        <f t="shared" si="115"/>
        <v/>
      </c>
    </row>
    <row r="552" spans="1:15" ht="20.100000000000001" customHeight="1" x14ac:dyDescent="0.25">
      <c r="A552" s="8">
        <v>337</v>
      </c>
      <c r="B552" s="154"/>
      <c r="C552" s="211" t="str">
        <f t="shared" si="112"/>
        <v/>
      </c>
      <c r="D552" s="212" t="str">
        <f t="shared" si="113"/>
        <v/>
      </c>
      <c r="E552" s="155"/>
      <c r="F552" s="156"/>
      <c r="G552" s="221" t="str">
        <f t="shared" si="116"/>
        <v/>
      </c>
      <c r="H552" s="218" t="str">
        <f t="shared" si="114"/>
        <v/>
      </c>
      <c r="I552" s="225" t="str">
        <f t="shared" si="117"/>
        <v/>
      </c>
      <c r="J552" s="215" t="str">
        <f>IF(B552&gt;0,ROUNDUP(VLOOKUP(B552,G011B!$B:$R,16,0),2),"")</f>
        <v/>
      </c>
      <c r="K552" s="215" t="str">
        <f t="shared" si="118"/>
        <v/>
      </c>
      <c r="L552" s="216" t="str">
        <f>IF(B552&lt;&gt;"",VLOOKUP(B552,G011B!$B:$Z,25,0),"")</f>
        <v/>
      </c>
      <c r="M552" s="245" t="str">
        <f t="shared" si="115"/>
        <v/>
      </c>
    </row>
    <row r="553" spans="1:15" ht="20.100000000000001" customHeight="1" x14ac:dyDescent="0.25">
      <c r="A553" s="8">
        <v>338</v>
      </c>
      <c r="B553" s="154"/>
      <c r="C553" s="211" t="str">
        <f t="shared" si="112"/>
        <v/>
      </c>
      <c r="D553" s="212" t="str">
        <f t="shared" si="113"/>
        <v/>
      </c>
      <c r="E553" s="155"/>
      <c r="F553" s="156"/>
      <c r="G553" s="221" t="str">
        <f t="shared" si="116"/>
        <v/>
      </c>
      <c r="H553" s="218" t="str">
        <f t="shared" si="114"/>
        <v/>
      </c>
      <c r="I553" s="225" t="str">
        <f t="shared" si="117"/>
        <v/>
      </c>
      <c r="J553" s="215" t="str">
        <f>IF(B553&gt;0,ROUNDUP(VLOOKUP(B553,G011B!$B:$R,16,0),2),"")</f>
        <v/>
      </c>
      <c r="K553" s="215" t="str">
        <f t="shared" si="118"/>
        <v/>
      </c>
      <c r="L553" s="216" t="str">
        <f>IF(B553&lt;&gt;"",VLOOKUP(B553,G011B!$B:$Z,25,0),"")</f>
        <v/>
      </c>
      <c r="M553" s="245" t="str">
        <f t="shared" si="115"/>
        <v/>
      </c>
    </row>
    <row r="554" spans="1:15" ht="20.100000000000001" customHeight="1" x14ac:dyDescent="0.25">
      <c r="A554" s="8">
        <v>339</v>
      </c>
      <c r="B554" s="154"/>
      <c r="C554" s="211" t="str">
        <f t="shared" si="112"/>
        <v/>
      </c>
      <c r="D554" s="212" t="str">
        <f t="shared" si="113"/>
        <v/>
      </c>
      <c r="E554" s="155"/>
      <c r="F554" s="156"/>
      <c r="G554" s="221" t="str">
        <f t="shared" si="116"/>
        <v/>
      </c>
      <c r="H554" s="218" t="str">
        <f t="shared" si="114"/>
        <v/>
      </c>
      <c r="I554" s="225" t="str">
        <f t="shared" si="117"/>
        <v/>
      </c>
      <c r="J554" s="215" t="str">
        <f>IF(B554&gt;0,ROUNDUP(VLOOKUP(B554,G011B!$B:$R,16,0),2),"")</f>
        <v/>
      </c>
      <c r="K554" s="215" t="str">
        <f t="shared" si="118"/>
        <v/>
      </c>
      <c r="L554" s="216" t="str">
        <f>IF(B554&lt;&gt;"",VLOOKUP(B554,G011B!$B:$Z,25,0),"")</f>
        <v/>
      </c>
      <c r="M554" s="245" t="str">
        <f t="shared" si="115"/>
        <v/>
      </c>
    </row>
    <row r="555" spans="1:15" ht="20.100000000000001" customHeight="1" thickBot="1" x14ac:dyDescent="0.3">
      <c r="A555" s="134">
        <v>340</v>
      </c>
      <c r="B555" s="157"/>
      <c r="C555" s="213" t="str">
        <f t="shared" si="112"/>
        <v/>
      </c>
      <c r="D555" s="214" t="str">
        <f t="shared" si="113"/>
        <v/>
      </c>
      <c r="E555" s="158"/>
      <c r="F555" s="159"/>
      <c r="G555" s="222" t="str">
        <f t="shared" si="116"/>
        <v/>
      </c>
      <c r="H555" s="219" t="str">
        <f t="shared" si="114"/>
        <v/>
      </c>
      <c r="I555" s="226" t="str">
        <f t="shared" si="117"/>
        <v/>
      </c>
      <c r="J555" s="215" t="str">
        <f>IF(B555&gt;0,ROUNDUP(VLOOKUP(B555,G011B!$B:$R,16,0),2),"")</f>
        <v/>
      </c>
      <c r="K555" s="215" t="str">
        <f t="shared" si="118"/>
        <v/>
      </c>
      <c r="L555" s="216" t="str">
        <f>IF(B555&lt;&gt;"",VLOOKUP(B555,G011B!$B:$Z,25,0),"")</f>
        <v/>
      </c>
      <c r="M555" s="245" t="str">
        <f t="shared" si="115"/>
        <v/>
      </c>
    </row>
    <row r="556" spans="1:15" ht="20.100000000000001" customHeight="1" thickBot="1" x14ac:dyDescent="0.35">
      <c r="A556" s="482" t="s">
        <v>46</v>
      </c>
      <c r="B556" s="483"/>
      <c r="C556" s="483"/>
      <c r="D556" s="483"/>
      <c r="E556" s="483"/>
      <c r="F556" s="484"/>
      <c r="G556" s="223">
        <f>SUM(G536:G555)</f>
        <v>0</v>
      </c>
      <c r="H556" s="319"/>
      <c r="I556" s="206">
        <f>IF(C534=C501,SUM(I536:I555)+I523,SUM(I536:I555))</f>
        <v>0</v>
      </c>
      <c r="N556" s="227">
        <f>IF(COUNTA(E536:E555)&gt;0,1,0)</f>
        <v>0</v>
      </c>
    </row>
    <row r="557" spans="1:15" ht="20.100000000000001" customHeight="1" thickBot="1" x14ac:dyDescent="0.3">
      <c r="A557" s="475" t="s">
        <v>84</v>
      </c>
      <c r="B557" s="476"/>
      <c r="C557" s="476"/>
      <c r="D557" s="477"/>
      <c r="E557" s="195">
        <f>SUM(G:G)/2</f>
        <v>0</v>
      </c>
      <c r="F557" s="478"/>
      <c r="G557" s="479"/>
      <c r="H557" s="480"/>
      <c r="I557" s="204">
        <f>SUM(I536:I555)+I524</f>
        <v>0</v>
      </c>
    </row>
    <row r="558" spans="1:15" x14ac:dyDescent="0.25">
      <c r="A558" s="7" t="s">
        <v>156</v>
      </c>
    </row>
    <row r="560" spans="1:15" ht="19.5" x14ac:dyDescent="0.3">
      <c r="A560" s="349" t="s">
        <v>43</v>
      </c>
      <c r="B560" s="350">
        <f ca="1">imzatarihi</f>
        <v>46091</v>
      </c>
      <c r="C560" s="140" t="s">
        <v>44</v>
      </c>
      <c r="D560" s="348" t="str">
        <f>IF(kurulusyetkilisi&gt;0,kurulusyetkilisi,"")</f>
        <v/>
      </c>
      <c r="G560" s="342"/>
      <c r="H560" s="131"/>
      <c r="I560" s="131"/>
      <c r="K560" s="153"/>
      <c r="L560" s="153"/>
      <c r="M560" s="4"/>
      <c r="N560" s="153"/>
      <c r="O560" s="153"/>
    </row>
    <row r="561" spans="1:15" ht="19.5" x14ac:dyDescent="0.3">
      <c r="A561" s="346"/>
      <c r="B561" s="346"/>
      <c r="C561" s="140" t="s">
        <v>45</v>
      </c>
      <c r="D561" s="140"/>
      <c r="E561" s="414"/>
      <c r="F561" s="414"/>
      <c r="G561" s="414"/>
      <c r="H561" s="107"/>
      <c r="I561" s="107"/>
      <c r="K561" s="153"/>
      <c r="L561" s="153"/>
      <c r="M561" s="4"/>
      <c r="N561" s="153"/>
      <c r="O561" s="153"/>
    </row>
    <row r="562" spans="1:15" ht="15.75" x14ac:dyDescent="0.25">
      <c r="A562" s="453" t="s">
        <v>77</v>
      </c>
      <c r="B562" s="453"/>
      <c r="C562" s="453"/>
      <c r="D562" s="453"/>
      <c r="E562" s="453"/>
      <c r="F562" s="453"/>
      <c r="G562" s="453"/>
      <c r="H562" s="453"/>
      <c r="I562" s="453"/>
    </row>
    <row r="563" spans="1:15" x14ac:dyDescent="0.25">
      <c r="A563" s="439" t="str">
        <f>IF(YilDonem&lt;&gt;"",CONCATENATE(YilDonem," dönemine aittir."),"")</f>
        <v/>
      </c>
      <c r="B563" s="439"/>
      <c r="C563" s="439"/>
      <c r="D563" s="439"/>
      <c r="E563" s="439"/>
      <c r="F563" s="439"/>
      <c r="G563" s="439"/>
      <c r="H563" s="439"/>
      <c r="I563" s="439"/>
    </row>
    <row r="564" spans="1:15" ht="19.5" thickBot="1" x14ac:dyDescent="0.35">
      <c r="A564" s="474" t="s">
        <v>86</v>
      </c>
      <c r="B564" s="474"/>
      <c r="C564" s="474"/>
      <c r="D564" s="474"/>
      <c r="E564" s="474"/>
      <c r="F564" s="474"/>
      <c r="G564" s="474"/>
      <c r="H564" s="474"/>
      <c r="I564" s="474"/>
    </row>
    <row r="565" spans="1:15" ht="19.5" customHeight="1" thickBot="1" x14ac:dyDescent="0.3">
      <c r="A565" s="463" t="s">
        <v>1</v>
      </c>
      <c r="B565" s="464"/>
      <c r="C565" s="441" t="str">
        <f>IF(ProjeNo&gt;0,ProjeNo,"")</f>
        <v/>
      </c>
      <c r="D565" s="442"/>
      <c r="E565" s="442"/>
      <c r="F565" s="442"/>
      <c r="G565" s="442"/>
      <c r="H565" s="442"/>
      <c r="I565" s="443"/>
    </row>
    <row r="566" spans="1:15" ht="29.25" customHeight="1" thickBot="1" x14ac:dyDescent="0.3">
      <c r="A566" s="481" t="s">
        <v>11</v>
      </c>
      <c r="B566" s="470"/>
      <c r="C566" s="467" t="str">
        <f>IF(ProjeAdi&gt;0,ProjeAdi,"")</f>
        <v/>
      </c>
      <c r="D566" s="468"/>
      <c r="E566" s="468"/>
      <c r="F566" s="468"/>
      <c r="G566" s="468"/>
      <c r="H566" s="468"/>
      <c r="I566" s="469"/>
    </row>
    <row r="567" spans="1:15" ht="19.5" customHeight="1" thickBot="1" x14ac:dyDescent="0.3">
      <c r="A567" s="463" t="s">
        <v>78</v>
      </c>
      <c r="B567" s="464"/>
      <c r="C567" s="29"/>
      <c r="D567" s="485"/>
      <c r="E567" s="485"/>
      <c r="F567" s="485"/>
      <c r="G567" s="485"/>
      <c r="H567" s="485"/>
      <c r="I567" s="486"/>
    </row>
    <row r="568" spans="1:15" s="5" customFormat="1" ht="30.75" thickBot="1" x14ac:dyDescent="0.3">
      <c r="A568" s="3" t="s">
        <v>7</v>
      </c>
      <c r="B568" s="3" t="s">
        <v>8</v>
      </c>
      <c r="C568" s="3" t="s">
        <v>67</v>
      </c>
      <c r="D568" s="3" t="s">
        <v>161</v>
      </c>
      <c r="E568" s="3" t="s">
        <v>79</v>
      </c>
      <c r="F568" s="3" t="s">
        <v>80</v>
      </c>
      <c r="G568" s="3" t="s">
        <v>81</v>
      </c>
      <c r="H568" s="3" t="s">
        <v>82</v>
      </c>
      <c r="I568" s="3" t="s">
        <v>83</v>
      </c>
      <c r="J568" s="148" t="s">
        <v>87</v>
      </c>
      <c r="K568" s="149" t="s">
        <v>88</v>
      </c>
      <c r="L568" s="149" t="s">
        <v>80</v>
      </c>
    </row>
    <row r="569" spans="1:15" ht="20.100000000000001" customHeight="1" x14ac:dyDescent="0.25">
      <c r="A569" s="133">
        <v>341</v>
      </c>
      <c r="B569" s="150"/>
      <c r="C569" s="209" t="str">
        <f t="shared" ref="C569:C588" si="119">IF(B569&lt;&gt;"",VLOOKUP(B569,PersonelTablo,2,0),"")</f>
        <v/>
      </c>
      <c r="D569" s="210" t="str">
        <f t="shared" ref="D569:D588" si="120">IF(B569&lt;&gt;"",VLOOKUP(B569,PersonelTablo,3,0),"")</f>
        <v/>
      </c>
      <c r="E569" s="151"/>
      <c r="F569" s="152"/>
      <c r="G569" s="220" t="str">
        <f>IF(AND(B569&lt;&gt;"",L569&gt;=F569),E569*F569,"")</f>
        <v/>
      </c>
      <c r="H569" s="217" t="str">
        <f t="shared" ref="H569:H588" si="121">IF(B569&lt;&gt;"",VLOOKUP(B569,G011CTablo,15,0),"")</f>
        <v/>
      </c>
      <c r="I569" s="224" t="str">
        <f>IF(AND(B569&lt;&gt;"",J569&gt;=K569,L569&gt;0),G569*H569,"")</f>
        <v/>
      </c>
      <c r="J569" s="215" t="str">
        <f>IF(B569&gt;0,ROUNDUP(VLOOKUP(B569,G011B!$B:$R,16,0),2),"")</f>
        <v/>
      </c>
      <c r="K569" s="215" t="str">
        <f>IF(B569&gt;0,SUMIF($B:$B,B569,$G:$G),"")</f>
        <v/>
      </c>
      <c r="L569" s="216" t="str">
        <f>IF(B569&lt;&gt;"",VLOOKUP(B569,G011B!$B:$Z,25,0),"")</f>
        <v/>
      </c>
      <c r="M569" s="245" t="str">
        <f t="shared" ref="M569:M588" si="122">IF(J569&gt;=K569,"","Personelin bütün iş paketlerindeki Toplam Adam Ay değeri "&amp;K569&amp;" olup, bu değer, G011B formunda beyan edilen Çalışılan Toplam Ay değerini geçemez. Maliyeti hesaplamak için Adam/Ay Oranı veya Çalışılan Ay değerini düzeltiniz. ")</f>
        <v/>
      </c>
    </row>
    <row r="570" spans="1:15" ht="20.100000000000001" customHeight="1" x14ac:dyDescent="0.25">
      <c r="A570" s="8">
        <v>342</v>
      </c>
      <c r="B570" s="154"/>
      <c r="C570" s="211" t="str">
        <f t="shared" si="119"/>
        <v/>
      </c>
      <c r="D570" s="212" t="str">
        <f t="shared" si="120"/>
        <v/>
      </c>
      <c r="E570" s="155"/>
      <c r="F570" s="156"/>
      <c r="G570" s="221" t="str">
        <f t="shared" ref="G570:G588" si="123">IF(AND(B570&lt;&gt;"",L570&gt;=F570),E570*F570,"")</f>
        <v/>
      </c>
      <c r="H570" s="218" t="str">
        <f t="shared" si="121"/>
        <v/>
      </c>
      <c r="I570" s="225" t="str">
        <f t="shared" ref="I570:I588" si="124">IF(AND(B570&lt;&gt;"",J570&gt;=K570,L570&gt;0),G570*H570,"")</f>
        <v/>
      </c>
      <c r="J570" s="215" t="str">
        <f>IF(B570&gt;0,ROUNDUP(VLOOKUP(B570,G011B!$B:$R,16,0),2),"")</f>
        <v/>
      </c>
      <c r="K570" s="215" t="str">
        <f t="shared" ref="K570:K588" si="125">IF(B570&gt;0,SUMIF($B:$B,B570,$G:$G),"")</f>
        <v/>
      </c>
      <c r="L570" s="216" t="str">
        <f>IF(B570&lt;&gt;"",VLOOKUP(B570,G011B!$B:$Z,25,0),"")</f>
        <v/>
      </c>
      <c r="M570" s="245" t="str">
        <f t="shared" si="122"/>
        <v/>
      </c>
    </row>
    <row r="571" spans="1:15" ht="20.100000000000001" customHeight="1" x14ac:dyDescent="0.25">
      <c r="A571" s="8">
        <v>343</v>
      </c>
      <c r="B571" s="154"/>
      <c r="C571" s="211" t="str">
        <f t="shared" si="119"/>
        <v/>
      </c>
      <c r="D571" s="212" t="str">
        <f t="shared" si="120"/>
        <v/>
      </c>
      <c r="E571" s="155"/>
      <c r="F571" s="156"/>
      <c r="G571" s="221" t="str">
        <f t="shared" si="123"/>
        <v/>
      </c>
      <c r="H571" s="218" t="str">
        <f t="shared" si="121"/>
        <v/>
      </c>
      <c r="I571" s="225" t="str">
        <f t="shared" si="124"/>
        <v/>
      </c>
      <c r="J571" s="215" t="str">
        <f>IF(B571&gt;0,ROUNDUP(VLOOKUP(B571,G011B!$B:$R,16,0),2),"")</f>
        <v/>
      </c>
      <c r="K571" s="215" t="str">
        <f t="shared" si="125"/>
        <v/>
      </c>
      <c r="L571" s="216" t="str">
        <f>IF(B571&lt;&gt;"",VLOOKUP(B571,G011B!$B:$Z,25,0),"")</f>
        <v/>
      </c>
      <c r="M571" s="245" t="str">
        <f t="shared" si="122"/>
        <v/>
      </c>
    </row>
    <row r="572" spans="1:15" ht="20.100000000000001" customHeight="1" x14ac:dyDescent="0.25">
      <c r="A572" s="8">
        <v>344</v>
      </c>
      <c r="B572" s="154"/>
      <c r="C572" s="211" t="str">
        <f t="shared" si="119"/>
        <v/>
      </c>
      <c r="D572" s="212" t="str">
        <f t="shared" si="120"/>
        <v/>
      </c>
      <c r="E572" s="155"/>
      <c r="F572" s="156"/>
      <c r="G572" s="221" t="str">
        <f t="shared" si="123"/>
        <v/>
      </c>
      <c r="H572" s="218" t="str">
        <f t="shared" si="121"/>
        <v/>
      </c>
      <c r="I572" s="225" t="str">
        <f t="shared" si="124"/>
        <v/>
      </c>
      <c r="J572" s="215" t="str">
        <f>IF(B572&gt;0,ROUNDUP(VLOOKUP(B572,G011B!$B:$R,16,0),2),"")</f>
        <v/>
      </c>
      <c r="K572" s="215" t="str">
        <f t="shared" si="125"/>
        <v/>
      </c>
      <c r="L572" s="216" t="str">
        <f>IF(B572&lt;&gt;"",VLOOKUP(B572,G011B!$B:$Z,25,0),"")</f>
        <v/>
      </c>
      <c r="M572" s="245" t="str">
        <f t="shared" si="122"/>
        <v/>
      </c>
    </row>
    <row r="573" spans="1:15" ht="20.100000000000001" customHeight="1" x14ac:dyDescent="0.25">
      <c r="A573" s="8">
        <v>345</v>
      </c>
      <c r="B573" s="154"/>
      <c r="C573" s="211" t="str">
        <f t="shared" si="119"/>
        <v/>
      </c>
      <c r="D573" s="212" t="str">
        <f t="shared" si="120"/>
        <v/>
      </c>
      <c r="E573" s="155"/>
      <c r="F573" s="156"/>
      <c r="G573" s="221" t="str">
        <f t="shared" si="123"/>
        <v/>
      </c>
      <c r="H573" s="218" t="str">
        <f t="shared" si="121"/>
        <v/>
      </c>
      <c r="I573" s="225" t="str">
        <f t="shared" si="124"/>
        <v/>
      </c>
      <c r="J573" s="215" t="str">
        <f>IF(B573&gt;0,ROUNDUP(VLOOKUP(B573,G011B!$B:$R,16,0),2),"")</f>
        <v/>
      </c>
      <c r="K573" s="215" t="str">
        <f t="shared" si="125"/>
        <v/>
      </c>
      <c r="L573" s="216" t="str">
        <f>IF(B573&lt;&gt;"",VLOOKUP(B573,G011B!$B:$Z,25,0),"")</f>
        <v/>
      </c>
      <c r="M573" s="245" t="str">
        <f t="shared" si="122"/>
        <v/>
      </c>
    </row>
    <row r="574" spans="1:15" ht="20.100000000000001" customHeight="1" x14ac:dyDescent="0.25">
      <c r="A574" s="8">
        <v>346</v>
      </c>
      <c r="B574" s="154"/>
      <c r="C574" s="211" t="str">
        <f t="shared" si="119"/>
        <v/>
      </c>
      <c r="D574" s="212" t="str">
        <f t="shared" si="120"/>
        <v/>
      </c>
      <c r="E574" s="155"/>
      <c r="F574" s="156"/>
      <c r="G574" s="221" t="str">
        <f t="shared" si="123"/>
        <v/>
      </c>
      <c r="H574" s="218" t="str">
        <f t="shared" si="121"/>
        <v/>
      </c>
      <c r="I574" s="225" t="str">
        <f t="shared" si="124"/>
        <v/>
      </c>
      <c r="J574" s="215" t="str">
        <f>IF(B574&gt;0,ROUNDUP(VLOOKUP(B574,G011B!$B:$R,16,0),2),"")</f>
        <v/>
      </c>
      <c r="K574" s="215" t="str">
        <f t="shared" si="125"/>
        <v/>
      </c>
      <c r="L574" s="216" t="str">
        <f>IF(B574&lt;&gt;"",VLOOKUP(B574,G011B!$B:$Z,25,0),"")</f>
        <v/>
      </c>
      <c r="M574" s="245" t="str">
        <f t="shared" si="122"/>
        <v/>
      </c>
    </row>
    <row r="575" spans="1:15" ht="20.100000000000001" customHeight="1" x14ac:dyDescent="0.25">
      <c r="A575" s="8">
        <v>347</v>
      </c>
      <c r="B575" s="154"/>
      <c r="C575" s="211" t="str">
        <f t="shared" si="119"/>
        <v/>
      </c>
      <c r="D575" s="212" t="str">
        <f t="shared" si="120"/>
        <v/>
      </c>
      <c r="E575" s="155"/>
      <c r="F575" s="156"/>
      <c r="G575" s="221" t="str">
        <f t="shared" si="123"/>
        <v/>
      </c>
      <c r="H575" s="218" t="str">
        <f t="shared" si="121"/>
        <v/>
      </c>
      <c r="I575" s="225" t="str">
        <f t="shared" si="124"/>
        <v/>
      </c>
      <c r="J575" s="215" t="str">
        <f>IF(B575&gt;0,ROUNDUP(VLOOKUP(B575,G011B!$B:$R,16,0),2),"")</f>
        <v/>
      </c>
      <c r="K575" s="215" t="str">
        <f t="shared" si="125"/>
        <v/>
      </c>
      <c r="L575" s="216" t="str">
        <f>IF(B575&lt;&gt;"",VLOOKUP(B575,G011B!$B:$Z,25,0),"")</f>
        <v/>
      </c>
      <c r="M575" s="245" t="str">
        <f t="shared" si="122"/>
        <v/>
      </c>
    </row>
    <row r="576" spans="1:15" ht="20.100000000000001" customHeight="1" x14ac:dyDescent="0.25">
      <c r="A576" s="8">
        <v>348</v>
      </c>
      <c r="B576" s="154"/>
      <c r="C576" s="211" t="str">
        <f t="shared" si="119"/>
        <v/>
      </c>
      <c r="D576" s="212" t="str">
        <f t="shared" si="120"/>
        <v/>
      </c>
      <c r="E576" s="155"/>
      <c r="F576" s="156"/>
      <c r="G576" s="221" t="str">
        <f t="shared" si="123"/>
        <v/>
      </c>
      <c r="H576" s="218" t="str">
        <f t="shared" si="121"/>
        <v/>
      </c>
      <c r="I576" s="225" t="str">
        <f t="shared" si="124"/>
        <v/>
      </c>
      <c r="J576" s="215" t="str">
        <f>IF(B576&gt;0,ROUNDUP(VLOOKUP(B576,G011B!$B:$R,16,0),2),"")</f>
        <v/>
      </c>
      <c r="K576" s="215" t="str">
        <f t="shared" si="125"/>
        <v/>
      </c>
      <c r="L576" s="216" t="str">
        <f>IF(B576&lt;&gt;"",VLOOKUP(B576,G011B!$B:$Z,25,0),"")</f>
        <v/>
      </c>
      <c r="M576" s="245" t="str">
        <f t="shared" si="122"/>
        <v/>
      </c>
    </row>
    <row r="577" spans="1:14" ht="20.100000000000001" customHeight="1" x14ac:dyDescent="0.25">
      <c r="A577" s="8">
        <v>349</v>
      </c>
      <c r="B577" s="154"/>
      <c r="C577" s="211" t="str">
        <f t="shared" si="119"/>
        <v/>
      </c>
      <c r="D577" s="212" t="str">
        <f t="shared" si="120"/>
        <v/>
      </c>
      <c r="E577" s="155"/>
      <c r="F577" s="156"/>
      <c r="G577" s="221" t="str">
        <f t="shared" si="123"/>
        <v/>
      </c>
      <c r="H577" s="218" t="str">
        <f t="shared" si="121"/>
        <v/>
      </c>
      <c r="I577" s="225" t="str">
        <f t="shared" si="124"/>
        <v/>
      </c>
      <c r="J577" s="215" t="str">
        <f>IF(B577&gt;0,ROUNDUP(VLOOKUP(B577,G011B!$B:$R,16,0),2),"")</f>
        <v/>
      </c>
      <c r="K577" s="215" t="str">
        <f t="shared" si="125"/>
        <v/>
      </c>
      <c r="L577" s="216" t="str">
        <f>IF(B577&lt;&gt;"",VLOOKUP(B577,G011B!$B:$Z,25,0),"")</f>
        <v/>
      </c>
      <c r="M577" s="245" t="str">
        <f t="shared" si="122"/>
        <v/>
      </c>
    </row>
    <row r="578" spans="1:14" ht="20.100000000000001" customHeight="1" x14ac:dyDescent="0.25">
      <c r="A578" s="8">
        <v>350</v>
      </c>
      <c r="B578" s="154"/>
      <c r="C578" s="211" t="str">
        <f t="shared" si="119"/>
        <v/>
      </c>
      <c r="D578" s="212" t="str">
        <f t="shared" si="120"/>
        <v/>
      </c>
      <c r="E578" s="155"/>
      <c r="F578" s="156"/>
      <c r="G578" s="221" t="str">
        <f t="shared" si="123"/>
        <v/>
      </c>
      <c r="H578" s="218" t="str">
        <f t="shared" si="121"/>
        <v/>
      </c>
      <c r="I578" s="225" t="str">
        <f t="shared" si="124"/>
        <v/>
      </c>
      <c r="J578" s="215" t="str">
        <f>IF(B578&gt;0,ROUNDUP(VLOOKUP(B578,G011B!$B:$R,16,0),2),"")</f>
        <v/>
      </c>
      <c r="K578" s="215" t="str">
        <f t="shared" si="125"/>
        <v/>
      </c>
      <c r="L578" s="216" t="str">
        <f>IF(B578&lt;&gt;"",VLOOKUP(B578,G011B!$B:$Z,25,0),"")</f>
        <v/>
      </c>
      <c r="M578" s="245" t="str">
        <f t="shared" si="122"/>
        <v/>
      </c>
    </row>
    <row r="579" spans="1:14" ht="20.100000000000001" customHeight="1" x14ac:dyDescent="0.25">
      <c r="A579" s="8">
        <v>351</v>
      </c>
      <c r="B579" s="154"/>
      <c r="C579" s="211" t="str">
        <f t="shared" si="119"/>
        <v/>
      </c>
      <c r="D579" s="212" t="str">
        <f t="shared" si="120"/>
        <v/>
      </c>
      <c r="E579" s="155"/>
      <c r="F579" s="156"/>
      <c r="G579" s="221" t="str">
        <f t="shared" si="123"/>
        <v/>
      </c>
      <c r="H579" s="218" t="str">
        <f t="shared" si="121"/>
        <v/>
      </c>
      <c r="I579" s="225" t="str">
        <f t="shared" si="124"/>
        <v/>
      </c>
      <c r="J579" s="215" t="str">
        <f>IF(B579&gt;0,ROUNDUP(VLOOKUP(B579,G011B!$B:$R,16,0),2),"")</f>
        <v/>
      </c>
      <c r="K579" s="215" t="str">
        <f t="shared" si="125"/>
        <v/>
      </c>
      <c r="L579" s="216" t="str">
        <f>IF(B579&lt;&gt;"",VLOOKUP(B579,G011B!$B:$Z,25,0),"")</f>
        <v/>
      </c>
      <c r="M579" s="245" t="str">
        <f t="shared" si="122"/>
        <v/>
      </c>
    </row>
    <row r="580" spans="1:14" ht="20.100000000000001" customHeight="1" x14ac:dyDescent="0.25">
      <c r="A580" s="8">
        <v>352</v>
      </c>
      <c r="B580" s="154"/>
      <c r="C580" s="211" t="str">
        <f t="shared" si="119"/>
        <v/>
      </c>
      <c r="D580" s="212" t="str">
        <f t="shared" si="120"/>
        <v/>
      </c>
      <c r="E580" s="155"/>
      <c r="F580" s="156"/>
      <c r="G580" s="221" t="str">
        <f t="shared" si="123"/>
        <v/>
      </c>
      <c r="H580" s="218" t="str">
        <f t="shared" si="121"/>
        <v/>
      </c>
      <c r="I580" s="225" t="str">
        <f t="shared" si="124"/>
        <v/>
      </c>
      <c r="J580" s="215" t="str">
        <f>IF(B580&gt;0,ROUNDUP(VLOOKUP(B580,G011B!$B:$R,16,0),2),"")</f>
        <v/>
      </c>
      <c r="K580" s="215" t="str">
        <f t="shared" si="125"/>
        <v/>
      </c>
      <c r="L580" s="216" t="str">
        <f>IF(B580&lt;&gt;"",VLOOKUP(B580,G011B!$B:$Z,25,0),"")</f>
        <v/>
      </c>
      <c r="M580" s="245" t="str">
        <f t="shared" si="122"/>
        <v/>
      </c>
    </row>
    <row r="581" spans="1:14" ht="20.100000000000001" customHeight="1" x14ac:dyDescent="0.25">
      <c r="A581" s="8">
        <v>353</v>
      </c>
      <c r="B581" s="154"/>
      <c r="C581" s="211" t="str">
        <f t="shared" si="119"/>
        <v/>
      </c>
      <c r="D581" s="212" t="str">
        <f t="shared" si="120"/>
        <v/>
      </c>
      <c r="E581" s="155"/>
      <c r="F581" s="156"/>
      <c r="G581" s="221" t="str">
        <f t="shared" si="123"/>
        <v/>
      </c>
      <c r="H581" s="218" t="str">
        <f t="shared" si="121"/>
        <v/>
      </c>
      <c r="I581" s="225" t="str">
        <f t="shared" si="124"/>
        <v/>
      </c>
      <c r="J581" s="215" t="str">
        <f>IF(B581&gt;0,ROUNDUP(VLOOKUP(B581,G011B!$B:$R,16,0),2),"")</f>
        <v/>
      </c>
      <c r="K581" s="215" t="str">
        <f t="shared" si="125"/>
        <v/>
      </c>
      <c r="L581" s="216" t="str">
        <f>IF(B581&lt;&gt;"",VLOOKUP(B581,G011B!$B:$Z,25,0),"")</f>
        <v/>
      </c>
      <c r="M581" s="245" t="str">
        <f t="shared" si="122"/>
        <v/>
      </c>
    </row>
    <row r="582" spans="1:14" ht="20.100000000000001" customHeight="1" x14ac:dyDescent="0.25">
      <c r="A582" s="8">
        <v>354</v>
      </c>
      <c r="B582" s="154"/>
      <c r="C582" s="211" t="str">
        <f t="shared" si="119"/>
        <v/>
      </c>
      <c r="D582" s="212" t="str">
        <f t="shared" si="120"/>
        <v/>
      </c>
      <c r="E582" s="155"/>
      <c r="F582" s="156"/>
      <c r="G582" s="221" t="str">
        <f t="shared" si="123"/>
        <v/>
      </c>
      <c r="H582" s="218" t="str">
        <f t="shared" si="121"/>
        <v/>
      </c>
      <c r="I582" s="225" t="str">
        <f t="shared" si="124"/>
        <v/>
      </c>
      <c r="J582" s="215" t="str">
        <f>IF(B582&gt;0,ROUNDUP(VLOOKUP(B582,G011B!$B:$R,16,0),2),"")</f>
        <v/>
      </c>
      <c r="K582" s="215" t="str">
        <f t="shared" si="125"/>
        <v/>
      </c>
      <c r="L582" s="216" t="str">
        <f>IF(B582&lt;&gt;"",VLOOKUP(B582,G011B!$B:$Z,25,0),"")</f>
        <v/>
      </c>
      <c r="M582" s="245" t="str">
        <f t="shared" si="122"/>
        <v/>
      </c>
    </row>
    <row r="583" spans="1:14" ht="20.100000000000001" customHeight="1" x14ac:dyDescent="0.25">
      <c r="A583" s="8">
        <v>355</v>
      </c>
      <c r="B583" s="154"/>
      <c r="C583" s="211" t="str">
        <f t="shared" si="119"/>
        <v/>
      </c>
      <c r="D583" s="212" t="str">
        <f t="shared" si="120"/>
        <v/>
      </c>
      <c r="E583" s="155"/>
      <c r="F583" s="156"/>
      <c r="G583" s="221" t="str">
        <f t="shared" si="123"/>
        <v/>
      </c>
      <c r="H583" s="218" t="str">
        <f t="shared" si="121"/>
        <v/>
      </c>
      <c r="I583" s="225" t="str">
        <f t="shared" si="124"/>
        <v/>
      </c>
      <c r="J583" s="215" t="str">
        <f>IF(B583&gt;0,ROUNDUP(VLOOKUP(B583,G011B!$B:$R,16,0),2),"")</f>
        <v/>
      </c>
      <c r="K583" s="215" t="str">
        <f t="shared" si="125"/>
        <v/>
      </c>
      <c r="L583" s="216" t="str">
        <f>IF(B583&lt;&gt;"",VLOOKUP(B583,G011B!$B:$Z,25,0),"")</f>
        <v/>
      </c>
      <c r="M583" s="245" t="str">
        <f t="shared" si="122"/>
        <v/>
      </c>
    </row>
    <row r="584" spans="1:14" ht="20.100000000000001" customHeight="1" x14ac:dyDescent="0.25">
      <c r="A584" s="8">
        <v>356</v>
      </c>
      <c r="B584" s="154"/>
      <c r="C584" s="211" t="str">
        <f t="shared" si="119"/>
        <v/>
      </c>
      <c r="D584" s="212" t="str">
        <f t="shared" si="120"/>
        <v/>
      </c>
      <c r="E584" s="155"/>
      <c r="F584" s="156"/>
      <c r="G584" s="221" t="str">
        <f t="shared" si="123"/>
        <v/>
      </c>
      <c r="H584" s="218" t="str">
        <f t="shared" si="121"/>
        <v/>
      </c>
      <c r="I584" s="225" t="str">
        <f t="shared" si="124"/>
        <v/>
      </c>
      <c r="J584" s="215" t="str">
        <f>IF(B584&gt;0,ROUNDUP(VLOOKUP(B584,G011B!$B:$R,16,0),2),"")</f>
        <v/>
      </c>
      <c r="K584" s="215" t="str">
        <f t="shared" si="125"/>
        <v/>
      </c>
      <c r="L584" s="216" t="str">
        <f>IF(B584&lt;&gt;"",VLOOKUP(B584,G011B!$B:$Z,25,0),"")</f>
        <v/>
      </c>
      <c r="M584" s="245" t="str">
        <f t="shared" si="122"/>
        <v/>
      </c>
    </row>
    <row r="585" spans="1:14" ht="20.100000000000001" customHeight="1" x14ac:dyDescent="0.25">
      <c r="A585" s="8">
        <v>357</v>
      </c>
      <c r="B585" s="154"/>
      <c r="C585" s="211" t="str">
        <f t="shared" si="119"/>
        <v/>
      </c>
      <c r="D585" s="212" t="str">
        <f t="shared" si="120"/>
        <v/>
      </c>
      <c r="E585" s="155"/>
      <c r="F585" s="156"/>
      <c r="G585" s="221" t="str">
        <f t="shared" si="123"/>
        <v/>
      </c>
      <c r="H585" s="218" t="str">
        <f t="shared" si="121"/>
        <v/>
      </c>
      <c r="I585" s="225" t="str">
        <f t="shared" si="124"/>
        <v/>
      </c>
      <c r="J585" s="215" t="str">
        <f>IF(B585&gt;0,ROUNDUP(VLOOKUP(B585,G011B!$B:$R,16,0),2),"")</f>
        <v/>
      </c>
      <c r="K585" s="215" t="str">
        <f t="shared" si="125"/>
        <v/>
      </c>
      <c r="L585" s="216" t="str">
        <f>IF(B585&lt;&gt;"",VLOOKUP(B585,G011B!$B:$Z,25,0),"")</f>
        <v/>
      </c>
      <c r="M585" s="245" t="str">
        <f t="shared" si="122"/>
        <v/>
      </c>
    </row>
    <row r="586" spans="1:14" ht="20.100000000000001" customHeight="1" x14ac:dyDescent="0.25">
      <c r="A586" s="8">
        <v>358</v>
      </c>
      <c r="B586" s="154"/>
      <c r="C586" s="211" t="str">
        <f t="shared" si="119"/>
        <v/>
      </c>
      <c r="D586" s="212" t="str">
        <f t="shared" si="120"/>
        <v/>
      </c>
      <c r="E586" s="155"/>
      <c r="F586" s="156"/>
      <c r="G586" s="221" t="str">
        <f t="shared" si="123"/>
        <v/>
      </c>
      <c r="H586" s="218" t="str">
        <f t="shared" si="121"/>
        <v/>
      </c>
      <c r="I586" s="225" t="str">
        <f t="shared" si="124"/>
        <v/>
      </c>
      <c r="J586" s="215" t="str">
        <f>IF(B586&gt;0,ROUNDUP(VLOOKUP(B586,G011B!$B:$R,16,0),2),"")</f>
        <v/>
      </c>
      <c r="K586" s="215" t="str">
        <f t="shared" si="125"/>
        <v/>
      </c>
      <c r="L586" s="216" t="str">
        <f>IF(B586&lt;&gt;"",VLOOKUP(B586,G011B!$B:$Z,25,0),"")</f>
        <v/>
      </c>
      <c r="M586" s="245" t="str">
        <f t="shared" si="122"/>
        <v/>
      </c>
    </row>
    <row r="587" spans="1:14" ht="20.100000000000001" customHeight="1" x14ac:dyDescent="0.25">
      <c r="A587" s="8">
        <v>359</v>
      </c>
      <c r="B587" s="154"/>
      <c r="C587" s="211" t="str">
        <f t="shared" si="119"/>
        <v/>
      </c>
      <c r="D587" s="212" t="str">
        <f t="shared" si="120"/>
        <v/>
      </c>
      <c r="E587" s="155"/>
      <c r="F587" s="156"/>
      <c r="G587" s="221" t="str">
        <f t="shared" si="123"/>
        <v/>
      </c>
      <c r="H587" s="218" t="str">
        <f t="shared" si="121"/>
        <v/>
      </c>
      <c r="I587" s="225" t="str">
        <f t="shared" si="124"/>
        <v/>
      </c>
      <c r="J587" s="215" t="str">
        <f>IF(B587&gt;0,ROUNDUP(VLOOKUP(B587,G011B!$B:$R,16,0),2),"")</f>
        <v/>
      </c>
      <c r="K587" s="215" t="str">
        <f t="shared" si="125"/>
        <v/>
      </c>
      <c r="L587" s="216" t="str">
        <f>IF(B587&lt;&gt;"",VLOOKUP(B587,G011B!$B:$Z,25,0),"")</f>
        <v/>
      </c>
      <c r="M587" s="245" t="str">
        <f t="shared" si="122"/>
        <v/>
      </c>
    </row>
    <row r="588" spans="1:14" ht="20.100000000000001" customHeight="1" thickBot="1" x14ac:dyDescent="0.3">
      <c r="A588" s="134">
        <v>360</v>
      </c>
      <c r="B588" s="157"/>
      <c r="C588" s="213" t="str">
        <f t="shared" si="119"/>
        <v/>
      </c>
      <c r="D588" s="214" t="str">
        <f t="shared" si="120"/>
        <v/>
      </c>
      <c r="E588" s="158"/>
      <c r="F588" s="159"/>
      <c r="G588" s="222" t="str">
        <f t="shared" si="123"/>
        <v/>
      </c>
      <c r="H588" s="219" t="str">
        <f t="shared" si="121"/>
        <v/>
      </c>
      <c r="I588" s="226" t="str">
        <f t="shared" si="124"/>
        <v/>
      </c>
      <c r="J588" s="215" t="str">
        <f>IF(B588&gt;0,ROUNDUP(VLOOKUP(B588,G011B!$B:$R,16,0),2),"")</f>
        <v/>
      </c>
      <c r="K588" s="215" t="str">
        <f t="shared" si="125"/>
        <v/>
      </c>
      <c r="L588" s="216" t="str">
        <f>IF(B588&lt;&gt;"",VLOOKUP(B588,G011B!$B:$Z,25,0),"")</f>
        <v/>
      </c>
      <c r="M588" s="245" t="str">
        <f t="shared" si="122"/>
        <v/>
      </c>
    </row>
    <row r="589" spans="1:14" ht="20.100000000000001" customHeight="1" thickBot="1" x14ac:dyDescent="0.35">
      <c r="A589" s="482" t="s">
        <v>46</v>
      </c>
      <c r="B589" s="483"/>
      <c r="C589" s="483"/>
      <c r="D589" s="483"/>
      <c r="E589" s="483"/>
      <c r="F589" s="484"/>
      <c r="G589" s="223">
        <f>SUM(G569:G588)</f>
        <v>0</v>
      </c>
      <c r="H589" s="319"/>
      <c r="I589" s="206">
        <f>IF(C567=C534,SUM(I569:I588)+I556,SUM(I569:I588))</f>
        <v>0</v>
      </c>
      <c r="N589" s="227">
        <f>IF(COUNTA(E569:E588)&gt;0,1,0)</f>
        <v>0</v>
      </c>
    </row>
    <row r="590" spans="1:14" ht="20.100000000000001" customHeight="1" thickBot="1" x14ac:dyDescent="0.3">
      <c r="A590" s="475" t="s">
        <v>84</v>
      </c>
      <c r="B590" s="476"/>
      <c r="C590" s="476"/>
      <c r="D590" s="477"/>
      <c r="E590" s="195">
        <f>SUM(G:G)/2</f>
        <v>0</v>
      </c>
      <c r="F590" s="478"/>
      <c r="G590" s="479"/>
      <c r="H590" s="480"/>
      <c r="I590" s="204">
        <f>SUM(I569:I588)+I557</f>
        <v>0</v>
      </c>
    </row>
    <row r="591" spans="1:14" x14ac:dyDescent="0.25">
      <c r="A591" s="7" t="s">
        <v>156</v>
      </c>
    </row>
    <row r="593" spans="1:15" ht="19.5" x14ac:dyDescent="0.3">
      <c r="A593" s="349" t="s">
        <v>43</v>
      </c>
      <c r="B593" s="350">
        <f ca="1">imzatarihi</f>
        <v>46091</v>
      </c>
      <c r="C593" s="140" t="s">
        <v>44</v>
      </c>
      <c r="D593" s="348" t="str">
        <f>IF(kurulusyetkilisi&gt;0,kurulusyetkilisi,"")</f>
        <v/>
      </c>
      <c r="G593" s="342"/>
      <c r="H593" s="131"/>
      <c r="I593" s="131"/>
      <c r="K593" s="153"/>
      <c r="L593" s="153"/>
      <c r="M593" s="4"/>
      <c r="N593" s="153"/>
      <c r="O593" s="153"/>
    </row>
    <row r="594" spans="1:15" ht="19.5" x14ac:dyDescent="0.3">
      <c r="A594" s="346"/>
      <c r="B594" s="346"/>
      <c r="C594" s="140" t="s">
        <v>45</v>
      </c>
      <c r="D594" s="140"/>
      <c r="E594" s="414"/>
      <c r="F594" s="414"/>
      <c r="G594" s="414"/>
      <c r="H594" s="107"/>
      <c r="I594" s="107"/>
      <c r="K594" s="153"/>
      <c r="L594" s="153"/>
      <c r="M594" s="4"/>
      <c r="N594" s="153"/>
      <c r="O594" s="153"/>
    </row>
    <row r="595" spans="1:15" ht="15.75" x14ac:dyDescent="0.25">
      <c r="A595" s="453" t="s">
        <v>77</v>
      </c>
      <c r="B595" s="453"/>
      <c r="C595" s="453"/>
      <c r="D595" s="453"/>
      <c r="E595" s="453"/>
      <c r="F595" s="453"/>
      <c r="G595" s="453"/>
      <c r="H595" s="453"/>
      <c r="I595" s="453"/>
    </row>
    <row r="596" spans="1:15" x14ac:dyDescent="0.25">
      <c r="A596" s="439" t="str">
        <f>IF(YilDonem&lt;&gt;"",CONCATENATE(YilDonem," dönemine aittir."),"")</f>
        <v/>
      </c>
      <c r="B596" s="439"/>
      <c r="C596" s="439"/>
      <c r="D596" s="439"/>
      <c r="E596" s="439"/>
      <c r="F596" s="439"/>
      <c r="G596" s="439"/>
      <c r="H596" s="439"/>
      <c r="I596" s="439"/>
    </row>
    <row r="597" spans="1:15" ht="19.5" thickBot="1" x14ac:dyDescent="0.35">
      <c r="A597" s="474" t="s">
        <v>86</v>
      </c>
      <c r="B597" s="474"/>
      <c r="C597" s="474"/>
      <c r="D597" s="474"/>
      <c r="E597" s="474"/>
      <c r="F597" s="474"/>
      <c r="G597" s="474"/>
      <c r="H597" s="474"/>
      <c r="I597" s="474"/>
    </row>
    <row r="598" spans="1:15" ht="19.5" customHeight="1" thickBot="1" x14ac:dyDescent="0.3">
      <c r="A598" s="463" t="s">
        <v>1</v>
      </c>
      <c r="B598" s="464"/>
      <c r="C598" s="441" t="str">
        <f>IF(ProjeNo&gt;0,ProjeNo,"")</f>
        <v/>
      </c>
      <c r="D598" s="442"/>
      <c r="E598" s="442"/>
      <c r="F598" s="442"/>
      <c r="G598" s="442"/>
      <c r="H598" s="442"/>
      <c r="I598" s="443"/>
    </row>
    <row r="599" spans="1:15" ht="29.25" customHeight="1" thickBot="1" x14ac:dyDescent="0.3">
      <c r="A599" s="481" t="s">
        <v>11</v>
      </c>
      <c r="B599" s="470"/>
      <c r="C599" s="467" t="str">
        <f>IF(ProjeAdi&gt;0,ProjeAdi,"")</f>
        <v/>
      </c>
      <c r="D599" s="468"/>
      <c r="E599" s="468"/>
      <c r="F599" s="468"/>
      <c r="G599" s="468"/>
      <c r="H599" s="468"/>
      <c r="I599" s="469"/>
    </row>
    <row r="600" spans="1:15" ht="19.5" customHeight="1" thickBot="1" x14ac:dyDescent="0.3">
      <c r="A600" s="463" t="s">
        <v>78</v>
      </c>
      <c r="B600" s="464"/>
      <c r="C600" s="29"/>
      <c r="D600" s="485"/>
      <c r="E600" s="485"/>
      <c r="F600" s="485"/>
      <c r="G600" s="485"/>
      <c r="H600" s="485"/>
      <c r="I600" s="486"/>
    </row>
    <row r="601" spans="1:15" s="5" customFormat="1" ht="30.75" thickBot="1" x14ac:dyDescent="0.3">
      <c r="A601" s="3" t="s">
        <v>7</v>
      </c>
      <c r="B601" s="3" t="s">
        <v>8</v>
      </c>
      <c r="C601" s="3" t="s">
        <v>67</v>
      </c>
      <c r="D601" s="3" t="s">
        <v>161</v>
      </c>
      <c r="E601" s="3" t="s">
        <v>79</v>
      </c>
      <c r="F601" s="3" t="s">
        <v>80</v>
      </c>
      <c r="G601" s="3" t="s">
        <v>81</v>
      </c>
      <c r="H601" s="3" t="s">
        <v>82</v>
      </c>
      <c r="I601" s="3" t="s">
        <v>83</v>
      </c>
      <c r="J601" s="148" t="s">
        <v>87</v>
      </c>
      <c r="K601" s="149" t="s">
        <v>88</v>
      </c>
      <c r="L601" s="149" t="s">
        <v>80</v>
      </c>
    </row>
    <row r="602" spans="1:15" ht="20.100000000000001" customHeight="1" x14ac:dyDescent="0.25">
      <c r="A602" s="133">
        <v>361</v>
      </c>
      <c r="B602" s="150"/>
      <c r="C602" s="209" t="str">
        <f t="shared" ref="C602:C621" si="126">IF(B602&lt;&gt;"",VLOOKUP(B602,PersonelTablo,2,0),"")</f>
        <v/>
      </c>
      <c r="D602" s="210" t="str">
        <f t="shared" ref="D602:D621" si="127">IF(B602&lt;&gt;"",VLOOKUP(B602,PersonelTablo,3,0),"")</f>
        <v/>
      </c>
      <c r="E602" s="151"/>
      <c r="F602" s="152"/>
      <c r="G602" s="220" t="str">
        <f>IF(AND(B602&lt;&gt;"",L602&gt;=F602),E602*F602,"")</f>
        <v/>
      </c>
      <c r="H602" s="217" t="str">
        <f t="shared" ref="H602:H621" si="128">IF(B602&lt;&gt;"",VLOOKUP(B602,G011CTablo,15,0),"")</f>
        <v/>
      </c>
      <c r="I602" s="224" t="str">
        <f>IF(AND(B602&lt;&gt;"",J602&gt;=K602,L602&gt;0),G602*H602,"")</f>
        <v/>
      </c>
      <c r="J602" s="215" t="str">
        <f>IF(B602&gt;0,ROUNDUP(VLOOKUP(B602,G011B!$B:$R,16,0),2),"")</f>
        <v/>
      </c>
      <c r="K602" s="215" t="str">
        <f>IF(B602&gt;0,SUMIF($B:$B,B602,$G:$G),"")</f>
        <v/>
      </c>
      <c r="L602" s="216" t="str">
        <f>IF(B602&lt;&gt;"",VLOOKUP(B602,G011B!$B:$Z,25,0),"")</f>
        <v/>
      </c>
      <c r="M602" s="245" t="str">
        <f t="shared" ref="M602:M621" si="129">IF(J602&gt;=K602,"","Personelin bütün iş paketlerindeki Toplam Adam Ay değeri "&amp;K602&amp;" olup, bu değer, G011B formunda beyan edilen Çalışılan Toplam Ay değerini geçemez. Maliyeti hesaplamak için Adam/Ay Oranı veya Çalışılan Ay değerini düzeltiniz. ")</f>
        <v/>
      </c>
    </row>
    <row r="603" spans="1:15" ht="20.100000000000001" customHeight="1" x14ac:dyDescent="0.25">
      <c r="A603" s="8">
        <v>362</v>
      </c>
      <c r="B603" s="154"/>
      <c r="C603" s="211" t="str">
        <f t="shared" si="126"/>
        <v/>
      </c>
      <c r="D603" s="212" t="str">
        <f t="shared" si="127"/>
        <v/>
      </c>
      <c r="E603" s="155"/>
      <c r="F603" s="156"/>
      <c r="G603" s="221" t="str">
        <f t="shared" ref="G603:G621" si="130">IF(AND(B603&lt;&gt;"",L603&gt;=F603),E603*F603,"")</f>
        <v/>
      </c>
      <c r="H603" s="218" t="str">
        <f t="shared" si="128"/>
        <v/>
      </c>
      <c r="I603" s="225" t="str">
        <f t="shared" ref="I603:I621" si="131">IF(AND(B603&lt;&gt;"",J603&gt;=K603,L603&gt;0),G603*H603,"")</f>
        <v/>
      </c>
      <c r="J603" s="215" t="str">
        <f>IF(B603&gt;0,ROUNDUP(VLOOKUP(B603,G011B!$B:$R,16,0),2),"")</f>
        <v/>
      </c>
      <c r="K603" s="215" t="str">
        <f t="shared" ref="K603:K621" si="132">IF(B603&gt;0,SUMIF($B:$B,B603,$G:$G),"")</f>
        <v/>
      </c>
      <c r="L603" s="216" t="str">
        <f>IF(B603&lt;&gt;"",VLOOKUP(B603,G011B!$B:$Z,25,0),"")</f>
        <v/>
      </c>
      <c r="M603" s="245" t="str">
        <f t="shared" si="129"/>
        <v/>
      </c>
    </row>
    <row r="604" spans="1:15" ht="20.100000000000001" customHeight="1" x14ac:dyDescent="0.25">
      <c r="A604" s="8">
        <v>363</v>
      </c>
      <c r="B604" s="154"/>
      <c r="C604" s="211" t="str">
        <f t="shared" si="126"/>
        <v/>
      </c>
      <c r="D604" s="212" t="str">
        <f t="shared" si="127"/>
        <v/>
      </c>
      <c r="E604" s="155"/>
      <c r="F604" s="156"/>
      <c r="G604" s="221" t="str">
        <f t="shared" si="130"/>
        <v/>
      </c>
      <c r="H604" s="218" t="str">
        <f t="shared" si="128"/>
        <v/>
      </c>
      <c r="I604" s="225" t="str">
        <f t="shared" si="131"/>
        <v/>
      </c>
      <c r="J604" s="215" t="str">
        <f>IF(B604&gt;0,ROUNDUP(VLOOKUP(B604,G011B!$B:$R,16,0),2),"")</f>
        <v/>
      </c>
      <c r="K604" s="215" t="str">
        <f t="shared" si="132"/>
        <v/>
      </c>
      <c r="L604" s="216" t="str">
        <f>IF(B604&lt;&gt;"",VLOOKUP(B604,G011B!$B:$Z,25,0),"")</f>
        <v/>
      </c>
      <c r="M604" s="245" t="str">
        <f t="shared" si="129"/>
        <v/>
      </c>
    </row>
    <row r="605" spans="1:15" ht="20.100000000000001" customHeight="1" x14ac:dyDescent="0.25">
      <c r="A605" s="8">
        <v>364</v>
      </c>
      <c r="B605" s="154"/>
      <c r="C605" s="211" t="str">
        <f t="shared" si="126"/>
        <v/>
      </c>
      <c r="D605" s="212" t="str">
        <f t="shared" si="127"/>
        <v/>
      </c>
      <c r="E605" s="155"/>
      <c r="F605" s="156"/>
      <c r="G605" s="221" t="str">
        <f t="shared" si="130"/>
        <v/>
      </c>
      <c r="H605" s="218" t="str">
        <f t="shared" si="128"/>
        <v/>
      </c>
      <c r="I605" s="225" t="str">
        <f t="shared" si="131"/>
        <v/>
      </c>
      <c r="J605" s="215" t="str">
        <f>IF(B605&gt;0,ROUNDUP(VLOOKUP(B605,G011B!$B:$R,16,0),2),"")</f>
        <v/>
      </c>
      <c r="K605" s="215" t="str">
        <f t="shared" si="132"/>
        <v/>
      </c>
      <c r="L605" s="216" t="str">
        <f>IF(B605&lt;&gt;"",VLOOKUP(B605,G011B!$B:$Z,25,0),"")</f>
        <v/>
      </c>
      <c r="M605" s="245" t="str">
        <f t="shared" si="129"/>
        <v/>
      </c>
    </row>
    <row r="606" spans="1:15" ht="20.100000000000001" customHeight="1" x14ac:dyDescent="0.25">
      <c r="A606" s="8">
        <v>365</v>
      </c>
      <c r="B606" s="154"/>
      <c r="C606" s="211" t="str">
        <f t="shared" si="126"/>
        <v/>
      </c>
      <c r="D606" s="212" t="str">
        <f t="shared" si="127"/>
        <v/>
      </c>
      <c r="E606" s="155"/>
      <c r="F606" s="156"/>
      <c r="G606" s="221" t="str">
        <f t="shared" si="130"/>
        <v/>
      </c>
      <c r="H606" s="218" t="str">
        <f t="shared" si="128"/>
        <v/>
      </c>
      <c r="I606" s="225" t="str">
        <f t="shared" si="131"/>
        <v/>
      </c>
      <c r="J606" s="215" t="str">
        <f>IF(B606&gt;0,ROUNDUP(VLOOKUP(B606,G011B!$B:$R,16,0),2),"")</f>
        <v/>
      </c>
      <c r="K606" s="215" t="str">
        <f t="shared" si="132"/>
        <v/>
      </c>
      <c r="L606" s="216" t="str">
        <f>IF(B606&lt;&gt;"",VLOOKUP(B606,G011B!$B:$Z,25,0),"")</f>
        <v/>
      </c>
      <c r="M606" s="245" t="str">
        <f t="shared" si="129"/>
        <v/>
      </c>
    </row>
    <row r="607" spans="1:15" ht="20.100000000000001" customHeight="1" x14ac:dyDescent="0.25">
      <c r="A607" s="8">
        <v>366</v>
      </c>
      <c r="B607" s="154"/>
      <c r="C607" s="211" t="str">
        <f t="shared" si="126"/>
        <v/>
      </c>
      <c r="D607" s="212" t="str">
        <f t="shared" si="127"/>
        <v/>
      </c>
      <c r="E607" s="155"/>
      <c r="F607" s="156"/>
      <c r="G607" s="221" t="str">
        <f t="shared" si="130"/>
        <v/>
      </c>
      <c r="H607" s="218" t="str">
        <f t="shared" si="128"/>
        <v/>
      </c>
      <c r="I607" s="225" t="str">
        <f t="shared" si="131"/>
        <v/>
      </c>
      <c r="J607" s="215" t="str">
        <f>IF(B607&gt;0,ROUNDUP(VLOOKUP(B607,G011B!$B:$R,16,0),2),"")</f>
        <v/>
      </c>
      <c r="K607" s="215" t="str">
        <f t="shared" si="132"/>
        <v/>
      </c>
      <c r="L607" s="216" t="str">
        <f>IF(B607&lt;&gt;"",VLOOKUP(B607,G011B!$B:$Z,25,0),"")</f>
        <v/>
      </c>
      <c r="M607" s="245" t="str">
        <f t="shared" si="129"/>
        <v/>
      </c>
    </row>
    <row r="608" spans="1:15" ht="20.100000000000001" customHeight="1" x14ac:dyDescent="0.25">
      <c r="A608" s="8">
        <v>367</v>
      </c>
      <c r="B608" s="154"/>
      <c r="C608" s="211" t="str">
        <f t="shared" si="126"/>
        <v/>
      </c>
      <c r="D608" s="212" t="str">
        <f t="shared" si="127"/>
        <v/>
      </c>
      <c r="E608" s="155"/>
      <c r="F608" s="156"/>
      <c r="G608" s="221" t="str">
        <f t="shared" si="130"/>
        <v/>
      </c>
      <c r="H608" s="218" t="str">
        <f t="shared" si="128"/>
        <v/>
      </c>
      <c r="I608" s="225" t="str">
        <f t="shared" si="131"/>
        <v/>
      </c>
      <c r="J608" s="215" t="str">
        <f>IF(B608&gt;0,ROUNDUP(VLOOKUP(B608,G011B!$B:$R,16,0),2),"")</f>
        <v/>
      </c>
      <c r="K608" s="215" t="str">
        <f t="shared" si="132"/>
        <v/>
      </c>
      <c r="L608" s="216" t="str">
        <f>IF(B608&lt;&gt;"",VLOOKUP(B608,G011B!$B:$Z,25,0),"")</f>
        <v/>
      </c>
      <c r="M608" s="245" t="str">
        <f t="shared" si="129"/>
        <v/>
      </c>
    </row>
    <row r="609" spans="1:14" ht="20.100000000000001" customHeight="1" x14ac:dyDescent="0.25">
      <c r="A609" s="8">
        <v>368</v>
      </c>
      <c r="B609" s="154"/>
      <c r="C609" s="211" t="str">
        <f t="shared" si="126"/>
        <v/>
      </c>
      <c r="D609" s="212" t="str">
        <f t="shared" si="127"/>
        <v/>
      </c>
      <c r="E609" s="155"/>
      <c r="F609" s="156"/>
      <c r="G609" s="221" t="str">
        <f t="shared" si="130"/>
        <v/>
      </c>
      <c r="H609" s="218" t="str">
        <f t="shared" si="128"/>
        <v/>
      </c>
      <c r="I609" s="225" t="str">
        <f t="shared" si="131"/>
        <v/>
      </c>
      <c r="J609" s="215" t="str">
        <f>IF(B609&gt;0,ROUNDUP(VLOOKUP(B609,G011B!$B:$R,16,0),2),"")</f>
        <v/>
      </c>
      <c r="K609" s="215" t="str">
        <f t="shared" si="132"/>
        <v/>
      </c>
      <c r="L609" s="216" t="str">
        <f>IF(B609&lt;&gt;"",VLOOKUP(B609,G011B!$B:$Z,25,0),"")</f>
        <v/>
      </c>
      <c r="M609" s="245" t="str">
        <f t="shared" si="129"/>
        <v/>
      </c>
    </row>
    <row r="610" spans="1:14" ht="20.100000000000001" customHeight="1" x14ac:dyDescent="0.25">
      <c r="A610" s="8">
        <v>369</v>
      </c>
      <c r="B610" s="154"/>
      <c r="C610" s="211" t="str">
        <f t="shared" si="126"/>
        <v/>
      </c>
      <c r="D610" s="212" t="str">
        <f t="shared" si="127"/>
        <v/>
      </c>
      <c r="E610" s="155"/>
      <c r="F610" s="156"/>
      <c r="G610" s="221" t="str">
        <f t="shared" si="130"/>
        <v/>
      </c>
      <c r="H610" s="218" t="str">
        <f t="shared" si="128"/>
        <v/>
      </c>
      <c r="I610" s="225" t="str">
        <f t="shared" si="131"/>
        <v/>
      </c>
      <c r="J610" s="215" t="str">
        <f>IF(B610&gt;0,ROUNDUP(VLOOKUP(B610,G011B!$B:$R,16,0),2),"")</f>
        <v/>
      </c>
      <c r="K610" s="215" t="str">
        <f t="shared" si="132"/>
        <v/>
      </c>
      <c r="L610" s="216" t="str">
        <f>IF(B610&lt;&gt;"",VLOOKUP(B610,G011B!$B:$Z,25,0),"")</f>
        <v/>
      </c>
      <c r="M610" s="245" t="str">
        <f t="shared" si="129"/>
        <v/>
      </c>
    </row>
    <row r="611" spans="1:14" ht="20.100000000000001" customHeight="1" x14ac:dyDescent="0.25">
      <c r="A611" s="8">
        <v>370</v>
      </c>
      <c r="B611" s="154"/>
      <c r="C611" s="211" t="str">
        <f t="shared" si="126"/>
        <v/>
      </c>
      <c r="D611" s="212" t="str">
        <f t="shared" si="127"/>
        <v/>
      </c>
      <c r="E611" s="155"/>
      <c r="F611" s="156"/>
      <c r="G611" s="221" t="str">
        <f t="shared" si="130"/>
        <v/>
      </c>
      <c r="H611" s="218" t="str">
        <f t="shared" si="128"/>
        <v/>
      </c>
      <c r="I611" s="225" t="str">
        <f t="shared" si="131"/>
        <v/>
      </c>
      <c r="J611" s="215" t="str">
        <f>IF(B611&gt;0,ROUNDUP(VLOOKUP(B611,G011B!$B:$R,16,0),2),"")</f>
        <v/>
      </c>
      <c r="K611" s="215" t="str">
        <f t="shared" si="132"/>
        <v/>
      </c>
      <c r="L611" s="216" t="str">
        <f>IF(B611&lt;&gt;"",VLOOKUP(B611,G011B!$B:$Z,25,0),"")</f>
        <v/>
      </c>
      <c r="M611" s="245" t="str">
        <f t="shared" si="129"/>
        <v/>
      </c>
    </row>
    <row r="612" spans="1:14" ht="20.100000000000001" customHeight="1" x14ac:dyDescent="0.25">
      <c r="A612" s="8">
        <v>371</v>
      </c>
      <c r="B612" s="154"/>
      <c r="C612" s="211" t="str">
        <f t="shared" si="126"/>
        <v/>
      </c>
      <c r="D612" s="212" t="str">
        <f t="shared" si="127"/>
        <v/>
      </c>
      <c r="E612" s="155"/>
      <c r="F612" s="156"/>
      <c r="G612" s="221" t="str">
        <f t="shared" si="130"/>
        <v/>
      </c>
      <c r="H612" s="218" t="str">
        <f t="shared" si="128"/>
        <v/>
      </c>
      <c r="I612" s="225" t="str">
        <f t="shared" si="131"/>
        <v/>
      </c>
      <c r="J612" s="215" t="str">
        <f>IF(B612&gt;0,ROUNDUP(VLOOKUP(B612,G011B!$B:$R,16,0),2),"")</f>
        <v/>
      </c>
      <c r="K612" s="215" t="str">
        <f t="shared" si="132"/>
        <v/>
      </c>
      <c r="L612" s="216" t="str">
        <f>IF(B612&lt;&gt;"",VLOOKUP(B612,G011B!$B:$Z,25,0),"")</f>
        <v/>
      </c>
      <c r="M612" s="245" t="str">
        <f t="shared" si="129"/>
        <v/>
      </c>
    </row>
    <row r="613" spans="1:14" ht="20.100000000000001" customHeight="1" x14ac:dyDescent="0.25">
      <c r="A613" s="8">
        <v>372</v>
      </c>
      <c r="B613" s="154"/>
      <c r="C613" s="211" t="str">
        <f t="shared" si="126"/>
        <v/>
      </c>
      <c r="D613" s="212" t="str">
        <f t="shared" si="127"/>
        <v/>
      </c>
      <c r="E613" s="155"/>
      <c r="F613" s="156"/>
      <c r="G613" s="221" t="str">
        <f t="shared" si="130"/>
        <v/>
      </c>
      <c r="H613" s="218" t="str">
        <f t="shared" si="128"/>
        <v/>
      </c>
      <c r="I613" s="225" t="str">
        <f t="shared" si="131"/>
        <v/>
      </c>
      <c r="J613" s="215" t="str">
        <f>IF(B613&gt;0,ROUNDUP(VLOOKUP(B613,G011B!$B:$R,16,0),2),"")</f>
        <v/>
      </c>
      <c r="K613" s="215" t="str">
        <f t="shared" si="132"/>
        <v/>
      </c>
      <c r="L613" s="216" t="str">
        <f>IF(B613&lt;&gt;"",VLOOKUP(B613,G011B!$B:$Z,25,0),"")</f>
        <v/>
      </c>
      <c r="M613" s="245" t="str">
        <f t="shared" si="129"/>
        <v/>
      </c>
    </row>
    <row r="614" spans="1:14" ht="20.100000000000001" customHeight="1" x14ac:dyDescent="0.25">
      <c r="A614" s="8">
        <v>373</v>
      </c>
      <c r="B614" s="154"/>
      <c r="C614" s="211" t="str">
        <f t="shared" si="126"/>
        <v/>
      </c>
      <c r="D614" s="212" t="str">
        <f t="shared" si="127"/>
        <v/>
      </c>
      <c r="E614" s="155"/>
      <c r="F614" s="156"/>
      <c r="G614" s="221" t="str">
        <f t="shared" si="130"/>
        <v/>
      </c>
      <c r="H614" s="218" t="str">
        <f t="shared" si="128"/>
        <v/>
      </c>
      <c r="I614" s="225" t="str">
        <f t="shared" si="131"/>
        <v/>
      </c>
      <c r="J614" s="215" t="str">
        <f>IF(B614&gt;0,ROUNDUP(VLOOKUP(B614,G011B!$B:$R,16,0),2),"")</f>
        <v/>
      </c>
      <c r="K614" s="215" t="str">
        <f t="shared" si="132"/>
        <v/>
      </c>
      <c r="L614" s="216" t="str">
        <f>IF(B614&lt;&gt;"",VLOOKUP(B614,G011B!$B:$Z,25,0),"")</f>
        <v/>
      </c>
      <c r="M614" s="245" t="str">
        <f t="shared" si="129"/>
        <v/>
      </c>
    </row>
    <row r="615" spans="1:14" ht="20.100000000000001" customHeight="1" x14ac:dyDescent="0.25">
      <c r="A615" s="8">
        <v>374</v>
      </c>
      <c r="B615" s="154"/>
      <c r="C615" s="211" t="str">
        <f t="shared" si="126"/>
        <v/>
      </c>
      <c r="D615" s="212" t="str">
        <f t="shared" si="127"/>
        <v/>
      </c>
      <c r="E615" s="155"/>
      <c r="F615" s="156"/>
      <c r="G615" s="221" t="str">
        <f t="shared" si="130"/>
        <v/>
      </c>
      <c r="H615" s="218" t="str">
        <f t="shared" si="128"/>
        <v/>
      </c>
      <c r="I615" s="225" t="str">
        <f t="shared" si="131"/>
        <v/>
      </c>
      <c r="J615" s="215" t="str">
        <f>IF(B615&gt;0,ROUNDUP(VLOOKUP(B615,G011B!$B:$R,16,0),2),"")</f>
        <v/>
      </c>
      <c r="K615" s="215" t="str">
        <f t="shared" si="132"/>
        <v/>
      </c>
      <c r="L615" s="216" t="str">
        <f>IF(B615&lt;&gt;"",VLOOKUP(B615,G011B!$B:$Z,25,0),"")</f>
        <v/>
      </c>
      <c r="M615" s="245" t="str">
        <f t="shared" si="129"/>
        <v/>
      </c>
    </row>
    <row r="616" spans="1:14" ht="20.100000000000001" customHeight="1" x14ac:dyDescent="0.25">
      <c r="A616" s="8">
        <v>375</v>
      </c>
      <c r="B616" s="154"/>
      <c r="C616" s="211" t="str">
        <f t="shared" si="126"/>
        <v/>
      </c>
      <c r="D616" s="212" t="str">
        <f t="shared" si="127"/>
        <v/>
      </c>
      <c r="E616" s="155"/>
      <c r="F616" s="156"/>
      <c r="G616" s="221" t="str">
        <f t="shared" si="130"/>
        <v/>
      </c>
      <c r="H616" s="218" t="str">
        <f t="shared" si="128"/>
        <v/>
      </c>
      <c r="I616" s="225" t="str">
        <f t="shared" si="131"/>
        <v/>
      </c>
      <c r="J616" s="215" t="str">
        <f>IF(B616&gt;0,ROUNDUP(VLOOKUP(B616,G011B!$B:$R,16,0),2),"")</f>
        <v/>
      </c>
      <c r="K616" s="215" t="str">
        <f t="shared" si="132"/>
        <v/>
      </c>
      <c r="L616" s="216" t="str">
        <f>IF(B616&lt;&gt;"",VLOOKUP(B616,G011B!$B:$Z,25,0),"")</f>
        <v/>
      </c>
      <c r="M616" s="245" t="str">
        <f t="shared" si="129"/>
        <v/>
      </c>
    </row>
    <row r="617" spans="1:14" ht="20.100000000000001" customHeight="1" x14ac:dyDescent="0.25">
      <c r="A617" s="8">
        <v>376</v>
      </c>
      <c r="B617" s="154"/>
      <c r="C617" s="211" t="str">
        <f t="shared" si="126"/>
        <v/>
      </c>
      <c r="D617" s="212" t="str">
        <f t="shared" si="127"/>
        <v/>
      </c>
      <c r="E617" s="155"/>
      <c r="F617" s="156"/>
      <c r="G617" s="221" t="str">
        <f t="shared" si="130"/>
        <v/>
      </c>
      <c r="H617" s="218" t="str">
        <f t="shared" si="128"/>
        <v/>
      </c>
      <c r="I617" s="225" t="str">
        <f t="shared" si="131"/>
        <v/>
      </c>
      <c r="J617" s="215" t="str">
        <f>IF(B617&gt;0,ROUNDUP(VLOOKUP(B617,G011B!$B:$R,16,0),2),"")</f>
        <v/>
      </c>
      <c r="K617" s="215" t="str">
        <f t="shared" si="132"/>
        <v/>
      </c>
      <c r="L617" s="216" t="str">
        <f>IF(B617&lt;&gt;"",VLOOKUP(B617,G011B!$B:$Z,25,0),"")</f>
        <v/>
      </c>
      <c r="M617" s="245" t="str">
        <f t="shared" si="129"/>
        <v/>
      </c>
    </row>
    <row r="618" spans="1:14" ht="20.100000000000001" customHeight="1" x14ac:dyDescent="0.25">
      <c r="A618" s="8">
        <v>377</v>
      </c>
      <c r="B618" s="154"/>
      <c r="C618" s="211" t="str">
        <f t="shared" si="126"/>
        <v/>
      </c>
      <c r="D618" s="212" t="str">
        <f t="shared" si="127"/>
        <v/>
      </c>
      <c r="E618" s="155"/>
      <c r="F618" s="156"/>
      <c r="G618" s="221" t="str">
        <f t="shared" si="130"/>
        <v/>
      </c>
      <c r="H618" s="218" t="str">
        <f t="shared" si="128"/>
        <v/>
      </c>
      <c r="I618" s="225" t="str">
        <f t="shared" si="131"/>
        <v/>
      </c>
      <c r="J618" s="215" t="str">
        <f>IF(B618&gt;0,ROUNDUP(VLOOKUP(B618,G011B!$B:$R,16,0),2),"")</f>
        <v/>
      </c>
      <c r="K618" s="215" t="str">
        <f t="shared" si="132"/>
        <v/>
      </c>
      <c r="L618" s="216" t="str">
        <f>IF(B618&lt;&gt;"",VLOOKUP(B618,G011B!$B:$Z,25,0),"")</f>
        <v/>
      </c>
      <c r="M618" s="245" t="str">
        <f t="shared" si="129"/>
        <v/>
      </c>
    </row>
    <row r="619" spans="1:14" ht="20.100000000000001" customHeight="1" x14ac:dyDescent="0.25">
      <c r="A619" s="8">
        <v>378</v>
      </c>
      <c r="B619" s="154"/>
      <c r="C619" s="211" t="str">
        <f t="shared" si="126"/>
        <v/>
      </c>
      <c r="D619" s="212" t="str">
        <f t="shared" si="127"/>
        <v/>
      </c>
      <c r="E619" s="155"/>
      <c r="F619" s="156"/>
      <c r="G619" s="221" t="str">
        <f t="shared" si="130"/>
        <v/>
      </c>
      <c r="H619" s="218" t="str">
        <f t="shared" si="128"/>
        <v/>
      </c>
      <c r="I619" s="225" t="str">
        <f t="shared" si="131"/>
        <v/>
      </c>
      <c r="J619" s="215" t="str">
        <f>IF(B619&gt;0,ROUNDUP(VLOOKUP(B619,G011B!$B:$R,16,0),2),"")</f>
        <v/>
      </c>
      <c r="K619" s="215" t="str">
        <f t="shared" si="132"/>
        <v/>
      </c>
      <c r="L619" s="216" t="str">
        <f>IF(B619&lt;&gt;"",VLOOKUP(B619,G011B!$B:$Z,25,0),"")</f>
        <v/>
      </c>
      <c r="M619" s="245" t="str">
        <f t="shared" si="129"/>
        <v/>
      </c>
    </row>
    <row r="620" spans="1:14" ht="20.100000000000001" customHeight="1" x14ac:dyDescent="0.25">
      <c r="A620" s="8">
        <v>379</v>
      </c>
      <c r="B620" s="154"/>
      <c r="C620" s="211" t="str">
        <f t="shared" si="126"/>
        <v/>
      </c>
      <c r="D620" s="212" t="str">
        <f t="shared" si="127"/>
        <v/>
      </c>
      <c r="E620" s="155"/>
      <c r="F620" s="156"/>
      <c r="G620" s="221" t="str">
        <f t="shared" si="130"/>
        <v/>
      </c>
      <c r="H620" s="218" t="str">
        <f t="shared" si="128"/>
        <v/>
      </c>
      <c r="I620" s="225" t="str">
        <f t="shared" si="131"/>
        <v/>
      </c>
      <c r="J620" s="215" t="str">
        <f>IF(B620&gt;0,ROUNDUP(VLOOKUP(B620,G011B!$B:$R,16,0),2),"")</f>
        <v/>
      </c>
      <c r="K620" s="215" t="str">
        <f t="shared" si="132"/>
        <v/>
      </c>
      <c r="L620" s="216" t="str">
        <f>IF(B620&lt;&gt;"",VLOOKUP(B620,G011B!$B:$Z,25,0),"")</f>
        <v/>
      </c>
      <c r="M620" s="245" t="str">
        <f t="shared" si="129"/>
        <v/>
      </c>
    </row>
    <row r="621" spans="1:14" ht="20.100000000000001" customHeight="1" thickBot="1" x14ac:dyDescent="0.3">
      <c r="A621" s="134">
        <v>380</v>
      </c>
      <c r="B621" s="157"/>
      <c r="C621" s="213" t="str">
        <f t="shared" si="126"/>
        <v/>
      </c>
      <c r="D621" s="214" t="str">
        <f t="shared" si="127"/>
        <v/>
      </c>
      <c r="E621" s="158"/>
      <c r="F621" s="159"/>
      <c r="G621" s="222" t="str">
        <f t="shared" si="130"/>
        <v/>
      </c>
      <c r="H621" s="219" t="str">
        <f t="shared" si="128"/>
        <v/>
      </c>
      <c r="I621" s="226" t="str">
        <f t="shared" si="131"/>
        <v/>
      </c>
      <c r="J621" s="215" t="str">
        <f>IF(B621&gt;0,ROUNDUP(VLOOKUP(B621,G011B!$B:$R,16,0),2),"")</f>
        <v/>
      </c>
      <c r="K621" s="215" t="str">
        <f t="shared" si="132"/>
        <v/>
      </c>
      <c r="L621" s="216" t="str">
        <f>IF(B621&lt;&gt;"",VLOOKUP(B621,G011B!$B:$Z,25,0),"")</f>
        <v/>
      </c>
      <c r="M621" s="245" t="str">
        <f t="shared" si="129"/>
        <v/>
      </c>
    </row>
    <row r="622" spans="1:14" ht="20.100000000000001" customHeight="1" thickBot="1" x14ac:dyDescent="0.35">
      <c r="A622" s="482" t="s">
        <v>46</v>
      </c>
      <c r="B622" s="483"/>
      <c r="C622" s="483"/>
      <c r="D622" s="483"/>
      <c r="E622" s="483"/>
      <c r="F622" s="484"/>
      <c r="G622" s="223">
        <f>SUM(G602:G621)</f>
        <v>0</v>
      </c>
      <c r="H622" s="319"/>
      <c r="I622" s="206">
        <f>IF(C600=C567,SUM(I602:I621)+I589,SUM(I602:I621))</f>
        <v>0</v>
      </c>
      <c r="N622" s="227">
        <f>IF(COUNTA(E602:E621)&gt;0,1,0)</f>
        <v>0</v>
      </c>
    </row>
    <row r="623" spans="1:14" ht="20.100000000000001" customHeight="1" thickBot="1" x14ac:dyDescent="0.3">
      <c r="A623" s="475" t="s">
        <v>84</v>
      </c>
      <c r="B623" s="476"/>
      <c r="C623" s="476"/>
      <c r="D623" s="477"/>
      <c r="E623" s="195">
        <f>SUM(G:G)/2</f>
        <v>0</v>
      </c>
      <c r="F623" s="478"/>
      <c r="G623" s="479"/>
      <c r="H623" s="480"/>
      <c r="I623" s="204">
        <f>SUM(I602:I621)+I590</f>
        <v>0</v>
      </c>
    </row>
    <row r="624" spans="1:14" x14ac:dyDescent="0.25">
      <c r="A624" s="7" t="s">
        <v>156</v>
      </c>
    </row>
    <row r="626" spans="1:15" ht="19.5" x14ac:dyDescent="0.3">
      <c r="A626" s="349" t="s">
        <v>43</v>
      </c>
      <c r="B626" s="350">
        <f ca="1">imzatarihi</f>
        <v>46091</v>
      </c>
      <c r="C626" s="140" t="s">
        <v>44</v>
      </c>
      <c r="D626" s="348" t="str">
        <f>IF(kurulusyetkilisi&gt;0,kurulusyetkilisi,"")</f>
        <v/>
      </c>
      <c r="G626" s="342"/>
      <c r="H626" s="131"/>
      <c r="I626" s="131"/>
      <c r="K626" s="153"/>
      <c r="L626" s="153"/>
      <c r="M626" s="4"/>
      <c r="N626" s="153"/>
      <c r="O626" s="153"/>
    </row>
    <row r="627" spans="1:15" ht="19.5" x14ac:dyDescent="0.3">
      <c r="A627" s="346"/>
      <c r="B627" s="346"/>
      <c r="C627" s="140" t="s">
        <v>45</v>
      </c>
      <c r="D627" s="140"/>
      <c r="E627" s="414"/>
      <c r="F627" s="414"/>
      <c r="G627" s="414"/>
      <c r="H627" s="107"/>
      <c r="I627" s="107"/>
      <c r="K627" s="153"/>
      <c r="L627" s="153"/>
      <c r="M627" s="4"/>
      <c r="N627" s="153"/>
      <c r="O627" s="153"/>
    </row>
    <row r="628" spans="1:15" ht="15.75" x14ac:dyDescent="0.25">
      <c r="A628" s="453" t="s">
        <v>77</v>
      </c>
      <c r="B628" s="453"/>
      <c r="C628" s="453"/>
      <c r="D628" s="453"/>
      <c r="E628" s="453"/>
      <c r="F628" s="453"/>
      <c r="G628" s="453"/>
      <c r="H628" s="453"/>
      <c r="I628" s="453"/>
    </row>
    <row r="629" spans="1:15" x14ac:dyDescent="0.25">
      <c r="A629" s="439" t="str">
        <f>IF(YilDonem&lt;&gt;"",CONCATENATE(YilDonem," dönemine aittir."),"")</f>
        <v/>
      </c>
      <c r="B629" s="439"/>
      <c r="C629" s="439"/>
      <c r="D629" s="439"/>
      <c r="E629" s="439"/>
      <c r="F629" s="439"/>
      <c r="G629" s="439"/>
      <c r="H629" s="439"/>
      <c r="I629" s="439"/>
    </row>
    <row r="630" spans="1:15" ht="19.5" thickBot="1" x14ac:dyDescent="0.35">
      <c r="A630" s="474" t="s">
        <v>86</v>
      </c>
      <c r="B630" s="474"/>
      <c r="C630" s="474"/>
      <c r="D630" s="474"/>
      <c r="E630" s="474"/>
      <c r="F630" s="474"/>
      <c r="G630" s="474"/>
      <c r="H630" s="474"/>
      <c r="I630" s="474"/>
    </row>
    <row r="631" spans="1:15" ht="19.5" customHeight="1" thickBot="1" x14ac:dyDescent="0.3">
      <c r="A631" s="463" t="s">
        <v>1</v>
      </c>
      <c r="B631" s="464"/>
      <c r="C631" s="441" t="str">
        <f>IF(ProjeNo&gt;0,ProjeNo,"")</f>
        <v/>
      </c>
      <c r="D631" s="442"/>
      <c r="E631" s="442"/>
      <c r="F631" s="442"/>
      <c r="G631" s="442"/>
      <c r="H631" s="442"/>
      <c r="I631" s="443"/>
    </row>
    <row r="632" spans="1:15" ht="29.25" customHeight="1" thickBot="1" x14ac:dyDescent="0.3">
      <c r="A632" s="481" t="s">
        <v>11</v>
      </c>
      <c r="B632" s="470"/>
      <c r="C632" s="467" t="str">
        <f>IF(ProjeAdi&gt;0,ProjeAdi,"")</f>
        <v/>
      </c>
      <c r="D632" s="468"/>
      <c r="E632" s="468"/>
      <c r="F632" s="468"/>
      <c r="G632" s="468"/>
      <c r="H632" s="468"/>
      <c r="I632" s="469"/>
    </row>
    <row r="633" spans="1:15" ht="19.5" customHeight="1" thickBot="1" x14ac:dyDescent="0.3">
      <c r="A633" s="463" t="s">
        <v>78</v>
      </c>
      <c r="B633" s="464"/>
      <c r="C633" s="29"/>
      <c r="D633" s="485"/>
      <c r="E633" s="485"/>
      <c r="F633" s="485"/>
      <c r="G633" s="485"/>
      <c r="H633" s="485"/>
      <c r="I633" s="486"/>
    </row>
    <row r="634" spans="1:15" s="5" customFormat="1" ht="30.75" thickBot="1" x14ac:dyDescent="0.3">
      <c r="A634" s="3" t="s">
        <v>7</v>
      </c>
      <c r="B634" s="3" t="s">
        <v>8</v>
      </c>
      <c r="C634" s="3" t="s">
        <v>67</v>
      </c>
      <c r="D634" s="3" t="s">
        <v>161</v>
      </c>
      <c r="E634" s="3" t="s">
        <v>79</v>
      </c>
      <c r="F634" s="3" t="s">
        <v>80</v>
      </c>
      <c r="G634" s="3" t="s">
        <v>81</v>
      </c>
      <c r="H634" s="3" t="s">
        <v>82</v>
      </c>
      <c r="I634" s="3" t="s">
        <v>83</v>
      </c>
      <c r="J634" s="148" t="s">
        <v>87</v>
      </c>
      <c r="K634" s="149" t="s">
        <v>88</v>
      </c>
      <c r="L634" s="149" t="s">
        <v>80</v>
      </c>
    </row>
    <row r="635" spans="1:15" ht="20.100000000000001" customHeight="1" x14ac:dyDescent="0.25">
      <c r="A635" s="133">
        <v>381</v>
      </c>
      <c r="B635" s="150"/>
      <c r="C635" s="209" t="str">
        <f t="shared" ref="C635:C654" si="133">IF(B635&lt;&gt;"",VLOOKUP(B635,PersonelTablo,2,0),"")</f>
        <v/>
      </c>
      <c r="D635" s="210" t="str">
        <f t="shared" ref="D635:D654" si="134">IF(B635&lt;&gt;"",VLOOKUP(B635,PersonelTablo,3,0),"")</f>
        <v/>
      </c>
      <c r="E635" s="151"/>
      <c r="F635" s="152"/>
      <c r="G635" s="220" t="str">
        <f>IF(AND(B635&lt;&gt;"",L635&gt;=F635),E635*F635,"")</f>
        <v/>
      </c>
      <c r="H635" s="217" t="str">
        <f t="shared" ref="H635:H654" si="135">IF(B635&lt;&gt;"",VLOOKUP(B635,G011CTablo,15,0),"")</f>
        <v/>
      </c>
      <c r="I635" s="224" t="str">
        <f>IF(AND(B635&lt;&gt;"",J635&gt;=K635,L635&gt;0),G635*H635,"")</f>
        <v/>
      </c>
      <c r="J635" s="215" t="str">
        <f>IF(B635&gt;0,ROUNDUP(VLOOKUP(B635,G011B!$B:$R,16,0),2),"")</f>
        <v/>
      </c>
      <c r="K635" s="215" t="str">
        <f>IF(B635&gt;0,SUMIF($B:$B,B635,$G:$G),"")</f>
        <v/>
      </c>
      <c r="L635" s="216" t="str">
        <f>IF(B635&lt;&gt;"",VLOOKUP(B635,G011B!$B:$Z,25,0),"")</f>
        <v/>
      </c>
      <c r="M635" s="245" t="str">
        <f t="shared" ref="M635:M654" si="136">IF(J635&gt;=K635,"","Personelin bütün iş paketlerindeki Toplam Adam Ay değeri "&amp;K635&amp;" olup, bu değer, G011B formunda beyan edilen Çalışılan Toplam Ay değerini geçemez. Maliyeti hesaplamak için Adam/Ay Oranı veya Çalışılan Ay değerini düzeltiniz. ")</f>
        <v/>
      </c>
    </row>
    <row r="636" spans="1:15" ht="20.100000000000001" customHeight="1" x14ac:dyDescent="0.25">
      <c r="A636" s="8">
        <v>382</v>
      </c>
      <c r="B636" s="154"/>
      <c r="C636" s="211" t="str">
        <f t="shared" si="133"/>
        <v/>
      </c>
      <c r="D636" s="212" t="str">
        <f t="shared" si="134"/>
        <v/>
      </c>
      <c r="E636" s="155"/>
      <c r="F636" s="156"/>
      <c r="G636" s="221" t="str">
        <f t="shared" ref="G636:G654" si="137">IF(AND(B636&lt;&gt;"",L636&gt;=F636),E636*F636,"")</f>
        <v/>
      </c>
      <c r="H636" s="218" t="str">
        <f t="shared" si="135"/>
        <v/>
      </c>
      <c r="I636" s="225" t="str">
        <f t="shared" ref="I636:I654" si="138">IF(AND(B636&lt;&gt;"",J636&gt;=K636,L636&gt;0),G636*H636,"")</f>
        <v/>
      </c>
      <c r="J636" s="215" t="str">
        <f>IF(B636&gt;0,ROUNDUP(VLOOKUP(B636,G011B!$B:$R,16,0),2),"")</f>
        <v/>
      </c>
      <c r="K636" s="215" t="str">
        <f t="shared" ref="K636:K654" si="139">IF(B636&gt;0,SUMIF($B:$B,B636,$G:$G),"")</f>
        <v/>
      </c>
      <c r="L636" s="216" t="str">
        <f>IF(B636&lt;&gt;"",VLOOKUP(B636,G011B!$B:$Z,25,0),"")</f>
        <v/>
      </c>
      <c r="M636" s="245" t="str">
        <f t="shared" si="136"/>
        <v/>
      </c>
    </row>
    <row r="637" spans="1:15" ht="20.100000000000001" customHeight="1" x14ac:dyDescent="0.25">
      <c r="A637" s="8">
        <v>383</v>
      </c>
      <c r="B637" s="154"/>
      <c r="C637" s="211" t="str">
        <f t="shared" si="133"/>
        <v/>
      </c>
      <c r="D637" s="212" t="str">
        <f t="shared" si="134"/>
        <v/>
      </c>
      <c r="E637" s="155"/>
      <c r="F637" s="156"/>
      <c r="G637" s="221" t="str">
        <f t="shared" si="137"/>
        <v/>
      </c>
      <c r="H637" s="218" t="str">
        <f t="shared" si="135"/>
        <v/>
      </c>
      <c r="I637" s="225" t="str">
        <f t="shared" si="138"/>
        <v/>
      </c>
      <c r="J637" s="215" t="str">
        <f>IF(B637&gt;0,ROUNDUP(VLOOKUP(B637,G011B!$B:$R,16,0),2),"")</f>
        <v/>
      </c>
      <c r="K637" s="215" t="str">
        <f t="shared" si="139"/>
        <v/>
      </c>
      <c r="L637" s="216" t="str">
        <f>IF(B637&lt;&gt;"",VLOOKUP(B637,G011B!$B:$Z,25,0),"")</f>
        <v/>
      </c>
      <c r="M637" s="245" t="str">
        <f t="shared" si="136"/>
        <v/>
      </c>
    </row>
    <row r="638" spans="1:15" ht="20.100000000000001" customHeight="1" x14ac:dyDescent="0.25">
      <c r="A638" s="8">
        <v>384</v>
      </c>
      <c r="B638" s="154"/>
      <c r="C638" s="211" t="str">
        <f t="shared" si="133"/>
        <v/>
      </c>
      <c r="D638" s="212" t="str">
        <f t="shared" si="134"/>
        <v/>
      </c>
      <c r="E638" s="155"/>
      <c r="F638" s="156"/>
      <c r="G638" s="221" t="str">
        <f t="shared" si="137"/>
        <v/>
      </c>
      <c r="H638" s="218" t="str">
        <f t="shared" si="135"/>
        <v/>
      </c>
      <c r="I638" s="225" t="str">
        <f t="shared" si="138"/>
        <v/>
      </c>
      <c r="J638" s="215" t="str">
        <f>IF(B638&gt;0,ROUNDUP(VLOOKUP(B638,G011B!$B:$R,16,0),2),"")</f>
        <v/>
      </c>
      <c r="K638" s="215" t="str">
        <f t="shared" si="139"/>
        <v/>
      </c>
      <c r="L638" s="216" t="str">
        <f>IF(B638&lt;&gt;"",VLOOKUP(B638,G011B!$B:$Z,25,0),"")</f>
        <v/>
      </c>
      <c r="M638" s="245" t="str">
        <f t="shared" si="136"/>
        <v/>
      </c>
    </row>
    <row r="639" spans="1:15" ht="20.100000000000001" customHeight="1" x14ac:dyDescent="0.25">
      <c r="A639" s="8">
        <v>385</v>
      </c>
      <c r="B639" s="154"/>
      <c r="C639" s="211" t="str">
        <f t="shared" si="133"/>
        <v/>
      </c>
      <c r="D639" s="212" t="str">
        <f t="shared" si="134"/>
        <v/>
      </c>
      <c r="E639" s="155"/>
      <c r="F639" s="156"/>
      <c r="G639" s="221" t="str">
        <f t="shared" si="137"/>
        <v/>
      </c>
      <c r="H639" s="218" t="str">
        <f t="shared" si="135"/>
        <v/>
      </c>
      <c r="I639" s="225" t="str">
        <f t="shared" si="138"/>
        <v/>
      </c>
      <c r="J639" s="215" t="str">
        <f>IF(B639&gt;0,ROUNDUP(VLOOKUP(B639,G011B!$B:$R,16,0),2),"")</f>
        <v/>
      </c>
      <c r="K639" s="215" t="str">
        <f t="shared" si="139"/>
        <v/>
      </c>
      <c r="L639" s="216" t="str">
        <f>IF(B639&lt;&gt;"",VLOOKUP(B639,G011B!$B:$Z,25,0),"")</f>
        <v/>
      </c>
      <c r="M639" s="245" t="str">
        <f t="shared" si="136"/>
        <v/>
      </c>
    </row>
    <row r="640" spans="1:15" ht="20.100000000000001" customHeight="1" x14ac:dyDescent="0.25">
      <c r="A640" s="8">
        <v>386</v>
      </c>
      <c r="B640" s="154"/>
      <c r="C640" s="211" t="str">
        <f t="shared" si="133"/>
        <v/>
      </c>
      <c r="D640" s="212" t="str">
        <f t="shared" si="134"/>
        <v/>
      </c>
      <c r="E640" s="155"/>
      <c r="F640" s="156"/>
      <c r="G640" s="221" t="str">
        <f t="shared" si="137"/>
        <v/>
      </c>
      <c r="H640" s="218" t="str">
        <f t="shared" si="135"/>
        <v/>
      </c>
      <c r="I640" s="225" t="str">
        <f t="shared" si="138"/>
        <v/>
      </c>
      <c r="J640" s="215" t="str">
        <f>IF(B640&gt;0,ROUNDUP(VLOOKUP(B640,G011B!$B:$R,16,0),2),"")</f>
        <v/>
      </c>
      <c r="K640" s="215" t="str">
        <f t="shared" si="139"/>
        <v/>
      </c>
      <c r="L640" s="216" t="str">
        <f>IF(B640&lt;&gt;"",VLOOKUP(B640,G011B!$B:$Z,25,0),"")</f>
        <v/>
      </c>
      <c r="M640" s="245" t="str">
        <f t="shared" si="136"/>
        <v/>
      </c>
    </row>
    <row r="641" spans="1:14" ht="20.100000000000001" customHeight="1" x14ac:dyDescent="0.25">
      <c r="A641" s="8">
        <v>387</v>
      </c>
      <c r="B641" s="154"/>
      <c r="C641" s="211" t="str">
        <f t="shared" si="133"/>
        <v/>
      </c>
      <c r="D641" s="212" t="str">
        <f t="shared" si="134"/>
        <v/>
      </c>
      <c r="E641" s="155"/>
      <c r="F641" s="156"/>
      <c r="G641" s="221" t="str">
        <f t="shared" si="137"/>
        <v/>
      </c>
      <c r="H641" s="218" t="str">
        <f t="shared" si="135"/>
        <v/>
      </c>
      <c r="I641" s="225" t="str">
        <f t="shared" si="138"/>
        <v/>
      </c>
      <c r="J641" s="215" t="str">
        <f>IF(B641&gt;0,ROUNDUP(VLOOKUP(B641,G011B!$B:$R,16,0),2),"")</f>
        <v/>
      </c>
      <c r="K641" s="215" t="str">
        <f t="shared" si="139"/>
        <v/>
      </c>
      <c r="L641" s="216" t="str">
        <f>IF(B641&lt;&gt;"",VLOOKUP(B641,G011B!$B:$Z,25,0),"")</f>
        <v/>
      </c>
      <c r="M641" s="245" t="str">
        <f t="shared" si="136"/>
        <v/>
      </c>
    </row>
    <row r="642" spans="1:14" ht="20.100000000000001" customHeight="1" x14ac:dyDescent="0.25">
      <c r="A642" s="8">
        <v>388</v>
      </c>
      <c r="B642" s="154"/>
      <c r="C642" s="211" t="str">
        <f t="shared" si="133"/>
        <v/>
      </c>
      <c r="D642" s="212" t="str">
        <f t="shared" si="134"/>
        <v/>
      </c>
      <c r="E642" s="155"/>
      <c r="F642" s="156"/>
      <c r="G642" s="221" t="str">
        <f t="shared" si="137"/>
        <v/>
      </c>
      <c r="H642" s="218" t="str">
        <f t="shared" si="135"/>
        <v/>
      </c>
      <c r="I642" s="225" t="str">
        <f t="shared" si="138"/>
        <v/>
      </c>
      <c r="J642" s="215" t="str">
        <f>IF(B642&gt;0,ROUNDUP(VLOOKUP(B642,G011B!$B:$R,16,0),2),"")</f>
        <v/>
      </c>
      <c r="K642" s="215" t="str">
        <f t="shared" si="139"/>
        <v/>
      </c>
      <c r="L642" s="216" t="str">
        <f>IF(B642&lt;&gt;"",VLOOKUP(B642,G011B!$B:$Z,25,0),"")</f>
        <v/>
      </c>
      <c r="M642" s="245" t="str">
        <f t="shared" si="136"/>
        <v/>
      </c>
    </row>
    <row r="643" spans="1:14" ht="20.100000000000001" customHeight="1" x14ac:dyDescent="0.25">
      <c r="A643" s="8">
        <v>389</v>
      </c>
      <c r="B643" s="154"/>
      <c r="C643" s="211" t="str">
        <f t="shared" si="133"/>
        <v/>
      </c>
      <c r="D643" s="212" t="str">
        <f t="shared" si="134"/>
        <v/>
      </c>
      <c r="E643" s="155"/>
      <c r="F643" s="156"/>
      <c r="G643" s="221" t="str">
        <f t="shared" si="137"/>
        <v/>
      </c>
      <c r="H643" s="218" t="str">
        <f t="shared" si="135"/>
        <v/>
      </c>
      <c r="I643" s="225" t="str">
        <f t="shared" si="138"/>
        <v/>
      </c>
      <c r="J643" s="215" t="str">
        <f>IF(B643&gt;0,ROUNDUP(VLOOKUP(B643,G011B!$B:$R,16,0),2),"")</f>
        <v/>
      </c>
      <c r="K643" s="215" t="str">
        <f t="shared" si="139"/>
        <v/>
      </c>
      <c r="L643" s="216" t="str">
        <f>IF(B643&lt;&gt;"",VLOOKUP(B643,G011B!$B:$Z,25,0),"")</f>
        <v/>
      </c>
      <c r="M643" s="245" t="str">
        <f t="shared" si="136"/>
        <v/>
      </c>
    </row>
    <row r="644" spans="1:14" ht="20.100000000000001" customHeight="1" x14ac:dyDescent="0.25">
      <c r="A644" s="8">
        <v>390</v>
      </c>
      <c r="B644" s="154"/>
      <c r="C644" s="211" t="str">
        <f t="shared" si="133"/>
        <v/>
      </c>
      <c r="D644" s="212" t="str">
        <f t="shared" si="134"/>
        <v/>
      </c>
      <c r="E644" s="155"/>
      <c r="F644" s="156"/>
      <c r="G644" s="221" t="str">
        <f t="shared" si="137"/>
        <v/>
      </c>
      <c r="H644" s="218" t="str">
        <f t="shared" si="135"/>
        <v/>
      </c>
      <c r="I644" s="225" t="str">
        <f t="shared" si="138"/>
        <v/>
      </c>
      <c r="J644" s="215" t="str">
        <f>IF(B644&gt;0,ROUNDUP(VLOOKUP(B644,G011B!$B:$R,16,0),2),"")</f>
        <v/>
      </c>
      <c r="K644" s="215" t="str">
        <f t="shared" si="139"/>
        <v/>
      </c>
      <c r="L644" s="216" t="str">
        <f>IF(B644&lt;&gt;"",VLOOKUP(B644,G011B!$B:$Z,25,0),"")</f>
        <v/>
      </c>
      <c r="M644" s="245" t="str">
        <f t="shared" si="136"/>
        <v/>
      </c>
    </row>
    <row r="645" spans="1:14" ht="20.100000000000001" customHeight="1" x14ac:dyDescent="0.25">
      <c r="A645" s="8">
        <v>391</v>
      </c>
      <c r="B645" s="154"/>
      <c r="C645" s="211" t="str">
        <f t="shared" si="133"/>
        <v/>
      </c>
      <c r="D645" s="212" t="str">
        <f t="shared" si="134"/>
        <v/>
      </c>
      <c r="E645" s="155"/>
      <c r="F645" s="156"/>
      <c r="G645" s="221" t="str">
        <f t="shared" si="137"/>
        <v/>
      </c>
      <c r="H645" s="218" t="str">
        <f t="shared" si="135"/>
        <v/>
      </c>
      <c r="I645" s="225" t="str">
        <f t="shared" si="138"/>
        <v/>
      </c>
      <c r="J645" s="215" t="str">
        <f>IF(B645&gt;0,ROUNDUP(VLOOKUP(B645,G011B!$B:$R,16,0),2),"")</f>
        <v/>
      </c>
      <c r="K645" s="215" t="str">
        <f t="shared" si="139"/>
        <v/>
      </c>
      <c r="L645" s="216" t="str">
        <f>IF(B645&lt;&gt;"",VLOOKUP(B645,G011B!$B:$Z,25,0),"")</f>
        <v/>
      </c>
      <c r="M645" s="245" t="str">
        <f t="shared" si="136"/>
        <v/>
      </c>
    </row>
    <row r="646" spans="1:14" ht="20.100000000000001" customHeight="1" x14ac:dyDescent="0.25">
      <c r="A646" s="8">
        <v>392</v>
      </c>
      <c r="B646" s="154"/>
      <c r="C646" s="211" t="str">
        <f t="shared" si="133"/>
        <v/>
      </c>
      <c r="D646" s="212" t="str">
        <f t="shared" si="134"/>
        <v/>
      </c>
      <c r="E646" s="155"/>
      <c r="F646" s="156"/>
      <c r="G646" s="221" t="str">
        <f t="shared" si="137"/>
        <v/>
      </c>
      <c r="H646" s="218" t="str">
        <f t="shared" si="135"/>
        <v/>
      </c>
      <c r="I646" s="225" t="str">
        <f t="shared" si="138"/>
        <v/>
      </c>
      <c r="J646" s="215" t="str">
        <f>IF(B646&gt;0,ROUNDUP(VLOOKUP(B646,G011B!$B:$R,16,0),2),"")</f>
        <v/>
      </c>
      <c r="K646" s="215" t="str">
        <f t="shared" si="139"/>
        <v/>
      </c>
      <c r="L646" s="216" t="str">
        <f>IF(B646&lt;&gt;"",VLOOKUP(B646,G011B!$B:$Z,25,0),"")</f>
        <v/>
      </c>
      <c r="M646" s="245" t="str">
        <f t="shared" si="136"/>
        <v/>
      </c>
    </row>
    <row r="647" spans="1:14" ht="20.100000000000001" customHeight="1" x14ac:dyDescent="0.25">
      <c r="A647" s="8">
        <v>393</v>
      </c>
      <c r="B647" s="154"/>
      <c r="C647" s="211" t="str">
        <f t="shared" si="133"/>
        <v/>
      </c>
      <c r="D647" s="212" t="str">
        <f t="shared" si="134"/>
        <v/>
      </c>
      <c r="E647" s="155"/>
      <c r="F647" s="156"/>
      <c r="G647" s="221" t="str">
        <f t="shared" si="137"/>
        <v/>
      </c>
      <c r="H647" s="218" t="str">
        <f t="shared" si="135"/>
        <v/>
      </c>
      <c r="I647" s="225" t="str">
        <f t="shared" si="138"/>
        <v/>
      </c>
      <c r="J647" s="215" t="str">
        <f>IF(B647&gt;0,ROUNDUP(VLOOKUP(B647,G011B!$B:$R,16,0),2),"")</f>
        <v/>
      </c>
      <c r="K647" s="215" t="str">
        <f t="shared" si="139"/>
        <v/>
      </c>
      <c r="L647" s="216" t="str">
        <f>IF(B647&lt;&gt;"",VLOOKUP(B647,G011B!$B:$Z,25,0),"")</f>
        <v/>
      </c>
      <c r="M647" s="245" t="str">
        <f t="shared" si="136"/>
        <v/>
      </c>
    </row>
    <row r="648" spans="1:14" ht="20.100000000000001" customHeight="1" x14ac:dyDescent="0.25">
      <c r="A648" s="8">
        <v>394</v>
      </c>
      <c r="B648" s="154"/>
      <c r="C648" s="211" t="str">
        <f t="shared" si="133"/>
        <v/>
      </c>
      <c r="D648" s="212" t="str">
        <f t="shared" si="134"/>
        <v/>
      </c>
      <c r="E648" s="155"/>
      <c r="F648" s="156"/>
      <c r="G648" s="221" t="str">
        <f t="shared" si="137"/>
        <v/>
      </c>
      <c r="H648" s="218" t="str">
        <f t="shared" si="135"/>
        <v/>
      </c>
      <c r="I648" s="225" t="str">
        <f t="shared" si="138"/>
        <v/>
      </c>
      <c r="J648" s="215" t="str">
        <f>IF(B648&gt;0,ROUNDUP(VLOOKUP(B648,G011B!$B:$R,16,0),2),"")</f>
        <v/>
      </c>
      <c r="K648" s="215" t="str">
        <f t="shared" si="139"/>
        <v/>
      </c>
      <c r="L648" s="216" t="str">
        <f>IF(B648&lt;&gt;"",VLOOKUP(B648,G011B!$B:$Z,25,0),"")</f>
        <v/>
      </c>
      <c r="M648" s="245" t="str">
        <f t="shared" si="136"/>
        <v/>
      </c>
    </row>
    <row r="649" spans="1:14" ht="20.100000000000001" customHeight="1" x14ac:dyDescent="0.25">
      <c r="A649" s="8">
        <v>395</v>
      </c>
      <c r="B649" s="154"/>
      <c r="C649" s="211" t="str">
        <f t="shared" si="133"/>
        <v/>
      </c>
      <c r="D649" s="212" t="str">
        <f t="shared" si="134"/>
        <v/>
      </c>
      <c r="E649" s="155"/>
      <c r="F649" s="156"/>
      <c r="G649" s="221" t="str">
        <f t="shared" si="137"/>
        <v/>
      </c>
      <c r="H649" s="218" t="str">
        <f t="shared" si="135"/>
        <v/>
      </c>
      <c r="I649" s="225" t="str">
        <f t="shared" si="138"/>
        <v/>
      </c>
      <c r="J649" s="215" t="str">
        <f>IF(B649&gt;0,ROUNDUP(VLOOKUP(B649,G011B!$B:$R,16,0),2),"")</f>
        <v/>
      </c>
      <c r="K649" s="215" t="str">
        <f t="shared" si="139"/>
        <v/>
      </c>
      <c r="L649" s="216" t="str">
        <f>IF(B649&lt;&gt;"",VLOOKUP(B649,G011B!$B:$Z,25,0),"")</f>
        <v/>
      </c>
      <c r="M649" s="245" t="str">
        <f t="shared" si="136"/>
        <v/>
      </c>
    </row>
    <row r="650" spans="1:14" ht="20.100000000000001" customHeight="1" x14ac:dyDescent="0.25">
      <c r="A650" s="8">
        <v>396</v>
      </c>
      <c r="B650" s="154"/>
      <c r="C650" s="211" t="str">
        <f t="shared" si="133"/>
        <v/>
      </c>
      <c r="D650" s="212" t="str">
        <f t="shared" si="134"/>
        <v/>
      </c>
      <c r="E650" s="155"/>
      <c r="F650" s="156"/>
      <c r="G650" s="221" t="str">
        <f t="shared" si="137"/>
        <v/>
      </c>
      <c r="H650" s="218" t="str">
        <f t="shared" si="135"/>
        <v/>
      </c>
      <c r="I650" s="225" t="str">
        <f t="shared" si="138"/>
        <v/>
      </c>
      <c r="J650" s="215" t="str">
        <f>IF(B650&gt;0,ROUNDUP(VLOOKUP(B650,G011B!$B:$R,16,0),2),"")</f>
        <v/>
      </c>
      <c r="K650" s="215" t="str">
        <f t="shared" si="139"/>
        <v/>
      </c>
      <c r="L650" s="216" t="str">
        <f>IF(B650&lt;&gt;"",VLOOKUP(B650,G011B!$B:$Z,25,0),"")</f>
        <v/>
      </c>
      <c r="M650" s="245" t="str">
        <f t="shared" si="136"/>
        <v/>
      </c>
    </row>
    <row r="651" spans="1:14" ht="20.100000000000001" customHeight="1" x14ac:dyDescent="0.25">
      <c r="A651" s="8">
        <v>397</v>
      </c>
      <c r="B651" s="154"/>
      <c r="C651" s="211" t="str">
        <f t="shared" si="133"/>
        <v/>
      </c>
      <c r="D651" s="212" t="str">
        <f t="shared" si="134"/>
        <v/>
      </c>
      <c r="E651" s="155"/>
      <c r="F651" s="156"/>
      <c r="G651" s="221" t="str">
        <f t="shared" si="137"/>
        <v/>
      </c>
      <c r="H651" s="218" t="str">
        <f t="shared" si="135"/>
        <v/>
      </c>
      <c r="I651" s="225" t="str">
        <f t="shared" si="138"/>
        <v/>
      </c>
      <c r="J651" s="215" t="str">
        <f>IF(B651&gt;0,ROUNDUP(VLOOKUP(B651,G011B!$B:$R,16,0),2),"")</f>
        <v/>
      </c>
      <c r="K651" s="215" t="str">
        <f t="shared" si="139"/>
        <v/>
      </c>
      <c r="L651" s="216" t="str">
        <f>IF(B651&lt;&gt;"",VLOOKUP(B651,G011B!$B:$Z,25,0),"")</f>
        <v/>
      </c>
      <c r="M651" s="245" t="str">
        <f t="shared" si="136"/>
        <v/>
      </c>
    </row>
    <row r="652" spans="1:14" ht="20.100000000000001" customHeight="1" x14ac:dyDescent="0.25">
      <c r="A652" s="8">
        <v>398</v>
      </c>
      <c r="B652" s="154"/>
      <c r="C652" s="211" t="str">
        <f t="shared" si="133"/>
        <v/>
      </c>
      <c r="D652" s="212" t="str">
        <f t="shared" si="134"/>
        <v/>
      </c>
      <c r="E652" s="155"/>
      <c r="F652" s="156"/>
      <c r="G652" s="221" t="str">
        <f t="shared" si="137"/>
        <v/>
      </c>
      <c r="H652" s="218" t="str">
        <f t="shared" si="135"/>
        <v/>
      </c>
      <c r="I652" s="225" t="str">
        <f t="shared" si="138"/>
        <v/>
      </c>
      <c r="J652" s="215" t="str">
        <f>IF(B652&gt;0,ROUNDUP(VLOOKUP(B652,G011B!$B:$R,16,0),2),"")</f>
        <v/>
      </c>
      <c r="K652" s="215" t="str">
        <f t="shared" si="139"/>
        <v/>
      </c>
      <c r="L652" s="216" t="str">
        <f>IF(B652&lt;&gt;"",VLOOKUP(B652,G011B!$B:$Z,25,0),"")</f>
        <v/>
      </c>
      <c r="M652" s="245" t="str">
        <f t="shared" si="136"/>
        <v/>
      </c>
    </row>
    <row r="653" spans="1:14" ht="20.100000000000001" customHeight="1" x14ac:dyDescent="0.25">
      <c r="A653" s="8">
        <v>399</v>
      </c>
      <c r="B653" s="154"/>
      <c r="C653" s="211" t="str">
        <f t="shared" si="133"/>
        <v/>
      </c>
      <c r="D653" s="212" t="str">
        <f t="shared" si="134"/>
        <v/>
      </c>
      <c r="E653" s="155"/>
      <c r="F653" s="156"/>
      <c r="G653" s="221" t="str">
        <f t="shared" si="137"/>
        <v/>
      </c>
      <c r="H653" s="218" t="str">
        <f t="shared" si="135"/>
        <v/>
      </c>
      <c r="I653" s="225" t="str">
        <f t="shared" si="138"/>
        <v/>
      </c>
      <c r="J653" s="215" t="str">
        <f>IF(B653&gt;0,ROUNDUP(VLOOKUP(B653,G011B!$B:$R,16,0),2),"")</f>
        <v/>
      </c>
      <c r="K653" s="215" t="str">
        <f t="shared" si="139"/>
        <v/>
      </c>
      <c r="L653" s="216" t="str">
        <f>IF(B653&lt;&gt;"",VLOOKUP(B653,G011B!$B:$Z,25,0),"")</f>
        <v/>
      </c>
      <c r="M653" s="245" t="str">
        <f t="shared" si="136"/>
        <v/>
      </c>
    </row>
    <row r="654" spans="1:14" ht="20.100000000000001" customHeight="1" thickBot="1" x14ac:dyDescent="0.3">
      <c r="A654" s="134">
        <v>400</v>
      </c>
      <c r="B654" s="157"/>
      <c r="C654" s="213" t="str">
        <f t="shared" si="133"/>
        <v/>
      </c>
      <c r="D654" s="214" t="str">
        <f t="shared" si="134"/>
        <v/>
      </c>
      <c r="E654" s="158"/>
      <c r="F654" s="159"/>
      <c r="G654" s="222" t="str">
        <f t="shared" si="137"/>
        <v/>
      </c>
      <c r="H654" s="219" t="str">
        <f t="shared" si="135"/>
        <v/>
      </c>
      <c r="I654" s="226" t="str">
        <f t="shared" si="138"/>
        <v/>
      </c>
      <c r="J654" s="215" t="str">
        <f>IF(B654&gt;0,ROUNDUP(VLOOKUP(B654,G011B!$B:$R,16,0),2),"")</f>
        <v/>
      </c>
      <c r="K654" s="215" t="str">
        <f t="shared" si="139"/>
        <v/>
      </c>
      <c r="L654" s="216" t="str">
        <f>IF(B654&lt;&gt;"",VLOOKUP(B654,G011B!$B:$Z,25,0),"")</f>
        <v/>
      </c>
      <c r="M654" s="245" t="str">
        <f t="shared" si="136"/>
        <v/>
      </c>
    </row>
    <row r="655" spans="1:14" ht="20.100000000000001" customHeight="1" thickBot="1" x14ac:dyDescent="0.35">
      <c r="A655" s="482" t="s">
        <v>46</v>
      </c>
      <c r="B655" s="483"/>
      <c r="C655" s="483"/>
      <c r="D655" s="483"/>
      <c r="E655" s="483"/>
      <c r="F655" s="484"/>
      <c r="G655" s="223">
        <f>SUM(G635:G654)</f>
        <v>0</v>
      </c>
      <c r="H655" s="319"/>
      <c r="I655" s="206">
        <f>IF(C633=C600,SUM(I635:I654)+I622,SUM(I635:I654))</f>
        <v>0</v>
      </c>
      <c r="N655" s="227">
        <f>IF(COUNTA(E635:E654)&gt;0,1,0)</f>
        <v>0</v>
      </c>
    </row>
    <row r="656" spans="1:14" ht="20.100000000000001" customHeight="1" thickBot="1" x14ac:dyDescent="0.3">
      <c r="A656" s="475" t="s">
        <v>84</v>
      </c>
      <c r="B656" s="476"/>
      <c r="C656" s="476"/>
      <c r="D656" s="477"/>
      <c r="E656" s="195">
        <f>SUM(G:G)/2</f>
        <v>0</v>
      </c>
      <c r="F656" s="478"/>
      <c r="G656" s="479"/>
      <c r="H656" s="480"/>
      <c r="I656" s="204">
        <f>SUM(I635:I654)+I623</f>
        <v>0</v>
      </c>
    </row>
    <row r="657" spans="1:15" x14ac:dyDescent="0.25">
      <c r="A657" s="7" t="s">
        <v>156</v>
      </c>
    </row>
    <row r="659" spans="1:15" ht="19.5" x14ac:dyDescent="0.3">
      <c r="A659" s="349" t="s">
        <v>43</v>
      </c>
      <c r="B659" s="350">
        <f ca="1">imzatarihi</f>
        <v>46091</v>
      </c>
      <c r="C659" s="140" t="s">
        <v>44</v>
      </c>
      <c r="D659" s="348" t="str">
        <f>IF(kurulusyetkilisi&gt;0,kurulusyetkilisi,"")</f>
        <v/>
      </c>
      <c r="G659" s="342"/>
      <c r="H659" s="131"/>
      <c r="I659" s="131"/>
      <c r="K659" s="153"/>
      <c r="L659" s="153"/>
      <c r="M659" s="4"/>
      <c r="N659" s="153"/>
      <c r="O659" s="153"/>
    </row>
    <row r="660" spans="1:15" ht="19.5" x14ac:dyDescent="0.3">
      <c r="A660" s="346"/>
      <c r="B660" s="346"/>
      <c r="C660" s="140" t="s">
        <v>45</v>
      </c>
      <c r="D660" s="140"/>
      <c r="E660" s="414"/>
      <c r="F660" s="414"/>
      <c r="G660" s="414"/>
      <c r="H660" s="107"/>
      <c r="I660" s="107"/>
      <c r="K660" s="153"/>
      <c r="L660" s="153"/>
      <c r="M660" s="4"/>
      <c r="N660" s="153"/>
      <c r="O660" s="153"/>
    </row>
    <row r="661" spans="1:15" ht="15.75" x14ac:dyDescent="0.25">
      <c r="A661" s="453" t="s">
        <v>77</v>
      </c>
      <c r="B661" s="453"/>
      <c r="C661" s="453"/>
      <c r="D661" s="453"/>
      <c r="E661" s="453"/>
      <c r="F661" s="453"/>
      <c r="G661" s="453"/>
      <c r="H661" s="453"/>
      <c r="I661" s="453"/>
    </row>
    <row r="662" spans="1:15" x14ac:dyDescent="0.25">
      <c r="A662" s="439" t="str">
        <f>IF(YilDonem&lt;&gt;"",CONCATENATE(YilDonem," dönemine aittir."),"")</f>
        <v/>
      </c>
      <c r="B662" s="439"/>
      <c r="C662" s="439"/>
      <c r="D662" s="439"/>
      <c r="E662" s="439"/>
      <c r="F662" s="439"/>
      <c r="G662" s="439"/>
      <c r="H662" s="439"/>
      <c r="I662" s="439"/>
    </row>
    <row r="663" spans="1:15" ht="19.5" thickBot="1" x14ac:dyDescent="0.35">
      <c r="A663" s="474" t="s">
        <v>86</v>
      </c>
      <c r="B663" s="474"/>
      <c r="C663" s="474"/>
      <c r="D663" s="474"/>
      <c r="E663" s="474"/>
      <c r="F663" s="474"/>
      <c r="G663" s="474"/>
      <c r="H663" s="474"/>
      <c r="I663" s="474"/>
    </row>
    <row r="664" spans="1:15" ht="19.5" customHeight="1" thickBot="1" x14ac:dyDescent="0.3">
      <c r="A664" s="463" t="s">
        <v>1</v>
      </c>
      <c r="B664" s="464"/>
      <c r="C664" s="441" t="str">
        <f>IF(ProjeNo&gt;0,ProjeNo,"")</f>
        <v/>
      </c>
      <c r="D664" s="442"/>
      <c r="E664" s="442"/>
      <c r="F664" s="442"/>
      <c r="G664" s="442"/>
      <c r="H664" s="442"/>
      <c r="I664" s="443"/>
    </row>
    <row r="665" spans="1:15" ht="29.25" customHeight="1" thickBot="1" x14ac:dyDescent="0.3">
      <c r="A665" s="481" t="s">
        <v>11</v>
      </c>
      <c r="B665" s="470"/>
      <c r="C665" s="467" t="str">
        <f>IF(ProjeAdi&gt;0,ProjeAdi,"")</f>
        <v/>
      </c>
      <c r="D665" s="468"/>
      <c r="E665" s="468"/>
      <c r="F665" s="468"/>
      <c r="G665" s="468"/>
      <c r="H665" s="468"/>
      <c r="I665" s="469"/>
    </row>
    <row r="666" spans="1:15" ht="19.5" customHeight="1" thickBot="1" x14ac:dyDescent="0.3">
      <c r="A666" s="463" t="s">
        <v>78</v>
      </c>
      <c r="B666" s="464"/>
      <c r="C666" s="29"/>
      <c r="D666" s="485"/>
      <c r="E666" s="485"/>
      <c r="F666" s="485"/>
      <c r="G666" s="485"/>
      <c r="H666" s="485"/>
      <c r="I666" s="486"/>
    </row>
    <row r="667" spans="1:15" s="5" customFormat="1" ht="30.75" thickBot="1" x14ac:dyDescent="0.3">
      <c r="A667" s="3" t="s">
        <v>7</v>
      </c>
      <c r="B667" s="3" t="s">
        <v>8</v>
      </c>
      <c r="C667" s="3" t="s">
        <v>67</v>
      </c>
      <c r="D667" s="3" t="s">
        <v>161</v>
      </c>
      <c r="E667" s="3" t="s">
        <v>79</v>
      </c>
      <c r="F667" s="3" t="s">
        <v>80</v>
      </c>
      <c r="G667" s="3" t="s">
        <v>81</v>
      </c>
      <c r="H667" s="3" t="s">
        <v>82</v>
      </c>
      <c r="I667" s="3" t="s">
        <v>83</v>
      </c>
      <c r="J667" s="148" t="s">
        <v>87</v>
      </c>
      <c r="K667" s="149" t="s">
        <v>88</v>
      </c>
      <c r="L667" s="149" t="s">
        <v>80</v>
      </c>
    </row>
    <row r="668" spans="1:15" ht="20.100000000000001" customHeight="1" x14ac:dyDescent="0.25">
      <c r="A668" s="133">
        <v>401</v>
      </c>
      <c r="B668" s="150"/>
      <c r="C668" s="209" t="str">
        <f t="shared" ref="C668:C687" si="140">IF(B668&lt;&gt;"",VLOOKUP(B668,PersonelTablo,2,0),"")</f>
        <v/>
      </c>
      <c r="D668" s="210" t="str">
        <f t="shared" ref="D668:D687" si="141">IF(B668&lt;&gt;"",VLOOKUP(B668,PersonelTablo,3,0),"")</f>
        <v/>
      </c>
      <c r="E668" s="151"/>
      <c r="F668" s="152"/>
      <c r="G668" s="220" t="str">
        <f>IF(AND(B668&lt;&gt;"",L668&gt;=F668),E668*F668,"")</f>
        <v/>
      </c>
      <c r="H668" s="217" t="str">
        <f t="shared" ref="H668:H687" si="142">IF(B668&lt;&gt;"",VLOOKUP(B668,G011CTablo,15,0),"")</f>
        <v/>
      </c>
      <c r="I668" s="224" t="str">
        <f>IF(AND(B668&lt;&gt;"",J668&gt;=K668,L668&gt;0),G668*H668,"")</f>
        <v/>
      </c>
      <c r="J668" s="215" t="str">
        <f>IF(B668&gt;0,ROUNDUP(VLOOKUP(B668,G011B!$B:$R,16,0),2),"")</f>
        <v/>
      </c>
      <c r="K668" s="215" t="str">
        <f>IF(B668&gt;0,SUMIF($B:$B,B668,$G:$G),"")</f>
        <v/>
      </c>
      <c r="L668" s="216" t="str">
        <f>IF(B668&lt;&gt;"",VLOOKUP(B668,G011B!$B:$Z,25,0),"")</f>
        <v/>
      </c>
      <c r="M668" s="245" t="str">
        <f t="shared" ref="M668:M687" si="143">IF(J668&gt;=K668,"","Personelin bütün iş paketlerindeki Toplam Adam Ay değeri "&amp;K668&amp;" olup, bu değer, G011B formunda beyan edilen Çalışılan Toplam Ay değerini geçemez. Maliyeti hesaplamak için Adam/Ay Oranı veya Çalışılan Ay değerini düzeltiniz. ")</f>
        <v/>
      </c>
    </row>
    <row r="669" spans="1:15" ht="20.100000000000001" customHeight="1" x14ac:dyDescent="0.25">
      <c r="A669" s="8">
        <v>402</v>
      </c>
      <c r="B669" s="154"/>
      <c r="C669" s="211" t="str">
        <f t="shared" si="140"/>
        <v/>
      </c>
      <c r="D669" s="212" t="str">
        <f t="shared" si="141"/>
        <v/>
      </c>
      <c r="E669" s="155"/>
      <c r="F669" s="156"/>
      <c r="G669" s="221" t="str">
        <f t="shared" ref="G669:G687" si="144">IF(AND(B669&lt;&gt;"",L669&gt;=F669),E669*F669,"")</f>
        <v/>
      </c>
      <c r="H669" s="218" t="str">
        <f t="shared" si="142"/>
        <v/>
      </c>
      <c r="I669" s="225" t="str">
        <f t="shared" ref="I669:I687" si="145">IF(AND(B669&lt;&gt;"",J669&gt;=K669,L669&gt;0),G669*H669,"")</f>
        <v/>
      </c>
      <c r="J669" s="215" t="str">
        <f>IF(B669&gt;0,ROUNDUP(VLOOKUP(B669,G011B!$B:$R,16,0),2),"")</f>
        <v/>
      </c>
      <c r="K669" s="215" t="str">
        <f t="shared" ref="K669:K687" si="146">IF(B669&gt;0,SUMIF($B:$B,B669,$G:$G),"")</f>
        <v/>
      </c>
      <c r="L669" s="216" t="str">
        <f>IF(B669&lt;&gt;"",VLOOKUP(B669,G011B!$B:$Z,25,0),"")</f>
        <v/>
      </c>
      <c r="M669" s="245" t="str">
        <f t="shared" si="143"/>
        <v/>
      </c>
    </row>
    <row r="670" spans="1:15" ht="20.100000000000001" customHeight="1" x14ac:dyDescent="0.25">
      <c r="A670" s="8">
        <v>403</v>
      </c>
      <c r="B670" s="154"/>
      <c r="C670" s="211" t="str">
        <f t="shared" si="140"/>
        <v/>
      </c>
      <c r="D670" s="212" t="str">
        <f t="shared" si="141"/>
        <v/>
      </c>
      <c r="E670" s="155"/>
      <c r="F670" s="156"/>
      <c r="G670" s="221" t="str">
        <f t="shared" si="144"/>
        <v/>
      </c>
      <c r="H670" s="218" t="str">
        <f t="shared" si="142"/>
        <v/>
      </c>
      <c r="I670" s="225" t="str">
        <f t="shared" si="145"/>
        <v/>
      </c>
      <c r="J670" s="215" t="str">
        <f>IF(B670&gt;0,ROUNDUP(VLOOKUP(B670,G011B!$B:$R,16,0),2),"")</f>
        <v/>
      </c>
      <c r="K670" s="215" t="str">
        <f t="shared" si="146"/>
        <v/>
      </c>
      <c r="L670" s="216" t="str">
        <f>IF(B670&lt;&gt;"",VLOOKUP(B670,G011B!$B:$Z,25,0),"")</f>
        <v/>
      </c>
      <c r="M670" s="245" t="str">
        <f t="shared" si="143"/>
        <v/>
      </c>
    </row>
    <row r="671" spans="1:15" ht="20.100000000000001" customHeight="1" x14ac:dyDescent="0.25">
      <c r="A671" s="8">
        <v>404</v>
      </c>
      <c r="B671" s="154"/>
      <c r="C671" s="211" t="str">
        <f t="shared" si="140"/>
        <v/>
      </c>
      <c r="D671" s="212" t="str">
        <f t="shared" si="141"/>
        <v/>
      </c>
      <c r="E671" s="155"/>
      <c r="F671" s="156"/>
      <c r="G671" s="221" t="str">
        <f t="shared" si="144"/>
        <v/>
      </c>
      <c r="H671" s="218" t="str">
        <f t="shared" si="142"/>
        <v/>
      </c>
      <c r="I671" s="225" t="str">
        <f t="shared" si="145"/>
        <v/>
      </c>
      <c r="J671" s="215" t="str">
        <f>IF(B671&gt;0,ROUNDUP(VLOOKUP(B671,G011B!$B:$R,16,0),2),"")</f>
        <v/>
      </c>
      <c r="K671" s="215" t="str">
        <f t="shared" si="146"/>
        <v/>
      </c>
      <c r="L671" s="216" t="str">
        <f>IF(B671&lt;&gt;"",VLOOKUP(B671,G011B!$B:$Z,25,0),"")</f>
        <v/>
      </c>
      <c r="M671" s="245" t="str">
        <f t="shared" si="143"/>
        <v/>
      </c>
    </row>
    <row r="672" spans="1:15" ht="20.100000000000001" customHeight="1" x14ac:dyDescent="0.25">
      <c r="A672" s="8">
        <v>405</v>
      </c>
      <c r="B672" s="154"/>
      <c r="C672" s="211" t="str">
        <f t="shared" si="140"/>
        <v/>
      </c>
      <c r="D672" s="212" t="str">
        <f t="shared" si="141"/>
        <v/>
      </c>
      <c r="E672" s="155"/>
      <c r="F672" s="156"/>
      <c r="G672" s="221" t="str">
        <f t="shared" si="144"/>
        <v/>
      </c>
      <c r="H672" s="218" t="str">
        <f t="shared" si="142"/>
        <v/>
      </c>
      <c r="I672" s="225" t="str">
        <f t="shared" si="145"/>
        <v/>
      </c>
      <c r="J672" s="215" t="str">
        <f>IF(B672&gt;0,ROUNDUP(VLOOKUP(B672,G011B!$B:$R,16,0),2),"")</f>
        <v/>
      </c>
      <c r="K672" s="215" t="str">
        <f t="shared" si="146"/>
        <v/>
      </c>
      <c r="L672" s="216" t="str">
        <f>IF(B672&lt;&gt;"",VLOOKUP(B672,G011B!$B:$Z,25,0),"")</f>
        <v/>
      </c>
      <c r="M672" s="245" t="str">
        <f t="shared" si="143"/>
        <v/>
      </c>
    </row>
    <row r="673" spans="1:14" ht="20.100000000000001" customHeight="1" x14ac:dyDescent="0.25">
      <c r="A673" s="8">
        <v>406</v>
      </c>
      <c r="B673" s="154"/>
      <c r="C673" s="211" t="str">
        <f t="shared" si="140"/>
        <v/>
      </c>
      <c r="D673" s="212" t="str">
        <f t="shared" si="141"/>
        <v/>
      </c>
      <c r="E673" s="155"/>
      <c r="F673" s="156"/>
      <c r="G673" s="221" t="str">
        <f t="shared" si="144"/>
        <v/>
      </c>
      <c r="H673" s="218" t="str">
        <f t="shared" si="142"/>
        <v/>
      </c>
      <c r="I673" s="225" t="str">
        <f t="shared" si="145"/>
        <v/>
      </c>
      <c r="J673" s="215" t="str">
        <f>IF(B673&gt;0,ROUNDUP(VLOOKUP(B673,G011B!$B:$R,16,0),2),"")</f>
        <v/>
      </c>
      <c r="K673" s="215" t="str">
        <f t="shared" si="146"/>
        <v/>
      </c>
      <c r="L673" s="216" t="str">
        <f>IF(B673&lt;&gt;"",VLOOKUP(B673,G011B!$B:$Z,25,0),"")</f>
        <v/>
      </c>
      <c r="M673" s="245" t="str">
        <f t="shared" si="143"/>
        <v/>
      </c>
    </row>
    <row r="674" spans="1:14" ht="20.100000000000001" customHeight="1" x14ac:dyDescent="0.25">
      <c r="A674" s="8">
        <v>407</v>
      </c>
      <c r="B674" s="154"/>
      <c r="C674" s="211" t="str">
        <f t="shared" si="140"/>
        <v/>
      </c>
      <c r="D674" s="212" t="str">
        <f t="shared" si="141"/>
        <v/>
      </c>
      <c r="E674" s="155"/>
      <c r="F674" s="156"/>
      <c r="G674" s="221" t="str">
        <f t="shared" si="144"/>
        <v/>
      </c>
      <c r="H674" s="218" t="str">
        <f t="shared" si="142"/>
        <v/>
      </c>
      <c r="I674" s="225" t="str">
        <f t="shared" si="145"/>
        <v/>
      </c>
      <c r="J674" s="215" t="str">
        <f>IF(B674&gt;0,ROUNDUP(VLOOKUP(B674,G011B!$B:$R,16,0),2),"")</f>
        <v/>
      </c>
      <c r="K674" s="215" t="str">
        <f t="shared" si="146"/>
        <v/>
      </c>
      <c r="L674" s="216" t="str">
        <f>IF(B674&lt;&gt;"",VLOOKUP(B674,G011B!$B:$Z,25,0),"")</f>
        <v/>
      </c>
      <c r="M674" s="245" t="str">
        <f t="shared" si="143"/>
        <v/>
      </c>
    </row>
    <row r="675" spans="1:14" ht="20.100000000000001" customHeight="1" x14ac:dyDescent="0.25">
      <c r="A675" s="8">
        <v>408</v>
      </c>
      <c r="B675" s="154"/>
      <c r="C675" s="211" t="str">
        <f t="shared" si="140"/>
        <v/>
      </c>
      <c r="D675" s="212" t="str">
        <f t="shared" si="141"/>
        <v/>
      </c>
      <c r="E675" s="155"/>
      <c r="F675" s="156"/>
      <c r="G675" s="221" t="str">
        <f t="shared" si="144"/>
        <v/>
      </c>
      <c r="H675" s="218" t="str">
        <f t="shared" si="142"/>
        <v/>
      </c>
      <c r="I675" s="225" t="str">
        <f t="shared" si="145"/>
        <v/>
      </c>
      <c r="J675" s="215" t="str">
        <f>IF(B675&gt;0,ROUNDUP(VLOOKUP(B675,G011B!$B:$R,16,0),2),"")</f>
        <v/>
      </c>
      <c r="K675" s="215" t="str">
        <f t="shared" si="146"/>
        <v/>
      </c>
      <c r="L675" s="216" t="str">
        <f>IF(B675&lt;&gt;"",VLOOKUP(B675,G011B!$B:$Z,25,0),"")</f>
        <v/>
      </c>
      <c r="M675" s="245" t="str">
        <f t="shared" si="143"/>
        <v/>
      </c>
    </row>
    <row r="676" spans="1:14" ht="20.100000000000001" customHeight="1" x14ac:dyDescent="0.25">
      <c r="A676" s="8">
        <v>409</v>
      </c>
      <c r="B676" s="154"/>
      <c r="C676" s="211" t="str">
        <f t="shared" si="140"/>
        <v/>
      </c>
      <c r="D676" s="212" t="str">
        <f t="shared" si="141"/>
        <v/>
      </c>
      <c r="E676" s="155"/>
      <c r="F676" s="156"/>
      <c r="G676" s="221" t="str">
        <f t="shared" si="144"/>
        <v/>
      </c>
      <c r="H676" s="218" t="str">
        <f t="shared" si="142"/>
        <v/>
      </c>
      <c r="I676" s="225" t="str">
        <f t="shared" si="145"/>
        <v/>
      </c>
      <c r="J676" s="215" t="str">
        <f>IF(B676&gt;0,ROUNDUP(VLOOKUP(B676,G011B!$B:$R,16,0),2),"")</f>
        <v/>
      </c>
      <c r="K676" s="215" t="str">
        <f t="shared" si="146"/>
        <v/>
      </c>
      <c r="L676" s="216" t="str">
        <f>IF(B676&lt;&gt;"",VLOOKUP(B676,G011B!$B:$Z,25,0),"")</f>
        <v/>
      </c>
      <c r="M676" s="245" t="str">
        <f t="shared" si="143"/>
        <v/>
      </c>
    </row>
    <row r="677" spans="1:14" ht="20.100000000000001" customHeight="1" x14ac:dyDescent="0.25">
      <c r="A677" s="8">
        <v>410</v>
      </c>
      <c r="B677" s="154"/>
      <c r="C677" s="211" t="str">
        <f t="shared" si="140"/>
        <v/>
      </c>
      <c r="D677" s="212" t="str">
        <f t="shared" si="141"/>
        <v/>
      </c>
      <c r="E677" s="155"/>
      <c r="F677" s="156"/>
      <c r="G677" s="221" t="str">
        <f t="shared" si="144"/>
        <v/>
      </c>
      <c r="H677" s="218" t="str">
        <f t="shared" si="142"/>
        <v/>
      </c>
      <c r="I677" s="225" t="str">
        <f t="shared" si="145"/>
        <v/>
      </c>
      <c r="J677" s="215" t="str">
        <f>IF(B677&gt;0,ROUNDUP(VLOOKUP(B677,G011B!$B:$R,16,0),2),"")</f>
        <v/>
      </c>
      <c r="K677" s="215" t="str">
        <f t="shared" si="146"/>
        <v/>
      </c>
      <c r="L677" s="216" t="str">
        <f>IF(B677&lt;&gt;"",VLOOKUP(B677,G011B!$B:$Z,25,0),"")</f>
        <v/>
      </c>
      <c r="M677" s="245" t="str">
        <f t="shared" si="143"/>
        <v/>
      </c>
    </row>
    <row r="678" spans="1:14" ht="20.100000000000001" customHeight="1" x14ac:dyDescent="0.25">
      <c r="A678" s="8">
        <v>411</v>
      </c>
      <c r="B678" s="154"/>
      <c r="C678" s="211" t="str">
        <f t="shared" si="140"/>
        <v/>
      </c>
      <c r="D678" s="212" t="str">
        <f t="shared" si="141"/>
        <v/>
      </c>
      <c r="E678" s="155"/>
      <c r="F678" s="156"/>
      <c r="G678" s="221" t="str">
        <f t="shared" si="144"/>
        <v/>
      </c>
      <c r="H678" s="218" t="str">
        <f t="shared" si="142"/>
        <v/>
      </c>
      <c r="I678" s="225" t="str">
        <f t="shared" si="145"/>
        <v/>
      </c>
      <c r="J678" s="215" t="str">
        <f>IF(B678&gt;0,ROUNDUP(VLOOKUP(B678,G011B!$B:$R,16,0),2),"")</f>
        <v/>
      </c>
      <c r="K678" s="215" t="str">
        <f t="shared" si="146"/>
        <v/>
      </c>
      <c r="L678" s="216" t="str">
        <f>IF(B678&lt;&gt;"",VLOOKUP(B678,G011B!$B:$Z,25,0),"")</f>
        <v/>
      </c>
      <c r="M678" s="245" t="str">
        <f t="shared" si="143"/>
        <v/>
      </c>
    </row>
    <row r="679" spans="1:14" ht="20.100000000000001" customHeight="1" x14ac:dyDescent="0.25">
      <c r="A679" s="8">
        <v>412</v>
      </c>
      <c r="B679" s="154"/>
      <c r="C679" s="211" t="str">
        <f t="shared" si="140"/>
        <v/>
      </c>
      <c r="D679" s="212" t="str">
        <f t="shared" si="141"/>
        <v/>
      </c>
      <c r="E679" s="155"/>
      <c r="F679" s="156"/>
      <c r="G679" s="221" t="str">
        <f t="shared" si="144"/>
        <v/>
      </c>
      <c r="H679" s="218" t="str">
        <f t="shared" si="142"/>
        <v/>
      </c>
      <c r="I679" s="225" t="str">
        <f t="shared" si="145"/>
        <v/>
      </c>
      <c r="J679" s="215" t="str">
        <f>IF(B679&gt;0,ROUNDUP(VLOOKUP(B679,G011B!$B:$R,16,0),2),"")</f>
        <v/>
      </c>
      <c r="K679" s="215" t="str">
        <f t="shared" si="146"/>
        <v/>
      </c>
      <c r="L679" s="216" t="str">
        <f>IF(B679&lt;&gt;"",VLOOKUP(B679,G011B!$B:$Z,25,0),"")</f>
        <v/>
      </c>
      <c r="M679" s="245" t="str">
        <f t="shared" si="143"/>
        <v/>
      </c>
    </row>
    <row r="680" spans="1:14" ht="20.100000000000001" customHeight="1" x14ac:dyDescent="0.25">
      <c r="A680" s="8">
        <v>413</v>
      </c>
      <c r="B680" s="154"/>
      <c r="C680" s="211" t="str">
        <f t="shared" si="140"/>
        <v/>
      </c>
      <c r="D680" s="212" t="str">
        <f t="shared" si="141"/>
        <v/>
      </c>
      <c r="E680" s="155"/>
      <c r="F680" s="156"/>
      <c r="G680" s="221" t="str">
        <f t="shared" si="144"/>
        <v/>
      </c>
      <c r="H680" s="218" t="str">
        <f t="shared" si="142"/>
        <v/>
      </c>
      <c r="I680" s="225" t="str">
        <f t="shared" si="145"/>
        <v/>
      </c>
      <c r="J680" s="215" t="str">
        <f>IF(B680&gt;0,ROUNDUP(VLOOKUP(B680,G011B!$B:$R,16,0),2),"")</f>
        <v/>
      </c>
      <c r="K680" s="215" t="str">
        <f t="shared" si="146"/>
        <v/>
      </c>
      <c r="L680" s="216" t="str">
        <f>IF(B680&lt;&gt;"",VLOOKUP(B680,G011B!$B:$Z,25,0),"")</f>
        <v/>
      </c>
      <c r="M680" s="245" t="str">
        <f t="shared" si="143"/>
        <v/>
      </c>
    </row>
    <row r="681" spans="1:14" ht="20.100000000000001" customHeight="1" x14ac:dyDescent="0.25">
      <c r="A681" s="8">
        <v>414</v>
      </c>
      <c r="B681" s="154"/>
      <c r="C681" s="211" t="str">
        <f t="shared" si="140"/>
        <v/>
      </c>
      <c r="D681" s="212" t="str">
        <f t="shared" si="141"/>
        <v/>
      </c>
      <c r="E681" s="155"/>
      <c r="F681" s="156"/>
      <c r="G681" s="221" t="str">
        <f t="shared" si="144"/>
        <v/>
      </c>
      <c r="H681" s="218" t="str">
        <f t="shared" si="142"/>
        <v/>
      </c>
      <c r="I681" s="225" t="str">
        <f t="shared" si="145"/>
        <v/>
      </c>
      <c r="J681" s="215" t="str">
        <f>IF(B681&gt;0,ROUNDUP(VLOOKUP(B681,G011B!$B:$R,16,0),2),"")</f>
        <v/>
      </c>
      <c r="K681" s="215" t="str">
        <f t="shared" si="146"/>
        <v/>
      </c>
      <c r="L681" s="216" t="str">
        <f>IF(B681&lt;&gt;"",VLOOKUP(B681,G011B!$B:$Z,25,0),"")</f>
        <v/>
      </c>
      <c r="M681" s="245" t="str">
        <f t="shared" si="143"/>
        <v/>
      </c>
    </row>
    <row r="682" spans="1:14" ht="20.100000000000001" customHeight="1" x14ac:dyDescent="0.25">
      <c r="A682" s="8">
        <v>415</v>
      </c>
      <c r="B682" s="154"/>
      <c r="C682" s="211" t="str">
        <f t="shared" si="140"/>
        <v/>
      </c>
      <c r="D682" s="212" t="str">
        <f t="shared" si="141"/>
        <v/>
      </c>
      <c r="E682" s="155"/>
      <c r="F682" s="156"/>
      <c r="G682" s="221" t="str">
        <f t="shared" si="144"/>
        <v/>
      </c>
      <c r="H682" s="218" t="str">
        <f t="shared" si="142"/>
        <v/>
      </c>
      <c r="I682" s="225" t="str">
        <f t="shared" si="145"/>
        <v/>
      </c>
      <c r="J682" s="215" t="str">
        <f>IF(B682&gt;0,ROUNDUP(VLOOKUP(B682,G011B!$B:$R,16,0),2),"")</f>
        <v/>
      </c>
      <c r="K682" s="215" t="str">
        <f t="shared" si="146"/>
        <v/>
      </c>
      <c r="L682" s="216" t="str">
        <f>IF(B682&lt;&gt;"",VLOOKUP(B682,G011B!$B:$Z,25,0),"")</f>
        <v/>
      </c>
      <c r="M682" s="245" t="str">
        <f t="shared" si="143"/>
        <v/>
      </c>
    </row>
    <row r="683" spans="1:14" ht="20.100000000000001" customHeight="1" x14ac:dyDescent="0.25">
      <c r="A683" s="8">
        <v>416</v>
      </c>
      <c r="B683" s="154"/>
      <c r="C683" s="211" t="str">
        <f t="shared" si="140"/>
        <v/>
      </c>
      <c r="D683" s="212" t="str">
        <f t="shared" si="141"/>
        <v/>
      </c>
      <c r="E683" s="155"/>
      <c r="F683" s="156"/>
      <c r="G683" s="221" t="str">
        <f t="shared" si="144"/>
        <v/>
      </c>
      <c r="H683" s="218" t="str">
        <f t="shared" si="142"/>
        <v/>
      </c>
      <c r="I683" s="225" t="str">
        <f t="shared" si="145"/>
        <v/>
      </c>
      <c r="J683" s="215" t="str">
        <f>IF(B683&gt;0,ROUNDUP(VLOOKUP(B683,G011B!$B:$R,16,0),2),"")</f>
        <v/>
      </c>
      <c r="K683" s="215" t="str">
        <f t="shared" si="146"/>
        <v/>
      </c>
      <c r="L683" s="216" t="str">
        <f>IF(B683&lt;&gt;"",VLOOKUP(B683,G011B!$B:$Z,25,0),"")</f>
        <v/>
      </c>
      <c r="M683" s="245" t="str">
        <f t="shared" si="143"/>
        <v/>
      </c>
    </row>
    <row r="684" spans="1:14" ht="20.100000000000001" customHeight="1" x14ac:dyDescent="0.25">
      <c r="A684" s="8">
        <v>417</v>
      </c>
      <c r="B684" s="154"/>
      <c r="C684" s="211" t="str">
        <f t="shared" si="140"/>
        <v/>
      </c>
      <c r="D684" s="212" t="str">
        <f t="shared" si="141"/>
        <v/>
      </c>
      <c r="E684" s="155"/>
      <c r="F684" s="156"/>
      <c r="G684" s="221" t="str">
        <f t="shared" si="144"/>
        <v/>
      </c>
      <c r="H684" s="218" t="str">
        <f t="shared" si="142"/>
        <v/>
      </c>
      <c r="I684" s="225" t="str">
        <f t="shared" si="145"/>
        <v/>
      </c>
      <c r="J684" s="215" t="str">
        <f>IF(B684&gt;0,ROUNDUP(VLOOKUP(B684,G011B!$B:$R,16,0),2),"")</f>
        <v/>
      </c>
      <c r="K684" s="215" t="str">
        <f t="shared" si="146"/>
        <v/>
      </c>
      <c r="L684" s="216" t="str">
        <f>IF(B684&lt;&gt;"",VLOOKUP(B684,G011B!$B:$Z,25,0),"")</f>
        <v/>
      </c>
      <c r="M684" s="245" t="str">
        <f t="shared" si="143"/>
        <v/>
      </c>
    </row>
    <row r="685" spans="1:14" ht="20.100000000000001" customHeight="1" x14ac:dyDescent="0.25">
      <c r="A685" s="8">
        <v>418</v>
      </c>
      <c r="B685" s="154"/>
      <c r="C685" s="211" t="str">
        <f t="shared" si="140"/>
        <v/>
      </c>
      <c r="D685" s="212" t="str">
        <f t="shared" si="141"/>
        <v/>
      </c>
      <c r="E685" s="155"/>
      <c r="F685" s="156"/>
      <c r="G685" s="221" t="str">
        <f t="shared" si="144"/>
        <v/>
      </c>
      <c r="H685" s="218" t="str">
        <f t="shared" si="142"/>
        <v/>
      </c>
      <c r="I685" s="225" t="str">
        <f t="shared" si="145"/>
        <v/>
      </c>
      <c r="J685" s="215" t="str">
        <f>IF(B685&gt;0,ROUNDUP(VLOOKUP(B685,G011B!$B:$R,16,0),2),"")</f>
        <v/>
      </c>
      <c r="K685" s="215" t="str">
        <f t="shared" si="146"/>
        <v/>
      </c>
      <c r="L685" s="216" t="str">
        <f>IF(B685&lt;&gt;"",VLOOKUP(B685,G011B!$B:$Z,25,0),"")</f>
        <v/>
      </c>
      <c r="M685" s="245" t="str">
        <f t="shared" si="143"/>
        <v/>
      </c>
    </row>
    <row r="686" spans="1:14" ht="20.100000000000001" customHeight="1" x14ac:dyDescent="0.25">
      <c r="A686" s="8">
        <v>419</v>
      </c>
      <c r="B686" s="154"/>
      <c r="C686" s="211" t="str">
        <f t="shared" si="140"/>
        <v/>
      </c>
      <c r="D686" s="212" t="str">
        <f t="shared" si="141"/>
        <v/>
      </c>
      <c r="E686" s="155"/>
      <c r="F686" s="156"/>
      <c r="G686" s="221" t="str">
        <f t="shared" si="144"/>
        <v/>
      </c>
      <c r="H686" s="218" t="str">
        <f t="shared" si="142"/>
        <v/>
      </c>
      <c r="I686" s="225" t="str">
        <f t="shared" si="145"/>
        <v/>
      </c>
      <c r="J686" s="215" t="str">
        <f>IF(B686&gt;0,ROUNDUP(VLOOKUP(B686,G011B!$B:$R,16,0),2),"")</f>
        <v/>
      </c>
      <c r="K686" s="215" t="str">
        <f t="shared" si="146"/>
        <v/>
      </c>
      <c r="L686" s="216" t="str">
        <f>IF(B686&lt;&gt;"",VLOOKUP(B686,G011B!$B:$Z,25,0),"")</f>
        <v/>
      </c>
      <c r="M686" s="245" t="str">
        <f t="shared" si="143"/>
        <v/>
      </c>
    </row>
    <row r="687" spans="1:14" ht="20.100000000000001" customHeight="1" thickBot="1" x14ac:dyDescent="0.3">
      <c r="A687" s="134">
        <v>420</v>
      </c>
      <c r="B687" s="157"/>
      <c r="C687" s="213" t="str">
        <f t="shared" si="140"/>
        <v/>
      </c>
      <c r="D687" s="214" t="str">
        <f t="shared" si="141"/>
        <v/>
      </c>
      <c r="E687" s="158"/>
      <c r="F687" s="159"/>
      <c r="G687" s="222" t="str">
        <f t="shared" si="144"/>
        <v/>
      </c>
      <c r="H687" s="219" t="str">
        <f t="shared" si="142"/>
        <v/>
      </c>
      <c r="I687" s="226" t="str">
        <f t="shared" si="145"/>
        <v/>
      </c>
      <c r="J687" s="215" t="str">
        <f>IF(B687&gt;0,ROUNDUP(VLOOKUP(B687,G011B!$B:$R,16,0),2),"")</f>
        <v/>
      </c>
      <c r="K687" s="215" t="str">
        <f t="shared" si="146"/>
        <v/>
      </c>
      <c r="L687" s="216" t="str">
        <f>IF(B687&lt;&gt;"",VLOOKUP(B687,G011B!$B:$Z,25,0),"")</f>
        <v/>
      </c>
      <c r="M687" s="245" t="str">
        <f t="shared" si="143"/>
        <v/>
      </c>
    </row>
    <row r="688" spans="1:14" ht="20.100000000000001" customHeight="1" thickBot="1" x14ac:dyDescent="0.35">
      <c r="A688" s="482" t="s">
        <v>46</v>
      </c>
      <c r="B688" s="483"/>
      <c r="C688" s="483"/>
      <c r="D688" s="483"/>
      <c r="E688" s="483"/>
      <c r="F688" s="484"/>
      <c r="G688" s="223">
        <f>SUM(G668:G687)</f>
        <v>0</v>
      </c>
      <c r="H688" s="319"/>
      <c r="I688" s="206">
        <f>IF(C666=C633,SUM(I668:I687)+I655,SUM(I668:I687))</f>
        <v>0</v>
      </c>
      <c r="N688" s="227">
        <f>IF(COUNTA(E668:E687)&gt;0,1,0)</f>
        <v>0</v>
      </c>
    </row>
    <row r="689" spans="1:15" ht="20.100000000000001" customHeight="1" thickBot="1" x14ac:dyDescent="0.3">
      <c r="A689" s="475" t="s">
        <v>84</v>
      </c>
      <c r="B689" s="476"/>
      <c r="C689" s="476"/>
      <c r="D689" s="477"/>
      <c r="E689" s="195">
        <f>SUM(G:G)/2</f>
        <v>0</v>
      </c>
      <c r="F689" s="478"/>
      <c r="G689" s="479"/>
      <c r="H689" s="480"/>
      <c r="I689" s="204">
        <f>SUM(I668:I687)+I656</f>
        <v>0</v>
      </c>
    </row>
    <row r="690" spans="1:15" x14ac:dyDescent="0.25">
      <c r="A690" s="7" t="s">
        <v>156</v>
      </c>
    </row>
    <row r="692" spans="1:15" ht="19.5" x14ac:dyDescent="0.3">
      <c r="A692" s="349" t="s">
        <v>43</v>
      </c>
      <c r="B692" s="350">
        <f ca="1">imzatarihi</f>
        <v>46091</v>
      </c>
      <c r="C692" s="140" t="s">
        <v>44</v>
      </c>
      <c r="D692" s="348" t="str">
        <f>IF(kurulusyetkilisi&gt;0,kurulusyetkilisi,"")</f>
        <v/>
      </c>
      <c r="G692" s="342"/>
      <c r="H692" s="131"/>
      <c r="I692" s="131"/>
      <c r="K692" s="153"/>
      <c r="L692" s="153"/>
      <c r="M692" s="4"/>
      <c r="N692" s="153"/>
      <c r="O692" s="153"/>
    </row>
    <row r="693" spans="1:15" ht="19.5" x14ac:dyDescent="0.3">
      <c r="A693" s="346"/>
      <c r="B693" s="346"/>
      <c r="C693" s="140" t="s">
        <v>45</v>
      </c>
      <c r="D693" s="140"/>
      <c r="E693" s="414"/>
      <c r="F693" s="414"/>
      <c r="G693" s="414"/>
      <c r="H693" s="107"/>
      <c r="I693" s="107"/>
      <c r="K693" s="153"/>
      <c r="L693" s="153"/>
      <c r="M693" s="4"/>
      <c r="N693" s="153"/>
      <c r="O693" s="153"/>
    </row>
    <row r="694" spans="1:15" ht="15.75" x14ac:dyDescent="0.25">
      <c r="A694" s="453" t="s">
        <v>77</v>
      </c>
      <c r="B694" s="453"/>
      <c r="C694" s="453"/>
      <c r="D694" s="453"/>
      <c r="E694" s="453"/>
      <c r="F694" s="453"/>
      <c r="G694" s="453"/>
      <c r="H694" s="453"/>
      <c r="I694" s="453"/>
    </row>
    <row r="695" spans="1:15" x14ac:dyDescent="0.25">
      <c r="A695" s="439" t="str">
        <f>IF(YilDonem&lt;&gt;"",CONCATENATE(YilDonem," dönemine aittir."),"")</f>
        <v/>
      </c>
      <c r="B695" s="439"/>
      <c r="C695" s="439"/>
      <c r="D695" s="439"/>
      <c r="E695" s="439"/>
      <c r="F695" s="439"/>
      <c r="G695" s="439"/>
      <c r="H695" s="439"/>
      <c r="I695" s="439"/>
    </row>
    <row r="696" spans="1:15" ht="19.5" thickBot="1" x14ac:dyDescent="0.35">
      <c r="A696" s="474" t="s">
        <v>86</v>
      </c>
      <c r="B696" s="474"/>
      <c r="C696" s="474"/>
      <c r="D696" s="474"/>
      <c r="E696" s="474"/>
      <c r="F696" s="474"/>
      <c r="G696" s="474"/>
      <c r="H696" s="474"/>
      <c r="I696" s="474"/>
    </row>
    <row r="697" spans="1:15" ht="19.5" customHeight="1" thickBot="1" x14ac:dyDescent="0.3">
      <c r="A697" s="463" t="s">
        <v>1</v>
      </c>
      <c r="B697" s="464"/>
      <c r="C697" s="441" t="str">
        <f>IF(ProjeNo&gt;0,ProjeNo,"")</f>
        <v/>
      </c>
      <c r="D697" s="442"/>
      <c r="E697" s="442"/>
      <c r="F697" s="442"/>
      <c r="G697" s="442"/>
      <c r="H697" s="442"/>
      <c r="I697" s="443"/>
    </row>
    <row r="698" spans="1:15" ht="29.25" customHeight="1" thickBot="1" x14ac:dyDescent="0.3">
      <c r="A698" s="481" t="s">
        <v>11</v>
      </c>
      <c r="B698" s="470"/>
      <c r="C698" s="467" t="str">
        <f>IF(ProjeAdi&gt;0,ProjeAdi,"")</f>
        <v/>
      </c>
      <c r="D698" s="468"/>
      <c r="E698" s="468"/>
      <c r="F698" s="468"/>
      <c r="G698" s="468"/>
      <c r="H698" s="468"/>
      <c r="I698" s="469"/>
    </row>
    <row r="699" spans="1:15" ht="19.5" customHeight="1" thickBot="1" x14ac:dyDescent="0.3">
      <c r="A699" s="463" t="s">
        <v>78</v>
      </c>
      <c r="B699" s="464"/>
      <c r="C699" s="29"/>
      <c r="D699" s="485"/>
      <c r="E699" s="485"/>
      <c r="F699" s="485"/>
      <c r="G699" s="485"/>
      <c r="H699" s="485"/>
      <c r="I699" s="486"/>
    </row>
    <row r="700" spans="1:15" s="5" customFormat="1" ht="30.75" thickBot="1" x14ac:dyDescent="0.3">
      <c r="A700" s="3" t="s">
        <v>7</v>
      </c>
      <c r="B700" s="3" t="s">
        <v>8</v>
      </c>
      <c r="C700" s="3" t="s">
        <v>67</v>
      </c>
      <c r="D700" s="3" t="s">
        <v>161</v>
      </c>
      <c r="E700" s="3" t="s">
        <v>79</v>
      </c>
      <c r="F700" s="3" t="s">
        <v>80</v>
      </c>
      <c r="G700" s="3" t="s">
        <v>81</v>
      </c>
      <c r="H700" s="3" t="s">
        <v>82</v>
      </c>
      <c r="I700" s="3" t="s">
        <v>83</v>
      </c>
      <c r="J700" s="148" t="s">
        <v>87</v>
      </c>
      <c r="K700" s="149" t="s">
        <v>88</v>
      </c>
      <c r="L700" s="149" t="s">
        <v>80</v>
      </c>
    </row>
    <row r="701" spans="1:15" ht="20.100000000000001" customHeight="1" x14ac:dyDescent="0.25">
      <c r="A701" s="133">
        <v>421</v>
      </c>
      <c r="B701" s="150"/>
      <c r="C701" s="209" t="str">
        <f t="shared" ref="C701:C720" si="147">IF(B701&lt;&gt;"",VLOOKUP(B701,PersonelTablo,2,0),"")</f>
        <v/>
      </c>
      <c r="D701" s="210" t="str">
        <f t="shared" ref="D701:D720" si="148">IF(B701&lt;&gt;"",VLOOKUP(B701,PersonelTablo,3,0),"")</f>
        <v/>
      </c>
      <c r="E701" s="151"/>
      <c r="F701" s="152"/>
      <c r="G701" s="220" t="str">
        <f>IF(AND(B701&lt;&gt;"",L701&gt;=F701),E701*F701,"")</f>
        <v/>
      </c>
      <c r="H701" s="217" t="str">
        <f t="shared" ref="H701:H720" si="149">IF(B701&lt;&gt;"",VLOOKUP(B701,G011CTablo,15,0),"")</f>
        <v/>
      </c>
      <c r="I701" s="224" t="str">
        <f>IF(AND(B701&lt;&gt;"",J701&gt;=K701,L701&gt;0),G701*H701,"")</f>
        <v/>
      </c>
      <c r="J701" s="215" t="str">
        <f>IF(B701&gt;0,ROUNDUP(VLOOKUP(B701,G011B!$B:$R,16,0),2),"")</f>
        <v/>
      </c>
      <c r="K701" s="215" t="str">
        <f>IF(B701&gt;0,SUMIF($B:$B,B701,$G:$G),"")</f>
        <v/>
      </c>
      <c r="L701" s="216" t="str">
        <f>IF(B701&lt;&gt;"",VLOOKUP(B701,G011B!$B:$Z,25,0),"")</f>
        <v/>
      </c>
      <c r="M701" s="245" t="str">
        <f t="shared" ref="M701:M720" si="150">IF(J701&gt;=K701,"","Personelin bütün iş paketlerindeki Toplam Adam Ay değeri "&amp;K701&amp;" olup, bu değer, G011B formunda beyan edilen Çalışılan Toplam Ay değerini geçemez. Maliyeti hesaplamak için Adam/Ay Oranı veya Çalışılan Ay değerini düzeltiniz. ")</f>
        <v/>
      </c>
    </row>
    <row r="702" spans="1:15" ht="20.100000000000001" customHeight="1" x14ac:dyDescent="0.25">
      <c r="A702" s="8">
        <v>422</v>
      </c>
      <c r="B702" s="154"/>
      <c r="C702" s="211" t="str">
        <f t="shared" si="147"/>
        <v/>
      </c>
      <c r="D702" s="212" t="str">
        <f t="shared" si="148"/>
        <v/>
      </c>
      <c r="E702" s="155"/>
      <c r="F702" s="156"/>
      <c r="G702" s="221" t="str">
        <f t="shared" ref="G702:G720" si="151">IF(AND(B702&lt;&gt;"",L702&gt;=F702),E702*F702,"")</f>
        <v/>
      </c>
      <c r="H702" s="218" t="str">
        <f t="shared" si="149"/>
        <v/>
      </c>
      <c r="I702" s="225" t="str">
        <f t="shared" ref="I702:I720" si="152">IF(AND(B702&lt;&gt;"",J702&gt;=K702,L702&gt;0),G702*H702,"")</f>
        <v/>
      </c>
      <c r="J702" s="215" t="str">
        <f>IF(B702&gt;0,ROUNDUP(VLOOKUP(B702,G011B!$B:$R,16,0),2),"")</f>
        <v/>
      </c>
      <c r="K702" s="215" t="str">
        <f t="shared" ref="K702:K720" si="153">IF(B702&gt;0,SUMIF($B:$B,B702,$G:$G),"")</f>
        <v/>
      </c>
      <c r="L702" s="216" t="str">
        <f>IF(B702&lt;&gt;"",VLOOKUP(B702,G011B!$B:$Z,25,0),"")</f>
        <v/>
      </c>
      <c r="M702" s="245" t="str">
        <f t="shared" si="150"/>
        <v/>
      </c>
    </row>
    <row r="703" spans="1:15" ht="20.100000000000001" customHeight="1" x14ac:dyDescent="0.25">
      <c r="A703" s="8">
        <v>423</v>
      </c>
      <c r="B703" s="154"/>
      <c r="C703" s="211" t="str">
        <f t="shared" si="147"/>
        <v/>
      </c>
      <c r="D703" s="212" t="str">
        <f t="shared" si="148"/>
        <v/>
      </c>
      <c r="E703" s="155"/>
      <c r="F703" s="156"/>
      <c r="G703" s="221" t="str">
        <f t="shared" si="151"/>
        <v/>
      </c>
      <c r="H703" s="218" t="str">
        <f t="shared" si="149"/>
        <v/>
      </c>
      <c r="I703" s="225" t="str">
        <f t="shared" si="152"/>
        <v/>
      </c>
      <c r="J703" s="215" t="str">
        <f>IF(B703&gt;0,ROUNDUP(VLOOKUP(B703,G011B!$B:$R,16,0),2),"")</f>
        <v/>
      </c>
      <c r="K703" s="215" t="str">
        <f t="shared" si="153"/>
        <v/>
      </c>
      <c r="L703" s="216" t="str">
        <f>IF(B703&lt;&gt;"",VLOOKUP(B703,G011B!$B:$Z,25,0),"")</f>
        <v/>
      </c>
      <c r="M703" s="245" t="str">
        <f t="shared" si="150"/>
        <v/>
      </c>
    </row>
    <row r="704" spans="1:15" ht="20.100000000000001" customHeight="1" x14ac:dyDescent="0.25">
      <c r="A704" s="8">
        <v>424</v>
      </c>
      <c r="B704" s="154"/>
      <c r="C704" s="211" t="str">
        <f t="shared" si="147"/>
        <v/>
      </c>
      <c r="D704" s="212" t="str">
        <f t="shared" si="148"/>
        <v/>
      </c>
      <c r="E704" s="155"/>
      <c r="F704" s="156"/>
      <c r="G704" s="221" t="str">
        <f t="shared" si="151"/>
        <v/>
      </c>
      <c r="H704" s="218" t="str">
        <f t="shared" si="149"/>
        <v/>
      </c>
      <c r="I704" s="225" t="str">
        <f t="shared" si="152"/>
        <v/>
      </c>
      <c r="J704" s="215" t="str">
        <f>IF(B704&gt;0,ROUNDUP(VLOOKUP(B704,G011B!$B:$R,16,0),2),"")</f>
        <v/>
      </c>
      <c r="K704" s="215" t="str">
        <f t="shared" si="153"/>
        <v/>
      </c>
      <c r="L704" s="216" t="str">
        <f>IF(B704&lt;&gt;"",VLOOKUP(B704,G011B!$B:$Z,25,0),"")</f>
        <v/>
      </c>
      <c r="M704" s="245" t="str">
        <f t="shared" si="150"/>
        <v/>
      </c>
    </row>
    <row r="705" spans="1:13" ht="20.100000000000001" customHeight="1" x14ac:dyDescent="0.25">
      <c r="A705" s="8">
        <v>425</v>
      </c>
      <c r="B705" s="154"/>
      <c r="C705" s="211" t="str">
        <f t="shared" si="147"/>
        <v/>
      </c>
      <c r="D705" s="212" t="str">
        <f t="shared" si="148"/>
        <v/>
      </c>
      <c r="E705" s="155"/>
      <c r="F705" s="156"/>
      <c r="G705" s="221" t="str">
        <f t="shared" si="151"/>
        <v/>
      </c>
      <c r="H705" s="218" t="str">
        <f t="shared" si="149"/>
        <v/>
      </c>
      <c r="I705" s="225" t="str">
        <f t="shared" si="152"/>
        <v/>
      </c>
      <c r="J705" s="215" t="str">
        <f>IF(B705&gt;0,ROUNDUP(VLOOKUP(B705,G011B!$B:$R,16,0),2),"")</f>
        <v/>
      </c>
      <c r="K705" s="215" t="str">
        <f t="shared" si="153"/>
        <v/>
      </c>
      <c r="L705" s="216" t="str">
        <f>IF(B705&lt;&gt;"",VLOOKUP(B705,G011B!$B:$Z,25,0),"")</f>
        <v/>
      </c>
      <c r="M705" s="245" t="str">
        <f t="shared" si="150"/>
        <v/>
      </c>
    </row>
    <row r="706" spans="1:13" ht="20.100000000000001" customHeight="1" x14ac:dyDescent="0.25">
      <c r="A706" s="8">
        <v>426</v>
      </c>
      <c r="B706" s="154"/>
      <c r="C706" s="211" t="str">
        <f t="shared" si="147"/>
        <v/>
      </c>
      <c r="D706" s="212" t="str">
        <f t="shared" si="148"/>
        <v/>
      </c>
      <c r="E706" s="155"/>
      <c r="F706" s="156"/>
      <c r="G706" s="221" t="str">
        <f t="shared" si="151"/>
        <v/>
      </c>
      <c r="H706" s="218" t="str">
        <f t="shared" si="149"/>
        <v/>
      </c>
      <c r="I706" s="225" t="str">
        <f t="shared" si="152"/>
        <v/>
      </c>
      <c r="J706" s="215" t="str">
        <f>IF(B706&gt;0,ROUNDUP(VLOOKUP(B706,G011B!$B:$R,16,0),2),"")</f>
        <v/>
      </c>
      <c r="K706" s="215" t="str">
        <f t="shared" si="153"/>
        <v/>
      </c>
      <c r="L706" s="216" t="str">
        <f>IF(B706&lt;&gt;"",VLOOKUP(B706,G011B!$B:$Z,25,0),"")</f>
        <v/>
      </c>
      <c r="M706" s="245" t="str">
        <f t="shared" si="150"/>
        <v/>
      </c>
    </row>
    <row r="707" spans="1:13" ht="20.100000000000001" customHeight="1" x14ac:dyDescent="0.25">
      <c r="A707" s="8">
        <v>427</v>
      </c>
      <c r="B707" s="154"/>
      <c r="C707" s="211" t="str">
        <f t="shared" si="147"/>
        <v/>
      </c>
      <c r="D707" s="212" t="str">
        <f t="shared" si="148"/>
        <v/>
      </c>
      <c r="E707" s="155"/>
      <c r="F707" s="156"/>
      <c r="G707" s="221" t="str">
        <f t="shared" si="151"/>
        <v/>
      </c>
      <c r="H707" s="218" t="str">
        <f t="shared" si="149"/>
        <v/>
      </c>
      <c r="I707" s="225" t="str">
        <f t="shared" si="152"/>
        <v/>
      </c>
      <c r="J707" s="215" t="str">
        <f>IF(B707&gt;0,ROUNDUP(VLOOKUP(B707,G011B!$B:$R,16,0),2),"")</f>
        <v/>
      </c>
      <c r="K707" s="215" t="str">
        <f t="shared" si="153"/>
        <v/>
      </c>
      <c r="L707" s="216" t="str">
        <f>IF(B707&lt;&gt;"",VLOOKUP(B707,G011B!$B:$Z,25,0),"")</f>
        <v/>
      </c>
      <c r="M707" s="245" t="str">
        <f t="shared" si="150"/>
        <v/>
      </c>
    </row>
    <row r="708" spans="1:13" ht="20.100000000000001" customHeight="1" x14ac:dyDescent="0.25">
      <c r="A708" s="8">
        <v>428</v>
      </c>
      <c r="B708" s="154"/>
      <c r="C708" s="211" t="str">
        <f t="shared" si="147"/>
        <v/>
      </c>
      <c r="D708" s="212" t="str">
        <f t="shared" si="148"/>
        <v/>
      </c>
      <c r="E708" s="155"/>
      <c r="F708" s="156"/>
      <c r="G708" s="221" t="str">
        <f t="shared" si="151"/>
        <v/>
      </c>
      <c r="H708" s="218" t="str">
        <f t="shared" si="149"/>
        <v/>
      </c>
      <c r="I708" s="225" t="str">
        <f t="shared" si="152"/>
        <v/>
      </c>
      <c r="J708" s="215" t="str">
        <f>IF(B708&gt;0,ROUNDUP(VLOOKUP(B708,G011B!$B:$R,16,0),2),"")</f>
        <v/>
      </c>
      <c r="K708" s="215" t="str">
        <f t="shared" si="153"/>
        <v/>
      </c>
      <c r="L708" s="216" t="str">
        <f>IF(B708&lt;&gt;"",VLOOKUP(B708,G011B!$B:$Z,25,0),"")</f>
        <v/>
      </c>
      <c r="M708" s="245" t="str">
        <f t="shared" si="150"/>
        <v/>
      </c>
    </row>
    <row r="709" spans="1:13" ht="20.100000000000001" customHeight="1" x14ac:dyDescent="0.25">
      <c r="A709" s="8">
        <v>429</v>
      </c>
      <c r="B709" s="154"/>
      <c r="C709" s="211" t="str">
        <f t="shared" si="147"/>
        <v/>
      </c>
      <c r="D709" s="212" t="str">
        <f t="shared" si="148"/>
        <v/>
      </c>
      <c r="E709" s="155"/>
      <c r="F709" s="156"/>
      <c r="G709" s="221" t="str">
        <f t="shared" si="151"/>
        <v/>
      </c>
      <c r="H709" s="218" t="str">
        <f t="shared" si="149"/>
        <v/>
      </c>
      <c r="I709" s="225" t="str">
        <f t="shared" si="152"/>
        <v/>
      </c>
      <c r="J709" s="215" t="str">
        <f>IF(B709&gt;0,ROUNDUP(VLOOKUP(B709,G011B!$B:$R,16,0),2),"")</f>
        <v/>
      </c>
      <c r="K709" s="215" t="str">
        <f t="shared" si="153"/>
        <v/>
      </c>
      <c r="L709" s="216" t="str">
        <f>IF(B709&lt;&gt;"",VLOOKUP(B709,G011B!$B:$Z,25,0),"")</f>
        <v/>
      </c>
      <c r="M709" s="245" t="str">
        <f t="shared" si="150"/>
        <v/>
      </c>
    </row>
    <row r="710" spans="1:13" ht="20.100000000000001" customHeight="1" x14ac:dyDescent="0.25">
      <c r="A710" s="8">
        <v>430</v>
      </c>
      <c r="B710" s="154"/>
      <c r="C710" s="211" t="str">
        <f t="shared" si="147"/>
        <v/>
      </c>
      <c r="D710" s="212" t="str">
        <f t="shared" si="148"/>
        <v/>
      </c>
      <c r="E710" s="155"/>
      <c r="F710" s="156"/>
      <c r="G710" s="221" t="str">
        <f t="shared" si="151"/>
        <v/>
      </c>
      <c r="H710" s="218" t="str">
        <f t="shared" si="149"/>
        <v/>
      </c>
      <c r="I710" s="225" t="str">
        <f t="shared" si="152"/>
        <v/>
      </c>
      <c r="J710" s="215" t="str">
        <f>IF(B710&gt;0,ROUNDUP(VLOOKUP(B710,G011B!$B:$R,16,0),2),"")</f>
        <v/>
      </c>
      <c r="K710" s="215" t="str">
        <f t="shared" si="153"/>
        <v/>
      </c>
      <c r="L710" s="216" t="str">
        <f>IF(B710&lt;&gt;"",VLOOKUP(B710,G011B!$B:$Z,25,0),"")</f>
        <v/>
      </c>
      <c r="M710" s="245" t="str">
        <f t="shared" si="150"/>
        <v/>
      </c>
    </row>
    <row r="711" spans="1:13" ht="20.100000000000001" customHeight="1" x14ac:dyDescent="0.25">
      <c r="A711" s="8">
        <v>431</v>
      </c>
      <c r="B711" s="154"/>
      <c r="C711" s="211" t="str">
        <f t="shared" si="147"/>
        <v/>
      </c>
      <c r="D711" s="212" t="str">
        <f t="shared" si="148"/>
        <v/>
      </c>
      <c r="E711" s="155"/>
      <c r="F711" s="156"/>
      <c r="G711" s="221" t="str">
        <f t="shared" si="151"/>
        <v/>
      </c>
      <c r="H711" s="218" t="str">
        <f t="shared" si="149"/>
        <v/>
      </c>
      <c r="I711" s="225" t="str">
        <f t="shared" si="152"/>
        <v/>
      </c>
      <c r="J711" s="215" t="str">
        <f>IF(B711&gt;0,ROUNDUP(VLOOKUP(B711,G011B!$B:$R,16,0),2),"")</f>
        <v/>
      </c>
      <c r="K711" s="215" t="str">
        <f t="shared" si="153"/>
        <v/>
      </c>
      <c r="L711" s="216" t="str">
        <f>IF(B711&lt;&gt;"",VLOOKUP(B711,G011B!$B:$Z,25,0),"")</f>
        <v/>
      </c>
      <c r="M711" s="245" t="str">
        <f t="shared" si="150"/>
        <v/>
      </c>
    </row>
    <row r="712" spans="1:13" ht="20.100000000000001" customHeight="1" x14ac:dyDescent="0.25">
      <c r="A712" s="8">
        <v>432</v>
      </c>
      <c r="B712" s="154"/>
      <c r="C712" s="211" t="str">
        <f t="shared" si="147"/>
        <v/>
      </c>
      <c r="D712" s="212" t="str">
        <f t="shared" si="148"/>
        <v/>
      </c>
      <c r="E712" s="155"/>
      <c r="F712" s="156"/>
      <c r="G712" s="221" t="str">
        <f t="shared" si="151"/>
        <v/>
      </c>
      <c r="H712" s="218" t="str">
        <f t="shared" si="149"/>
        <v/>
      </c>
      <c r="I712" s="225" t="str">
        <f t="shared" si="152"/>
        <v/>
      </c>
      <c r="J712" s="215" t="str">
        <f>IF(B712&gt;0,ROUNDUP(VLOOKUP(B712,G011B!$B:$R,16,0),2),"")</f>
        <v/>
      </c>
      <c r="K712" s="215" t="str">
        <f t="shared" si="153"/>
        <v/>
      </c>
      <c r="L712" s="216" t="str">
        <f>IF(B712&lt;&gt;"",VLOOKUP(B712,G011B!$B:$Z,25,0),"")</f>
        <v/>
      </c>
      <c r="M712" s="245" t="str">
        <f t="shared" si="150"/>
        <v/>
      </c>
    </row>
    <row r="713" spans="1:13" ht="20.100000000000001" customHeight="1" x14ac:dyDescent="0.25">
      <c r="A713" s="8">
        <v>433</v>
      </c>
      <c r="B713" s="154"/>
      <c r="C713" s="211" t="str">
        <f t="shared" si="147"/>
        <v/>
      </c>
      <c r="D713" s="212" t="str">
        <f t="shared" si="148"/>
        <v/>
      </c>
      <c r="E713" s="155"/>
      <c r="F713" s="156"/>
      <c r="G713" s="221" t="str">
        <f t="shared" si="151"/>
        <v/>
      </c>
      <c r="H713" s="218" t="str">
        <f t="shared" si="149"/>
        <v/>
      </c>
      <c r="I713" s="225" t="str">
        <f t="shared" si="152"/>
        <v/>
      </c>
      <c r="J713" s="215" t="str">
        <f>IF(B713&gt;0,ROUNDUP(VLOOKUP(B713,G011B!$B:$R,16,0),2),"")</f>
        <v/>
      </c>
      <c r="K713" s="215" t="str">
        <f t="shared" si="153"/>
        <v/>
      </c>
      <c r="L713" s="216" t="str">
        <f>IF(B713&lt;&gt;"",VLOOKUP(B713,G011B!$B:$Z,25,0),"")</f>
        <v/>
      </c>
      <c r="M713" s="245" t="str">
        <f t="shared" si="150"/>
        <v/>
      </c>
    </row>
    <row r="714" spans="1:13" ht="20.100000000000001" customHeight="1" x14ac:dyDescent="0.25">
      <c r="A714" s="8">
        <v>434</v>
      </c>
      <c r="B714" s="154"/>
      <c r="C714" s="211" t="str">
        <f t="shared" si="147"/>
        <v/>
      </c>
      <c r="D714" s="212" t="str">
        <f t="shared" si="148"/>
        <v/>
      </c>
      <c r="E714" s="155"/>
      <c r="F714" s="156"/>
      <c r="G714" s="221" t="str">
        <f t="shared" si="151"/>
        <v/>
      </c>
      <c r="H714" s="218" t="str">
        <f t="shared" si="149"/>
        <v/>
      </c>
      <c r="I714" s="225" t="str">
        <f t="shared" si="152"/>
        <v/>
      </c>
      <c r="J714" s="215" t="str">
        <f>IF(B714&gt;0,ROUNDUP(VLOOKUP(B714,G011B!$B:$R,16,0),2),"")</f>
        <v/>
      </c>
      <c r="K714" s="215" t="str">
        <f t="shared" si="153"/>
        <v/>
      </c>
      <c r="L714" s="216" t="str">
        <f>IF(B714&lt;&gt;"",VLOOKUP(B714,G011B!$B:$Z,25,0),"")</f>
        <v/>
      </c>
      <c r="M714" s="245" t="str">
        <f t="shared" si="150"/>
        <v/>
      </c>
    </row>
    <row r="715" spans="1:13" ht="20.100000000000001" customHeight="1" x14ac:dyDescent="0.25">
      <c r="A715" s="8">
        <v>435</v>
      </c>
      <c r="B715" s="154"/>
      <c r="C715" s="211" t="str">
        <f t="shared" si="147"/>
        <v/>
      </c>
      <c r="D715" s="212" t="str">
        <f t="shared" si="148"/>
        <v/>
      </c>
      <c r="E715" s="155"/>
      <c r="F715" s="156"/>
      <c r="G715" s="221" t="str">
        <f t="shared" si="151"/>
        <v/>
      </c>
      <c r="H715" s="218" t="str">
        <f t="shared" si="149"/>
        <v/>
      </c>
      <c r="I715" s="225" t="str">
        <f t="shared" si="152"/>
        <v/>
      </c>
      <c r="J715" s="215" t="str">
        <f>IF(B715&gt;0,ROUNDUP(VLOOKUP(B715,G011B!$B:$R,16,0),2),"")</f>
        <v/>
      </c>
      <c r="K715" s="215" t="str">
        <f t="shared" si="153"/>
        <v/>
      </c>
      <c r="L715" s="216" t="str">
        <f>IF(B715&lt;&gt;"",VLOOKUP(B715,G011B!$B:$Z,25,0),"")</f>
        <v/>
      </c>
      <c r="M715" s="245" t="str">
        <f t="shared" si="150"/>
        <v/>
      </c>
    </row>
    <row r="716" spans="1:13" ht="20.100000000000001" customHeight="1" x14ac:dyDescent="0.25">
      <c r="A716" s="8">
        <v>436</v>
      </c>
      <c r="B716" s="154"/>
      <c r="C716" s="211" t="str">
        <f t="shared" si="147"/>
        <v/>
      </c>
      <c r="D716" s="212" t="str">
        <f t="shared" si="148"/>
        <v/>
      </c>
      <c r="E716" s="155"/>
      <c r="F716" s="156"/>
      <c r="G716" s="221" t="str">
        <f t="shared" si="151"/>
        <v/>
      </c>
      <c r="H716" s="218" t="str">
        <f t="shared" si="149"/>
        <v/>
      </c>
      <c r="I716" s="225" t="str">
        <f t="shared" si="152"/>
        <v/>
      </c>
      <c r="J716" s="215" t="str">
        <f>IF(B716&gt;0,ROUNDUP(VLOOKUP(B716,G011B!$B:$R,16,0),2),"")</f>
        <v/>
      </c>
      <c r="K716" s="215" t="str">
        <f t="shared" si="153"/>
        <v/>
      </c>
      <c r="L716" s="216" t="str">
        <f>IF(B716&lt;&gt;"",VLOOKUP(B716,G011B!$B:$Z,25,0),"")</f>
        <v/>
      </c>
      <c r="M716" s="245" t="str">
        <f t="shared" si="150"/>
        <v/>
      </c>
    </row>
    <row r="717" spans="1:13" ht="20.100000000000001" customHeight="1" x14ac:dyDescent="0.25">
      <c r="A717" s="8">
        <v>437</v>
      </c>
      <c r="B717" s="154"/>
      <c r="C717" s="211" t="str">
        <f t="shared" si="147"/>
        <v/>
      </c>
      <c r="D717" s="212" t="str">
        <f t="shared" si="148"/>
        <v/>
      </c>
      <c r="E717" s="155"/>
      <c r="F717" s="156"/>
      <c r="G717" s="221" t="str">
        <f t="shared" si="151"/>
        <v/>
      </c>
      <c r="H717" s="218" t="str">
        <f t="shared" si="149"/>
        <v/>
      </c>
      <c r="I717" s="225" t="str">
        <f t="shared" si="152"/>
        <v/>
      </c>
      <c r="J717" s="215" t="str">
        <f>IF(B717&gt;0,ROUNDUP(VLOOKUP(B717,G011B!$B:$R,16,0),2),"")</f>
        <v/>
      </c>
      <c r="K717" s="215" t="str">
        <f t="shared" si="153"/>
        <v/>
      </c>
      <c r="L717" s="216" t="str">
        <f>IF(B717&lt;&gt;"",VLOOKUP(B717,G011B!$B:$Z,25,0),"")</f>
        <v/>
      </c>
      <c r="M717" s="245" t="str">
        <f t="shared" si="150"/>
        <v/>
      </c>
    </row>
    <row r="718" spans="1:13" ht="20.100000000000001" customHeight="1" x14ac:dyDescent="0.25">
      <c r="A718" s="8">
        <v>438</v>
      </c>
      <c r="B718" s="154"/>
      <c r="C718" s="211" t="str">
        <f t="shared" si="147"/>
        <v/>
      </c>
      <c r="D718" s="212" t="str">
        <f t="shared" si="148"/>
        <v/>
      </c>
      <c r="E718" s="155"/>
      <c r="F718" s="156"/>
      <c r="G718" s="221" t="str">
        <f t="shared" si="151"/>
        <v/>
      </c>
      <c r="H718" s="218" t="str">
        <f t="shared" si="149"/>
        <v/>
      </c>
      <c r="I718" s="225" t="str">
        <f t="shared" si="152"/>
        <v/>
      </c>
      <c r="J718" s="215" t="str">
        <f>IF(B718&gt;0,ROUNDUP(VLOOKUP(B718,G011B!$B:$R,16,0),2),"")</f>
        <v/>
      </c>
      <c r="K718" s="215" t="str">
        <f t="shared" si="153"/>
        <v/>
      </c>
      <c r="L718" s="216" t="str">
        <f>IF(B718&lt;&gt;"",VLOOKUP(B718,G011B!$B:$Z,25,0),"")</f>
        <v/>
      </c>
      <c r="M718" s="245" t="str">
        <f t="shared" si="150"/>
        <v/>
      </c>
    </row>
    <row r="719" spans="1:13" ht="20.100000000000001" customHeight="1" x14ac:dyDescent="0.25">
      <c r="A719" s="8">
        <v>439</v>
      </c>
      <c r="B719" s="154"/>
      <c r="C719" s="211" t="str">
        <f t="shared" si="147"/>
        <v/>
      </c>
      <c r="D719" s="212" t="str">
        <f t="shared" si="148"/>
        <v/>
      </c>
      <c r="E719" s="155"/>
      <c r="F719" s="156"/>
      <c r="G719" s="221" t="str">
        <f t="shared" si="151"/>
        <v/>
      </c>
      <c r="H719" s="218" t="str">
        <f t="shared" si="149"/>
        <v/>
      </c>
      <c r="I719" s="225" t="str">
        <f t="shared" si="152"/>
        <v/>
      </c>
      <c r="J719" s="215" t="str">
        <f>IF(B719&gt;0,ROUNDUP(VLOOKUP(B719,G011B!$B:$R,16,0),2),"")</f>
        <v/>
      </c>
      <c r="K719" s="215" t="str">
        <f t="shared" si="153"/>
        <v/>
      </c>
      <c r="L719" s="216" t="str">
        <f>IF(B719&lt;&gt;"",VLOOKUP(B719,G011B!$B:$Z,25,0),"")</f>
        <v/>
      </c>
      <c r="M719" s="245" t="str">
        <f t="shared" si="150"/>
        <v/>
      </c>
    </row>
    <row r="720" spans="1:13" ht="20.100000000000001" customHeight="1" thickBot="1" x14ac:dyDescent="0.3">
      <c r="A720" s="134">
        <v>440</v>
      </c>
      <c r="B720" s="157"/>
      <c r="C720" s="213" t="str">
        <f t="shared" si="147"/>
        <v/>
      </c>
      <c r="D720" s="214" t="str">
        <f t="shared" si="148"/>
        <v/>
      </c>
      <c r="E720" s="158"/>
      <c r="F720" s="159"/>
      <c r="G720" s="222" t="str">
        <f t="shared" si="151"/>
        <v/>
      </c>
      <c r="H720" s="219" t="str">
        <f t="shared" si="149"/>
        <v/>
      </c>
      <c r="I720" s="226" t="str">
        <f t="shared" si="152"/>
        <v/>
      </c>
      <c r="J720" s="215" t="str">
        <f>IF(B720&gt;0,ROUNDUP(VLOOKUP(B720,G011B!$B:$R,16,0),2),"")</f>
        <v/>
      </c>
      <c r="K720" s="215" t="str">
        <f t="shared" si="153"/>
        <v/>
      </c>
      <c r="L720" s="216" t="str">
        <f>IF(B720&lt;&gt;"",VLOOKUP(B720,G011B!$B:$Z,25,0),"")</f>
        <v/>
      </c>
      <c r="M720" s="245" t="str">
        <f t="shared" si="150"/>
        <v/>
      </c>
    </row>
    <row r="721" spans="1:15" ht="20.100000000000001" customHeight="1" thickBot="1" x14ac:dyDescent="0.35">
      <c r="A721" s="482" t="s">
        <v>46</v>
      </c>
      <c r="B721" s="483"/>
      <c r="C721" s="483"/>
      <c r="D721" s="483"/>
      <c r="E721" s="483"/>
      <c r="F721" s="484"/>
      <c r="G721" s="223">
        <f>SUM(G701:G720)</f>
        <v>0</v>
      </c>
      <c r="H721" s="319"/>
      <c r="I721" s="206">
        <f>IF(C699=C666,SUM(I701:I720)+I688,SUM(I701:I720))</f>
        <v>0</v>
      </c>
      <c r="N721" s="227">
        <f>IF(COUNTA(E701:E720)&gt;0,1,0)</f>
        <v>0</v>
      </c>
    </row>
    <row r="722" spans="1:15" ht="20.100000000000001" customHeight="1" thickBot="1" x14ac:dyDescent="0.3">
      <c r="A722" s="475" t="s">
        <v>84</v>
      </c>
      <c r="B722" s="476"/>
      <c r="C722" s="476"/>
      <c r="D722" s="477"/>
      <c r="E722" s="195">
        <f>SUM(G:G)/2</f>
        <v>0</v>
      </c>
      <c r="F722" s="478"/>
      <c r="G722" s="479"/>
      <c r="H722" s="480"/>
      <c r="I722" s="204">
        <f>SUM(I701:I720)+I689</f>
        <v>0</v>
      </c>
    </row>
    <row r="723" spans="1:15" x14ac:dyDescent="0.25">
      <c r="A723" s="7" t="s">
        <v>156</v>
      </c>
    </row>
    <row r="725" spans="1:15" ht="19.5" x14ac:dyDescent="0.3">
      <c r="A725" s="349" t="s">
        <v>43</v>
      </c>
      <c r="B725" s="350">
        <f ca="1">imzatarihi</f>
        <v>46091</v>
      </c>
      <c r="C725" s="140" t="s">
        <v>44</v>
      </c>
      <c r="D725" s="348" t="str">
        <f>IF(kurulusyetkilisi&gt;0,kurulusyetkilisi,"")</f>
        <v/>
      </c>
      <c r="G725" s="342"/>
      <c r="H725" s="131"/>
      <c r="I725" s="131"/>
      <c r="K725" s="153"/>
      <c r="L725" s="153"/>
      <c r="M725" s="4"/>
      <c r="N725" s="153"/>
      <c r="O725" s="153"/>
    </row>
    <row r="726" spans="1:15" ht="19.5" x14ac:dyDescent="0.3">
      <c r="A726" s="346"/>
      <c r="B726" s="346"/>
      <c r="C726" s="140" t="s">
        <v>45</v>
      </c>
      <c r="D726" s="140"/>
      <c r="E726" s="414"/>
      <c r="F726" s="414"/>
      <c r="G726" s="414"/>
      <c r="H726" s="107"/>
      <c r="I726" s="107"/>
      <c r="K726" s="153"/>
      <c r="L726" s="153"/>
      <c r="M726" s="4"/>
      <c r="N726" s="153"/>
      <c r="O726" s="153"/>
    </row>
    <row r="727" spans="1:15" ht="15.75" x14ac:dyDescent="0.25">
      <c r="A727" s="453" t="s">
        <v>77</v>
      </c>
      <c r="B727" s="453"/>
      <c r="C727" s="453"/>
      <c r="D727" s="453"/>
      <c r="E727" s="453"/>
      <c r="F727" s="453"/>
      <c r="G727" s="453"/>
      <c r="H727" s="453"/>
      <c r="I727" s="453"/>
    </row>
    <row r="728" spans="1:15" x14ac:dyDescent="0.25">
      <c r="A728" s="439" t="str">
        <f>IF(YilDonem&lt;&gt;"",CONCATENATE(YilDonem," dönemine aittir."),"")</f>
        <v/>
      </c>
      <c r="B728" s="439"/>
      <c r="C728" s="439"/>
      <c r="D728" s="439"/>
      <c r="E728" s="439"/>
      <c r="F728" s="439"/>
      <c r="G728" s="439"/>
      <c r="H728" s="439"/>
      <c r="I728" s="439"/>
    </row>
    <row r="729" spans="1:15" ht="19.5" thickBot="1" x14ac:dyDescent="0.35">
      <c r="A729" s="474" t="s">
        <v>86</v>
      </c>
      <c r="B729" s="474"/>
      <c r="C729" s="474"/>
      <c r="D729" s="474"/>
      <c r="E729" s="474"/>
      <c r="F729" s="474"/>
      <c r="G729" s="474"/>
      <c r="H729" s="474"/>
      <c r="I729" s="474"/>
    </row>
    <row r="730" spans="1:15" ht="19.5" customHeight="1" thickBot="1" x14ac:dyDescent="0.3">
      <c r="A730" s="463" t="s">
        <v>1</v>
      </c>
      <c r="B730" s="464"/>
      <c r="C730" s="441" t="str">
        <f>IF(ProjeNo&gt;0,ProjeNo,"")</f>
        <v/>
      </c>
      <c r="D730" s="442"/>
      <c r="E730" s="442"/>
      <c r="F730" s="442"/>
      <c r="G730" s="442"/>
      <c r="H730" s="442"/>
      <c r="I730" s="443"/>
    </row>
    <row r="731" spans="1:15" ht="29.25" customHeight="1" thickBot="1" x14ac:dyDescent="0.3">
      <c r="A731" s="481" t="s">
        <v>11</v>
      </c>
      <c r="B731" s="470"/>
      <c r="C731" s="467" t="str">
        <f>IF(ProjeAdi&gt;0,ProjeAdi,"")</f>
        <v/>
      </c>
      <c r="D731" s="468"/>
      <c r="E731" s="468"/>
      <c r="F731" s="468"/>
      <c r="G731" s="468"/>
      <c r="H731" s="468"/>
      <c r="I731" s="469"/>
    </row>
    <row r="732" spans="1:15" ht="19.5" customHeight="1" thickBot="1" x14ac:dyDescent="0.3">
      <c r="A732" s="463" t="s">
        <v>78</v>
      </c>
      <c r="B732" s="464"/>
      <c r="C732" s="29"/>
      <c r="D732" s="485"/>
      <c r="E732" s="485"/>
      <c r="F732" s="485"/>
      <c r="G732" s="485"/>
      <c r="H732" s="485"/>
      <c r="I732" s="486"/>
    </row>
    <row r="733" spans="1:15" s="5" customFormat="1" ht="30.75" thickBot="1" x14ac:dyDescent="0.3">
      <c r="A733" s="3" t="s">
        <v>7</v>
      </c>
      <c r="B733" s="3" t="s">
        <v>8</v>
      </c>
      <c r="C733" s="3" t="s">
        <v>67</v>
      </c>
      <c r="D733" s="3" t="s">
        <v>161</v>
      </c>
      <c r="E733" s="3" t="s">
        <v>79</v>
      </c>
      <c r="F733" s="3" t="s">
        <v>80</v>
      </c>
      <c r="G733" s="3" t="s">
        <v>81</v>
      </c>
      <c r="H733" s="3" t="s">
        <v>82</v>
      </c>
      <c r="I733" s="3" t="s">
        <v>83</v>
      </c>
      <c r="J733" s="148" t="s">
        <v>87</v>
      </c>
      <c r="K733" s="149" t="s">
        <v>88</v>
      </c>
      <c r="L733" s="149" t="s">
        <v>80</v>
      </c>
    </row>
    <row r="734" spans="1:15" ht="20.100000000000001" customHeight="1" x14ac:dyDescent="0.25">
      <c r="A734" s="133">
        <v>441</v>
      </c>
      <c r="B734" s="150"/>
      <c r="C734" s="209" t="str">
        <f t="shared" ref="C734:C753" si="154">IF(B734&lt;&gt;"",VLOOKUP(B734,PersonelTablo,2,0),"")</f>
        <v/>
      </c>
      <c r="D734" s="210" t="str">
        <f t="shared" ref="D734:D753" si="155">IF(B734&lt;&gt;"",VLOOKUP(B734,PersonelTablo,3,0),"")</f>
        <v/>
      </c>
      <c r="E734" s="151"/>
      <c r="F734" s="152"/>
      <c r="G734" s="220" t="str">
        <f>IF(AND(B734&lt;&gt;"",L734&gt;=F734),E734*F734,"")</f>
        <v/>
      </c>
      <c r="H734" s="217" t="str">
        <f t="shared" ref="H734:H753" si="156">IF(B734&lt;&gt;"",VLOOKUP(B734,G011CTablo,15,0),"")</f>
        <v/>
      </c>
      <c r="I734" s="224" t="str">
        <f>IF(AND(B734&lt;&gt;"",J734&gt;=K734,L734&gt;0),G734*H734,"")</f>
        <v/>
      </c>
      <c r="J734" s="215" t="str">
        <f>IF(B734&gt;0,ROUNDUP(VLOOKUP(B734,G011B!$B:$R,16,0),2),"")</f>
        <v/>
      </c>
      <c r="K734" s="215" t="str">
        <f>IF(B734&gt;0,SUMIF($B:$B,B734,$G:$G),"")</f>
        <v/>
      </c>
      <c r="L734" s="216" t="str">
        <f>IF(B734&lt;&gt;"",VLOOKUP(B734,G011B!$B:$Z,25,0),"")</f>
        <v/>
      </c>
      <c r="M734" s="245" t="str">
        <f t="shared" ref="M734:M753" si="157">IF(J734&gt;=K734,"","Personelin bütün iş paketlerindeki Toplam Adam Ay değeri "&amp;K734&amp;" olup, bu değer, G011B formunda beyan edilen Çalışılan Toplam Ay değerini geçemez. Maliyeti hesaplamak için Adam/Ay Oranı veya Çalışılan Ay değerini düzeltiniz. ")</f>
        <v/>
      </c>
    </row>
    <row r="735" spans="1:15" ht="20.100000000000001" customHeight="1" x14ac:dyDescent="0.25">
      <c r="A735" s="8">
        <v>442</v>
      </c>
      <c r="B735" s="154"/>
      <c r="C735" s="211" t="str">
        <f t="shared" si="154"/>
        <v/>
      </c>
      <c r="D735" s="212" t="str">
        <f t="shared" si="155"/>
        <v/>
      </c>
      <c r="E735" s="155"/>
      <c r="F735" s="156"/>
      <c r="G735" s="221" t="str">
        <f t="shared" ref="G735:G753" si="158">IF(AND(B735&lt;&gt;"",L735&gt;=F735),E735*F735,"")</f>
        <v/>
      </c>
      <c r="H735" s="218" t="str">
        <f t="shared" si="156"/>
        <v/>
      </c>
      <c r="I735" s="225" t="str">
        <f t="shared" ref="I735:I753" si="159">IF(AND(B735&lt;&gt;"",J735&gt;=K735,L735&gt;0),G735*H735,"")</f>
        <v/>
      </c>
      <c r="J735" s="215" t="str">
        <f>IF(B735&gt;0,ROUNDUP(VLOOKUP(B735,G011B!$B:$R,16,0),2),"")</f>
        <v/>
      </c>
      <c r="K735" s="215" t="str">
        <f t="shared" ref="K735:K753" si="160">IF(B735&gt;0,SUMIF($B:$B,B735,$G:$G),"")</f>
        <v/>
      </c>
      <c r="L735" s="216" t="str">
        <f>IF(B735&lt;&gt;"",VLOOKUP(B735,G011B!$B:$Z,25,0),"")</f>
        <v/>
      </c>
      <c r="M735" s="245" t="str">
        <f t="shared" si="157"/>
        <v/>
      </c>
    </row>
    <row r="736" spans="1:15" ht="20.100000000000001" customHeight="1" x14ac:dyDescent="0.25">
      <c r="A736" s="8">
        <v>443</v>
      </c>
      <c r="B736" s="154"/>
      <c r="C736" s="211" t="str">
        <f t="shared" si="154"/>
        <v/>
      </c>
      <c r="D736" s="212" t="str">
        <f t="shared" si="155"/>
        <v/>
      </c>
      <c r="E736" s="155"/>
      <c r="F736" s="156"/>
      <c r="G736" s="221" t="str">
        <f t="shared" si="158"/>
        <v/>
      </c>
      <c r="H736" s="218" t="str">
        <f t="shared" si="156"/>
        <v/>
      </c>
      <c r="I736" s="225" t="str">
        <f t="shared" si="159"/>
        <v/>
      </c>
      <c r="J736" s="215" t="str">
        <f>IF(B736&gt;0,ROUNDUP(VLOOKUP(B736,G011B!$B:$R,16,0),2),"")</f>
        <v/>
      </c>
      <c r="K736" s="215" t="str">
        <f t="shared" si="160"/>
        <v/>
      </c>
      <c r="L736" s="216" t="str">
        <f>IF(B736&lt;&gt;"",VLOOKUP(B736,G011B!$B:$Z,25,0),"")</f>
        <v/>
      </c>
      <c r="M736" s="245" t="str">
        <f t="shared" si="157"/>
        <v/>
      </c>
    </row>
    <row r="737" spans="1:13" ht="20.100000000000001" customHeight="1" x14ac:dyDescent="0.25">
      <c r="A737" s="8">
        <v>444</v>
      </c>
      <c r="B737" s="154"/>
      <c r="C737" s="211" t="str">
        <f t="shared" si="154"/>
        <v/>
      </c>
      <c r="D737" s="212" t="str">
        <f t="shared" si="155"/>
        <v/>
      </c>
      <c r="E737" s="155"/>
      <c r="F737" s="156"/>
      <c r="G737" s="221" t="str">
        <f t="shared" si="158"/>
        <v/>
      </c>
      <c r="H737" s="218" t="str">
        <f t="shared" si="156"/>
        <v/>
      </c>
      <c r="I737" s="225" t="str">
        <f t="shared" si="159"/>
        <v/>
      </c>
      <c r="J737" s="215" t="str">
        <f>IF(B737&gt;0,ROUNDUP(VLOOKUP(B737,G011B!$B:$R,16,0),2),"")</f>
        <v/>
      </c>
      <c r="K737" s="215" t="str">
        <f t="shared" si="160"/>
        <v/>
      </c>
      <c r="L737" s="216" t="str">
        <f>IF(B737&lt;&gt;"",VLOOKUP(B737,G011B!$B:$Z,25,0),"")</f>
        <v/>
      </c>
      <c r="M737" s="245" t="str">
        <f t="shared" si="157"/>
        <v/>
      </c>
    </row>
    <row r="738" spans="1:13" ht="20.100000000000001" customHeight="1" x14ac:dyDescent="0.25">
      <c r="A738" s="8">
        <v>445</v>
      </c>
      <c r="B738" s="154"/>
      <c r="C738" s="211" t="str">
        <f t="shared" si="154"/>
        <v/>
      </c>
      <c r="D738" s="212" t="str">
        <f t="shared" si="155"/>
        <v/>
      </c>
      <c r="E738" s="155"/>
      <c r="F738" s="156"/>
      <c r="G738" s="221" t="str">
        <f t="shared" si="158"/>
        <v/>
      </c>
      <c r="H738" s="218" t="str">
        <f t="shared" si="156"/>
        <v/>
      </c>
      <c r="I738" s="225" t="str">
        <f t="shared" si="159"/>
        <v/>
      </c>
      <c r="J738" s="215" t="str">
        <f>IF(B738&gt;0,ROUNDUP(VLOOKUP(B738,G011B!$B:$R,16,0),2),"")</f>
        <v/>
      </c>
      <c r="K738" s="215" t="str">
        <f t="shared" si="160"/>
        <v/>
      </c>
      <c r="L738" s="216" t="str">
        <f>IF(B738&lt;&gt;"",VLOOKUP(B738,G011B!$B:$Z,25,0),"")</f>
        <v/>
      </c>
      <c r="M738" s="245" t="str">
        <f t="shared" si="157"/>
        <v/>
      </c>
    </row>
    <row r="739" spans="1:13" ht="20.100000000000001" customHeight="1" x14ac:dyDescent="0.25">
      <c r="A739" s="8">
        <v>446</v>
      </c>
      <c r="B739" s="154"/>
      <c r="C739" s="211" t="str">
        <f t="shared" si="154"/>
        <v/>
      </c>
      <c r="D739" s="212" t="str">
        <f t="shared" si="155"/>
        <v/>
      </c>
      <c r="E739" s="155"/>
      <c r="F739" s="156"/>
      <c r="G739" s="221" t="str">
        <f t="shared" si="158"/>
        <v/>
      </c>
      <c r="H739" s="218" t="str">
        <f t="shared" si="156"/>
        <v/>
      </c>
      <c r="I739" s="225" t="str">
        <f t="shared" si="159"/>
        <v/>
      </c>
      <c r="J739" s="215" t="str">
        <f>IF(B739&gt;0,ROUNDUP(VLOOKUP(B739,G011B!$B:$R,16,0),2),"")</f>
        <v/>
      </c>
      <c r="K739" s="215" t="str">
        <f t="shared" si="160"/>
        <v/>
      </c>
      <c r="L739" s="216" t="str">
        <f>IF(B739&lt;&gt;"",VLOOKUP(B739,G011B!$B:$Z,25,0),"")</f>
        <v/>
      </c>
      <c r="M739" s="245" t="str">
        <f t="shared" si="157"/>
        <v/>
      </c>
    </row>
    <row r="740" spans="1:13" ht="20.100000000000001" customHeight="1" x14ac:dyDescent="0.25">
      <c r="A740" s="8">
        <v>447</v>
      </c>
      <c r="B740" s="154"/>
      <c r="C740" s="211" t="str">
        <f t="shared" si="154"/>
        <v/>
      </c>
      <c r="D740" s="212" t="str">
        <f t="shared" si="155"/>
        <v/>
      </c>
      <c r="E740" s="155"/>
      <c r="F740" s="156"/>
      <c r="G740" s="221" t="str">
        <f t="shared" si="158"/>
        <v/>
      </c>
      <c r="H740" s="218" t="str">
        <f t="shared" si="156"/>
        <v/>
      </c>
      <c r="I740" s="225" t="str">
        <f t="shared" si="159"/>
        <v/>
      </c>
      <c r="J740" s="215" t="str">
        <f>IF(B740&gt;0,ROUNDUP(VLOOKUP(B740,G011B!$B:$R,16,0),2),"")</f>
        <v/>
      </c>
      <c r="K740" s="215" t="str">
        <f t="shared" si="160"/>
        <v/>
      </c>
      <c r="L740" s="216" t="str">
        <f>IF(B740&lt;&gt;"",VLOOKUP(B740,G011B!$B:$Z,25,0),"")</f>
        <v/>
      </c>
      <c r="M740" s="245" t="str">
        <f t="shared" si="157"/>
        <v/>
      </c>
    </row>
    <row r="741" spans="1:13" ht="20.100000000000001" customHeight="1" x14ac:dyDescent="0.25">
      <c r="A741" s="8">
        <v>448</v>
      </c>
      <c r="B741" s="154"/>
      <c r="C741" s="211" t="str">
        <f t="shared" si="154"/>
        <v/>
      </c>
      <c r="D741" s="212" t="str">
        <f t="shared" si="155"/>
        <v/>
      </c>
      <c r="E741" s="155"/>
      <c r="F741" s="156"/>
      <c r="G741" s="221" t="str">
        <f t="shared" si="158"/>
        <v/>
      </c>
      <c r="H741" s="218" t="str">
        <f t="shared" si="156"/>
        <v/>
      </c>
      <c r="I741" s="225" t="str">
        <f t="shared" si="159"/>
        <v/>
      </c>
      <c r="J741" s="215" t="str">
        <f>IF(B741&gt;0,ROUNDUP(VLOOKUP(B741,G011B!$B:$R,16,0),2),"")</f>
        <v/>
      </c>
      <c r="K741" s="215" t="str">
        <f t="shared" si="160"/>
        <v/>
      </c>
      <c r="L741" s="216" t="str">
        <f>IF(B741&lt;&gt;"",VLOOKUP(B741,G011B!$B:$Z,25,0),"")</f>
        <v/>
      </c>
      <c r="M741" s="245" t="str">
        <f t="shared" si="157"/>
        <v/>
      </c>
    </row>
    <row r="742" spans="1:13" ht="20.100000000000001" customHeight="1" x14ac:dyDescent="0.25">
      <c r="A742" s="8">
        <v>449</v>
      </c>
      <c r="B742" s="154"/>
      <c r="C742" s="211" t="str">
        <f t="shared" si="154"/>
        <v/>
      </c>
      <c r="D742" s="212" t="str">
        <f t="shared" si="155"/>
        <v/>
      </c>
      <c r="E742" s="155"/>
      <c r="F742" s="156"/>
      <c r="G742" s="221" t="str">
        <f t="shared" si="158"/>
        <v/>
      </c>
      <c r="H742" s="218" t="str">
        <f t="shared" si="156"/>
        <v/>
      </c>
      <c r="I742" s="225" t="str">
        <f t="shared" si="159"/>
        <v/>
      </c>
      <c r="J742" s="215" t="str">
        <f>IF(B742&gt;0,ROUNDUP(VLOOKUP(B742,G011B!$B:$R,16,0),2),"")</f>
        <v/>
      </c>
      <c r="K742" s="215" t="str">
        <f t="shared" si="160"/>
        <v/>
      </c>
      <c r="L742" s="216" t="str">
        <f>IF(B742&lt;&gt;"",VLOOKUP(B742,G011B!$B:$Z,25,0),"")</f>
        <v/>
      </c>
      <c r="M742" s="245" t="str">
        <f t="shared" si="157"/>
        <v/>
      </c>
    </row>
    <row r="743" spans="1:13" ht="20.100000000000001" customHeight="1" x14ac:dyDescent="0.25">
      <c r="A743" s="8">
        <v>450</v>
      </c>
      <c r="B743" s="154"/>
      <c r="C743" s="211" t="str">
        <f t="shared" si="154"/>
        <v/>
      </c>
      <c r="D743" s="212" t="str">
        <f t="shared" si="155"/>
        <v/>
      </c>
      <c r="E743" s="155"/>
      <c r="F743" s="156"/>
      <c r="G743" s="221" t="str">
        <f t="shared" si="158"/>
        <v/>
      </c>
      <c r="H743" s="218" t="str">
        <f t="shared" si="156"/>
        <v/>
      </c>
      <c r="I743" s="225" t="str">
        <f t="shared" si="159"/>
        <v/>
      </c>
      <c r="J743" s="215" t="str">
        <f>IF(B743&gt;0,ROUNDUP(VLOOKUP(B743,G011B!$B:$R,16,0),2),"")</f>
        <v/>
      </c>
      <c r="K743" s="215" t="str">
        <f t="shared" si="160"/>
        <v/>
      </c>
      <c r="L743" s="216" t="str">
        <f>IF(B743&lt;&gt;"",VLOOKUP(B743,G011B!$B:$Z,25,0),"")</f>
        <v/>
      </c>
      <c r="M743" s="245" t="str">
        <f t="shared" si="157"/>
        <v/>
      </c>
    </row>
    <row r="744" spans="1:13" ht="20.100000000000001" customHeight="1" x14ac:dyDescent="0.25">
      <c r="A744" s="8">
        <v>451</v>
      </c>
      <c r="B744" s="154"/>
      <c r="C744" s="211" t="str">
        <f t="shared" si="154"/>
        <v/>
      </c>
      <c r="D744" s="212" t="str">
        <f t="shared" si="155"/>
        <v/>
      </c>
      <c r="E744" s="155"/>
      <c r="F744" s="156"/>
      <c r="G744" s="221" t="str">
        <f t="shared" si="158"/>
        <v/>
      </c>
      <c r="H744" s="218" t="str">
        <f t="shared" si="156"/>
        <v/>
      </c>
      <c r="I744" s="225" t="str">
        <f t="shared" si="159"/>
        <v/>
      </c>
      <c r="J744" s="215" t="str">
        <f>IF(B744&gt;0,ROUNDUP(VLOOKUP(B744,G011B!$B:$R,16,0),2),"")</f>
        <v/>
      </c>
      <c r="K744" s="215" t="str">
        <f t="shared" si="160"/>
        <v/>
      </c>
      <c r="L744" s="216" t="str">
        <f>IF(B744&lt;&gt;"",VLOOKUP(B744,G011B!$B:$Z,25,0),"")</f>
        <v/>
      </c>
      <c r="M744" s="245" t="str">
        <f t="shared" si="157"/>
        <v/>
      </c>
    </row>
    <row r="745" spans="1:13" ht="20.100000000000001" customHeight="1" x14ac:dyDescent="0.25">
      <c r="A745" s="8">
        <v>452</v>
      </c>
      <c r="B745" s="154"/>
      <c r="C745" s="211" t="str">
        <f t="shared" si="154"/>
        <v/>
      </c>
      <c r="D745" s="212" t="str">
        <f t="shared" si="155"/>
        <v/>
      </c>
      <c r="E745" s="155"/>
      <c r="F745" s="156"/>
      <c r="G745" s="221" t="str">
        <f t="shared" si="158"/>
        <v/>
      </c>
      <c r="H745" s="218" t="str">
        <f t="shared" si="156"/>
        <v/>
      </c>
      <c r="I745" s="225" t="str">
        <f t="shared" si="159"/>
        <v/>
      </c>
      <c r="J745" s="215" t="str">
        <f>IF(B745&gt;0,ROUNDUP(VLOOKUP(B745,G011B!$B:$R,16,0),2),"")</f>
        <v/>
      </c>
      <c r="K745" s="215" t="str">
        <f t="shared" si="160"/>
        <v/>
      </c>
      <c r="L745" s="216" t="str">
        <f>IF(B745&lt;&gt;"",VLOOKUP(B745,G011B!$B:$Z,25,0),"")</f>
        <v/>
      </c>
      <c r="M745" s="245" t="str">
        <f t="shared" si="157"/>
        <v/>
      </c>
    </row>
    <row r="746" spans="1:13" ht="20.100000000000001" customHeight="1" x14ac:dyDescent="0.25">
      <c r="A746" s="8">
        <v>453</v>
      </c>
      <c r="B746" s="154"/>
      <c r="C746" s="211" t="str">
        <f t="shared" si="154"/>
        <v/>
      </c>
      <c r="D746" s="212" t="str">
        <f t="shared" si="155"/>
        <v/>
      </c>
      <c r="E746" s="155"/>
      <c r="F746" s="156"/>
      <c r="G746" s="221" t="str">
        <f t="shared" si="158"/>
        <v/>
      </c>
      <c r="H746" s="218" t="str">
        <f t="shared" si="156"/>
        <v/>
      </c>
      <c r="I746" s="225" t="str">
        <f t="shared" si="159"/>
        <v/>
      </c>
      <c r="J746" s="215" t="str">
        <f>IF(B746&gt;0,ROUNDUP(VLOOKUP(B746,G011B!$B:$R,16,0),2),"")</f>
        <v/>
      </c>
      <c r="K746" s="215" t="str">
        <f t="shared" si="160"/>
        <v/>
      </c>
      <c r="L746" s="216" t="str">
        <f>IF(B746&lt;&gt;"",VLOOKUP(B746,G011B!$B:$Z,25,0),"")</f>
        <v/>
      </c>
      <c r="M746" s="245" t="str">
        <f t="shared" si="157"/>
        <v/>
      </c>
    </row>
    <row r="747" spans="1:13" ht="20.100000000000001" customHeight="1" x14ac:dyDescent="0.25">
      <c r="A747" s="8">
        <v>454</v>
      </c>
      <c r="B747" s="154"/>
      <c r="C747" s="211" t="str">
        <f t="shared" si="154"/>
        <v/>
      </c>
      <c r="D747" s="212" t="str">
        <f t="shared" si="155"/>
        <v/>
      </c>
      <c r="E747" s="155"/>
      <c r="F747" s="156"/>
      <c r="G747" s="221" t="str">
        <f t="shared" si="158"/>
        <v/>
      </c>
      <c r="H747" s="218" t="str">
        <f t="shared" si="156"/>
        <v/>
      </c>
      <c r="I747" s="225" t="str">
        <f t="shared" si="159"/>
        <v/>
      </c>
      <c r="J747" s="215" t="str">
        <f>IF(B747&gt;0,ROUNDUP(VLOOKUP(B747,G011B!$B:$R,16,0),2),"")</f>
        <v/>
      </c>
      <c r="K747" s="215" t="str">
        <f t="shared" si="160"/>
        <v/>
      </c>
      <c r="L747" s="216" t="str">
        <f>IF(B747&lt;&gt;"",VLOOKUP(B747,G011B!$B:$Z,25,0),"")</f>
        <v/>
      </c>
      <c r="M747" s="245" t="str">
        <f t="shared" si="157"/>
        <v/>
      </c>
    </row>
    <row r="748" spans="1:13" ht="20.100000000000001" customHeight="1" x14ac:dyDescent="0.25">
      <c r="A748" s="8">
        <v>455</v>
      </c>
      <c r="B748" s="154"/>
      <c r="C748" s="211" t="str">
        <f t="shared" si="154"/>
        <v/>
      </c>
      <c r="D748" s="212" t="str">
        <f t="shared" si="155"/>
        <v/>
      </c>
      <c r="E748" s="155"/>
      <c r="F748" s="156"/>
      <c r="G748" s="221" t="str">
        <f t="shared" si="158"/>
        <v/>
      </c>
      <c r="H748" s="218" t="str">
        <f t="shared" si="156"/>
        <v/>
      </c>
      <c r="I748" s="225" t="str">
        <f t="shared" si="159"/>
        <v/>
      </c>
      <c r="J748" s="215" t="str">
        <f>IF(B748&gt;0,ROUNDUP(VLOOKUP(B748,G011B!$B:$R,16,0),2),"")</f>
        <v/>
      </c>
      <c r="K748" s="215" t="str">
        <f t="shared" si="160"/>
        <v/>
      </c>
      <c r="L748" s="216" t="str">
        <f>IF(B748&lt;&gt;"",VLOOKUP(B748,G011B!$B:$Z,25,0),"")</f>
        <v/>
      </c>
      <c r="M748" s="245" t="str">
        <f t="shared" si="157"/>
        <v/>
      </c>
    </row>
    <row r="749" spans="1:13" ht="20.100000000000001" customHeight="1" x14ac:dyDescent="0.25">
      <c r="A749" s="8">
        <v>456</v>
      </c>
      <c r="B749" s="154"/>
      <c r="C749" s="211" t="str">
        <f t="shared" si="154"/>
        <v/>
      </c>
      <c r="D749" s="212" t="str">
        <f t="shared" si="155"/>
        <v/>
      </c>
      <c r="E749" s="155"/>
      <c r="F749" s="156"/>
      <c r="G749" s="221" t="str">
        <f t="shared" si="158"/>
        <v/>
      </c>
      <c r="H749" s="218" t="str">
        <f t="shared" si="156"/>
        <v/>
      </c>
      <c r="I749" s="225" t="str">
        <f t="shared" si="159"/>
        <v/>
      </c>
      <c r="J749" s="215" t="str">
        <f>IF(B749&gt;0,ROUNDUP(VLOOKUP(B749,G011B!$B:$R,16,0),2),"")</f>
        <v/>
      </c>
      <c r="K749" s="215" t="str">
        <f t="shared" si="160"/>
        <v/>
      </c>
      <c r="L749" s="216" t="str">
        <f>IF(B749&lt;&gt;"",VLOOKUP(B749,G011B!$B:$Z,25,0),"")</f>
        <v/>
      </c>
      <c r="M749" s="245" t="str">
        <f t="shared" si="157"/>
        <v/>
      </c>
    </row>
    <row r="750" spans="1:13" ht="20.100000000000001" customHeight="1" x14ac:dyDescent="0.25">
      <c r="A750" s="8">
        <v>457</v>
      </c>
      <c r="B750" s="154"/>
      <c r="C750" s="211" t="str">
        <f t="shared" si="154"/>
        <v/>
      </c>
      <c r="D750" s="212" t="str">
        <f t="shared" si="155"/>
        <v/>
      </c>
      <c r="E750" s="155"/>
      <c r="F750" s="156"/>
      <c r="G750" s="221" t="str">
        <f t="shared" si="158"/>
        <v/>
      </c>
      <c r="H750" s="218" t="str">
        <f t="shared" si="156"/>
        <v/>
      </c>
      <c r="I750" s="225" t="str">
        <f t="shared" si="159"/>
        <v/>
      </c>
      <c r="J750" s="215" t="str">
        <f>IF(B750&gt;0,ROUNDUP(VLOOKUP(B750,G011B!$B:$R,16,0),2),"")</f>
        <v/>
      </c>
      <c r="K750" s="215" t="str">
        <f t="shared" si="160"/>
        <v/>
      </c>
      <c r="L750" s="216" t="str">
        <f>IF(B750&lt;&gt;"",VLOOKUP(B750,G011B!$B:$Z,25,0),"")</f>
        <v/>
      </c>
      <c r="M750" s="245" t="str">
        <f t="shared" si="157"/>
        <v/>
      </c>
    </row>
    <row r="751" spans="1:13" ht="20.100000000000001" customHeight="1" x14ac:dyDescent="0.25">
      <c r="A751" s="8">
        <v>458</v>
      </c>
      <c r="B751" s="154"/>
      <c r="C751" s="211" t="str">
        <f t="shared" si="154"/>
        <v/>
      </c>
      <c r="D751" s="212" t="str">
        <f t="shared" si="155"/>
        <v/>
      </c>
      <c r="E751" s="155"/>
      <c r="F751" s="156"/>
      <c r="G751" s="221" t="str">
        <f t="shared" si="158"/>
        <v/>
      </c>
      <c r="H751" s="218" t="str">
        <f t="shared" si="156"/>
        <v/>
      </c>
      <c r="I751" s="225" t="str">
        <f t="shared" si="159"/>
        <v/>
      </c>
      <c r="J751" s="215" t="str">
        <f>IF(B751&gt;0,ROUNDUP(VLOOKUP(B751,G011B!$B:$R,16,0),2),"")</f>
        <v/>
      </c>
      <c r="K751" s="215" t="str">
        <f t="shared" si="160"/>
        <v/>
      </c>
      <c r="L751" s="216" t="str">
        <f>IF(B751&lt;&gt;"",VLOOKUP(B751,G011B!$B:$Z,25,0),"")</f>
        <v/>
      </c>
      <c r="M751" s="245" t="str">
        <f t="shared" si="157"/>
        <v/>
      </c>
    </row>
    <row r="752" spans="1:13" ht="20.100000000000001" customHeight="1" x14ac:dyDescent="0.25">
      <c r="A752" s="8">
        <v>459</v>
      </c>
      <c r="B752" s="154"/>
      <c r="C752" s="211" t="str">
        <f t="shared" si="154"/>
        <v/>
      </c>
      <c r="D752" s="212" t="str">
        <f t="shared" si="155"/>
        <v/>
      </c>
      <c r="E752" s="155"/>
      <c r="F752" s="156"/>
      <c r="G752" s="221" t="str">
        <f t="shared" si="158"/>
        <v/>
      </c>
      <c r="H752" s="218" t="str">
        <f t="shared" si="156"/>
        <v/>
      </c>
      <c r="I752" s="225" t="str">
        <f t="shared" si="159"/>
        <v/>
      </c>
      <c r="J752" s="215" t="str">
        <f>IF(B752&gt;0,ROUNDUP(VLOOKUP(B752,G011B!$B:$R,16,0),2),"")</f>
        <v/>
      </c>
      <c r="K752" s="215" t="str">
        <f t="shared" si="160"/>
        <v/>
      </c>
      <c r="L752" s="216" t="str">
        <f>IF(B752&lt;&gt;"",VLOOKUP(B752,G011B!$B:$Z,25,0),"")</f>
        <v/>
      </c>
      <c r="M752" s="245" t="str">
        <f t="shared" si="157"/>
        <v/>
      </c>
    </row>
    <row r="753" spans="1:15" ht="20.100000000000001" customHeight="1" thickBot="1" x14ac:dyDescent="0.3">
      <c r="A753" s="134">
        <v>460</v>
      </c>
      <c r="B753" s="157"/>
      <c r="C753" s="213" t="str">
        <f t="shared" si="154"/>
        <v/>
      </c>
      <c r="D753" s="214" t="str">
        <f t="shared" si="155"/>
        <v/>
      </c>
      <c r="E753" s="158"/>
      <c r="F753" s="159"/>
      <c r="G753" s="222" t="str">
        <f t="shared" si="158"/>
        <v/>
      </c>
      <c r="H753" s="219" t="str">
        <f t="shared" si="156"/>
        <v/>
      </c>
      <c r="I753" s="226" t="str">
        <f t="shared" si="159"/>
        <v/>
      </c>
      <c r="J753" s="215" t="str">
        <f>IF(B753&gt;0,ROUNDUP(VLOOKUP(B753,G011B!$B:$R,16,0),2),"")</f>
        <v/>
      </c>
      <c r="K753" s="215" t="str">
        <f t="shared" si="160"/>
        <v/>
      </c>
      <c r="L753" s="216" t="str">
        <f>IF(B753&lt;&gt;"",VLOOKUP(B753,G011B!$B:$Z,25,0),"")</f>
        <v/>
      </c>
      <c r="M753" s="245" t="str">
        <f t="shared" si="157"/>
        <v/>
      </c>
    </row>
    <row r="754" spans="1:15" ht="20.100000000000001" customHeight="1" thickBot="1" x14ac:dyDescent="0.35">
      <c r="A754" s="482" t="s">
        <v>46</v>
      </c>
      <c r="B754" s="483"/>
      <c r="C754" s="483"/>
      <c r="D754" s="483"/>
      <c r="E754" s="483"/>
      <c r="F754" s="484"/>
      <c r="G754" s="223">
        <f>SUM(G734:G753)</f>
        <v>0</v>
      </c>
      <c r="H754" s="319"/>
      <c r="I754" s="206">
        <f>IF(C732=C699,SUM(I734:I753)+I721,SUM(I734:I753))</f>
        <v>0</v>
      </c>
      <c r="N754" s="227">
        <f>IF(COUNTA(E734:E753)&gt;0,1,0)</f>
        <v>0</v>
      </c>
    </row>
    <row r="755" spans="1:15" ht="20.100000000000001" customHeight="1" thickBot="1" x14ac:dyDescent="0.3">
      <c r="A755" s="475" t="s">
        <v>84</v>
      </c>
      <c r="B755" s="476"/>
      <c r="C755" s="476"/>
      <c r="D755" s="477"/>
      <c r="E755" s="195">
        <f>SUM(G:G)/2</f>
        <v>0</v>
      </c>
      <c r="F755" s="478"/>
      <c r="G755" s="479"/>
      <c r="H755" s="480"/>
      <c r="I755" s="204">
        <f>SUM(I734:I753)+I722</f>
        <v>0</v>
      </c>
    </row>
    <row r="756" spans="1:15" x14ac:dyDescent="0.25">
      <c r="A756" s="7" t="s">
        <v>156</v>
      </c>
    </row>
    <row r="758" spans="1:15" ht="19.5" x14ac:dyDescent="0.3">
      <c r="A758" s="349" t="s">
        <v>43</v>
      </c>
      <c r="B758" s="350">
        <f ca="1">imzatarihi</f>
        <v>46091</v>
      </c>
      <c r="C758" s="140" t="s">
        <v>44</v>
      </c>
      <c r="D758" s="348" t="str">
        <f>IF(kurulusyetkilisi&gt;0,kurulusyetkilisi,"")</f>
        <v/>
      </c>
      <c r="G758" s="342"/>
      <c r="H758" s="131"/>
      <c r="I758" s="131"/>
      <c r="K758" s="153"/>
      <c r="L758" s="153"/>
      <c r="M758" s="4"/>
      <c r="N758" s="153"/>
      <c r="O758" s="153"/>
    </row>
    <row r="759" spans="1:15" ht="19.5" x14ac:dyDescent="0.3">
      <c r="A759" s="346"/>
      <c r="B759" s="346"/>
      <c r="C759" s="140" t="s">
        <v>45</v>
      </c>
      <c r="D759" s="140"/>
      <c r="E759" s="414"/>
      <c r="F759" s="414"/>
      <c r="G759" s="414"/>
      <c r="H759" s="107"/>
      <c r="I759" s="107"/>
      <c r="K759" s="153"/>
      <c r="L759" s="153"/>
      <c r="M759" s="4"/>
      <c r="N759" s="153"/>
      <c r="O759" s="153"/>
    </row>
    <row r="760" spans="1:15" ht="15.75" x14ac:dyDescent="0.25">
      <c r="A760" s="453" t="s">
        <v>77</v>
      </c>
      <c r="B760" s="453"/>
      <c r="C760" s="453"/>
      <c r="D760" s="453"/>
      <c r="E760" s="453"/>
      <c r="F760" s="453"/>
      <c r="G760" s="453"/>
      <c r="H760" s="453"/>
      <c r="I760" s="453"/>
    </row>
    <row r="761" spans="1:15" x14ac:dyDescent="0.25">
      <c r="A761" s="439" t="str">
        <f>IF(YilDonem&lt;&gt;"",CONCATENATE(YilDonem," dönemine aittir."),"")</f>
        <v/>
      </c>
      <c r="B761" s="439"/>
      <c r="C761" s="439"/>
      <c r="D761" s="439"/>
      <c r="E761" s="439"/>
      <c r="F761" s="439"/>
      <c r="G761" s="439"/>
      <c r="H761" s="439"/>
      <c r="I761" s="439"/>
    </row>
    <row r="762" spans="1:15" ht="19.5" thickBot="1" x14ac:dyDescent="0.35">
      <c r="A762" s="474" t="s">
        <v>86</v>
      </c>
      <c r="B762" s="474"/>
      <c r="C762" s="474"/>
      <c r="D762" s="474"/>
      <c r="E762" s="474"/>
      <c r="F762" s="474"/>
      <c r="G762" s="474"/>
      <c r="H762" s="474"/>
      <c r="I762" s="474"/>
    </row>
    <row r="763" spans="1:15" ht="19.5" customHeight="1" thickBot="1" x14ac:dyDescent="0.3">
      <c r="A763" s="463" t="s">
        <v>1</v>
      </c>
      <c r="B763" s="464"/>
      <c r="C763" s="441" t="str">
        <f>IF(ProjeNo&gt;0,ProjeNo,"")</f>
        <v/>
      </c>
      <c r="D763" s="442"/>
      <c r="E763" s="442"/>
      <c r="F763" s="442"/>
      <c r="G763" s="442"/>
      <c r="H763" s="442"/>
      <c r="I763" s="443"/>
    </row>
    <row r="764" spans="1:15" ht="29.25" customHeight="1" thickBot="1" x14ac:dyDescent="0.3">
      <c r="A764" s="481" t="s">
        <v>11</v>
      </c>
      <c r="B764" s="470"/>
      <c r="C764" s="467" t="str">
        <f>IF(ProjeAdi&gt;0,ProjeAdi,"")</f>
        <v/>
      </c>
      <c r="D764" s="468"/>
      <c r="E764" s="468"/>
      <c r="F764" s="468"/>
      <c r="G764" s="468"/>
      <c r="H764" s="468"/>
      <c r="I764" s="469"/>
    </row>
    <row r="765" spans="1:15" ht="19.5" customHeight="1" thickBot="1" x14ac:dyDescent="0.3">
      <c r="A765" s="463" t="s">
        <v>78</v>
      </c>
      <c r="B765" s="464"/>
      <c r="C765" s="29"/>
      <c r="D765" s="485"/>
      <c r="E765" s="485"/>
      <c r="F765" s="485"/>
      <c r="G765" s="485"/>
      <c r="H765" s="485"/>
      <c r="I765" s="486"/>
    </row>
    <row r="766" spans="1:15" s="5" customFormat="1" ht="30.75" thickBot="1" x14ac:dyDescent="0.3">
      <c r="A766" s="3" t="s">
        <v>7</v>
      </c>
      <c r="B766" s="3" t="s">
        <v>8</v>
      </c>
      <c r="C766" s="3" t="s">
        <v>67</v>
      </c>
      <c r="D766" s="3" t="s">
        <v>161</v>
      </c>
      <c r="E766" s="3" t="s">
        <v>79</v>
      </c>
      <c r="F766" s="3" t="s">
        <v>80</v>
      </c>
      <c r="G766" s="3" t="s">
        <v>81</v>
      </c>
      <c r="H766" s="3" t="s">
        <v>82</v>
      </c>
      <c r="I766" s="3" t="s">
        <v>83</v>
      </c>
      <c r="J766" s="148" t="s">
        <v>87</v>
      </c>
      <c r="K766" s="149" t="s">
        <v>88</v>
      </c>
      <c r="L766" s="149" t="s">
        <v>80</v>
      </c>
    </row>
    <row r="767" spans="1:15" ht="20.100000000000001" customHeight="1" x14ac:dyDescent="0.25">
      <c r="A767" s="133">
        <v>461</v>
      </c>
      <c r="B767" s="150"/>
      <c r="C767" s="209" t="str">
        <f t="shared" ref="C767:C786" si="161">IF(B767&lt;&gt;"",VLOOKUP(B767,PersonelTablo,2,0),"")</f>
        <v/>
      </c>
      <c r="D767" s="210" t="str">
        <f t="shared" ref="D767:D786" si="162">IF(B767&lt;&gt;"",VLOOKUP(B767,PersonelTablo,3,0),"")</f>
        <v/>
      </c>
      <c r="E767" s="151"/>
      <c r="F767" s="152"/>
      <c r="G767" s="220" t="str">
        <f>IF(AND(B767&lt;&gt;"",L767&gt;=F767),E767*F767,"")</f>
        <v/>
      </c>
      <c r="H767" s="217" t="str">
        <f t="shared" ref="H767:H786" si="163">IF(B767&lt;&gt;"",VLOOKUP(B767,G011CTablo,15,0),"")</f>
        <v/>
      </c>
      <c r="I767" s="224" t="str">
        <f>IF(AND(B767&lt;&gt;"",J767&gt;=K767,L767&gt;0),G767*H767,"")</f>
        <v/>
      </c>
      <c r="J767" s="215" t="str">
        <f>IF(B767&gt;0,ROUNDUP(VLOOKUP(B767,G011B!$B:$R,16,0),2),"")</f>
        <v/>
      </c>
      <c r="K767" s="215" t="str">
        <f>IF(B767&gt;0,SUMIF($B:$B,B767,$G:$G),"")</f>
        <v/>
      </c>
      <c r="L767" s="216" t="str">
        <f>IF(B767&lt;&gt;"",VLOOKUP(B767,G011B!$B:$Z,25,0),"")</f>
        <v/>
      </c>
      <c r="M767" s="245" t="str">
        <f t="shared" ref="M767:M786" si="164">IF(J767&gt;=K767,"","Personelin bütün iş paketlerindeki Toplam Adam Ay değeri "&amp;K767&amp;" olup, bu değer, G011B formunda beyan edilen Çalışılan Toplam Ay değerini geçemez. Maliyeti hesaplamak için Adam/Ay Oranı veya Çalışılan Ay değerini düzeltiniz. ")</f>
        <v/>
      </c>
    </row>
    <row r="768" spans="1:15" ht="20.100000000000001" customHeight="1" x14ac:dyDescent="0.25">
      <c r="A768" s="8">
        <v>462</v>
      </c>
      <c r="B768" s="154"/>
      <c r="C768" s="211" t="str">
        <f t="shared" si="161"/>
        <v/>
      </c>
      <c r="D768" s="212" t="str">
        <f t="shared" si="162"/>
        <v/>
      </c>
      <c r="E768" s="155"/>
      <c r="F768" s="156"/>
      <c r="G768" s="221" t="str">
        <f t="shared" ref="G768:G786" si="165">IF(AND(B768&lt;&gt;"",L768&gt;=F768),E768*F768,"")</f>
        <v/>
      </c>
      <c r="H768" s="218" t="str">
        <f t="shared" si="163"/>
        <v/>
      </c>
      <c r="I768" s="225" t="str">
        <f t="shared" ref="I768:I786" si="166">IF(AND(B768&lt;&gt;"",J768&gt;=K768,L768&gt;0),G768*H768,"")</f>
        <v/>
      </c>
      <c r="J768" s="215" t="str">
        <f>IF(B768&gt;0,ROUNDUP(VLOOKUP(B768,G011B!$B:$R,16,0),2),"")</f>
        <v/>
      </c>
      <c r="K768" s="215" t="str">
        <f t="shared" ref="K768:K786" si="167">IF(B768&gt;0,SUMIF($B:$B,B768,$G:$G),"")</f>
        <v/>
      </c>
      <c r="L768" s="216" t="str">
        <f>IF(B768&lt;&gt;"",VLOOKUP(B768,G011B!$B:$Z,25,0),"")</f>
        <v/>
      </c>
      <c r="M768" s="245" t="str">
        <f t="shared" si="164"/>
        <v/>
      </c>
    </row>
    <row r="769" spans="1:13" ht="20.100000000000001" customHeight="1" x14ac:dyDescent="0.25">
      <c r="A769" s="8">
        <v>463</v>
      </c>
      <c r="B769" s="154"/>
      <c r="C769" s="211" t="str">
        <f t="shared" si="161"/>
        <v/>
      </c>
      <c r="D769" s="212" t="str">
        <f t="shared" si="162"/>
        <v/>
      </c>
      <c r="E769" s="155"/>
      <c r="F769" s="156"/>
      <c r="G769" s="221" t="str">
        <f t="shared" si="165"/>
        <v/>
      </c>
      <c r="H769" s="218" t="str">
        <f t="shared" si="163"/>
        <v/>
      </c>
      <c r="I769" s="225" t="str">
        <f t="shared" si="166"/>
        <v/>
      </c>
      <c r="J769" s="215" t="str">
        <f>IF(B769&gt;0,ROUNDUP(VLOOKUP(B769,G011B!$B:$R,16,0),2),"")</f>
        <v/>
      </c>
      <c r="K769" s="215" t="str">
        <f t="shared" si="167"/>
        <v/>
      </c>
      <c r="L769" s="216" t="str">
        <f>IF(B769&lt;&gt;"",VLOOKUP(B769,G011B!$B:$Z,25,0),"")</f>
        <v/>
      </c>
      <c r="M769" s="245" t="str">
        <f t="shared" si="164"/>
        <v/>
      </c>
    </row>
    <row r="770" spans="1:13" ht="20.100000000000001" customHeight="1" x14ac:dyDescent="0.25">
      <c r="A770" s="8">
        <v>464</v>
      </c>
      <c r="B770" s="154"/>
      <c r="C770" s="211" t="str">
        <f t="shared" si="161"/>
        <v/>
      </c>
      <c r="D770" s="212" t="str">
        <f t="shared" si="162"/>
        <v/>
      </c>
      <c r="E770" s="155"/>
      <c r="F770" s="156"/>
      <c r="G770" s="221" t="str">
        <f t="shared" si="165"/>
        <v/>
      </c>
      <c r="H770" s="218" t="str">
        <f t="shared" si="163"/>
        <v/>
      </c>
      <c r="I770" s="225" t="str">
        <f t="shared" si="166"/>
        <v/>
      </c>
      <c r="J770" s="215" t="str">
        <f>IF(B770&gt;0,ROUNDUP(VLOOKUP(B770,G011B!$B:$R,16,0),2),"")</f>
        <v/>
      </c>
      <c r="K770" s="215" t="str">
        <f t="shared" si="167"/>
        <v/>
      </c>
      <c r="L770" s="216" t="str">
        <f>IF(B770&lt;&gt;"",VLOOKUP(B770,G011B!$B:$Z,25,0),"")</f>
        <v/>
      </c>
      <c r="M770" s="245" t="str">
        <f t="shared" si="164"/>
        <v/>
      </c>
    </row>
    <row r="771" spans="1:13" ht="20.100000000000001" customHeight="1" x14ac:dyDescent="0.25">
      <c r="A771" s="8">
        <v>465</v>
      </c>
      <c r="B771" s="154"/>
      <c r="C771" s="211" t="str">
        <f t="shared" si="161"/>
        <v/>
      </c>
      <c r="D771" s="212" t="str">
        <f t="shared" si="162"/>
        <v/>
      </c>
      <c r="E771" s="155"/>
      <c r="F771" s="156"/>
      <c r="G771" s="221" t="str">
        <f t="shared" si="165"/>
        <v/>
      </c>
      <c r="H771" s="218" t="str">
        <f t="shared" si="163"/>
        <v/>
      </c>
      <c r="I771" s="225" t="str">
        <f t="shared" si="166"/>
        <v/>
      </c>
      <c r="J771" s="215" t="str">
        <f>IF(B771&gt;0,ROUNDUP(VLOOKUP(B771,G011B!$B:$R,16,0),2),"")</f>
        <v/>
      </c>
      <c r="K771" s="215" t="str">
        <f t="shared" si="167"/>
        <v/>
      </c>
      <c r="L771" s="216" t="str">
        <f>IF(B771&lt;&gt;"",VLOOKUP(B771,G011B!$B:$Z,25,0),"")</f>
        <v/>
      </c>
      <c r="M771" s="245" t="str">
        <f t="shared" si="164"/>
        <v/>
      </c>
    </row>
    <row r="772" spans="1:13" ht="20.100000000000001" customHeight="1" x14ac:dyDescent="0.25">
      <c r="A772" s="8">
        <v>466</v>
      </c>
      <c r="B772" s="154"/>
      <c r="C772" s="211" t="str">
        <f t="shared" si="161"/>
        <v/>
      </c>
      <c r="D772" s="212" t="str">
        <f t="shared" si="162"/>
        <v/>
      </c>
      <c r="E772" s="155"/>
      <c r="F772" s="156"/>
      <c r="G772" s="221" t="str">
        <f t="shared" si="165"/>
        <v/>
      </c>
      <c r="H772" s="218" t="str">
        <f t="shared" si="163"/>
        <v/>
      </c>
      <c r="I772" s="225" t="str">
        <f t="shared" si="166"/>
        <v/>
      </c>
      <c r="J772" s="215" t="str">
        <f>IF(B772&gt;0,ROUNDUP(VLOOKUP(B772,G011B!$B:$R,16,0),2),"")</f>
        <v/>
      </c>
      <c r="K772" s="215" t="str">
        <f t="shared" si="167"/>
        <v/>
      </c>
      <c r="L772" s="216" t="str">
        <f>IF(B772&lt;&gt;"",VLOOKUP(B772,G011B!$B:$Z,25,0),"")</f>
        <v/>
      </c>
      <c r="M772" s="245" t="str">
        <f t="shared" si="164"/>
        <v/>
      </c>
    </row>
    <row r="773" spans="1:13" ht="20.100000000000001" customHeight="1" x14ac:dyDescent="0.25">
      <c r="A773" s="8">
        <v>467</v>
      </c>
      <c r="B773" s="154"/>
      <c r="C773" s="211" t="str">
        <f t="shared" si="161"/>
        <v/>
      </c>
      <c r="D773" s="212" t="str">
        <f t="shared" si="162"/>
        <v/>
      </c>
      <c r="E773" s="155"/>
      <c r="F773" s="156"/>
      <c r="G773" s="221" t="str">
        <f t="shared" si="165"/>
        <v/>
      </c>
      <c r="H773" s="218" t="str">
        <f t="shared" si="163"/>
        <v/>
      </c>
      <c r="I773" s="225" t="str">
        <f t="shared" si="166"/>
        <v/>
      </c>
      <c r="J773" s="215" t="str">
        <f>IF(B773&gt;0,ROUNDUP(VLOOKUP(B773,G011B!$B:$R,16,0),2),"")</f>
        <v/>
      </c>
      <c r="K773" s="215" t="str">
        <f t="shared" si="167"/>
        <v/>
      </c>
      <c r="L773" s="216" t="str">
        <f>IF(B773&lt;&gt;"",VLOOKUP(B773,G011B!$B:$Z,25,0),"")</f>
        <v/>
      </c>
      <c r="M773" s="245" t="str">
        <f t="shared" si="164"/>
        <v/>
      </c>
    </row>
    <row r="774" spans="1:13" ht="20.100000000000001" customHeight="1" x14ac:dyDescent="0.25">
      <c r="A774" s="8">
        <v>468</v>
      </c>
      <c r="B774" s="154"/>
      <c r="C774" s="211" t="str">
        <f t="shared" si="161"/>
        <v/>
      </c>
      <c r="D774" s="212" t="str">
        <f t="shared" si="162"/>
        <v/>
      </c>
      <c r="E774" s="155"/>
      <c r="F774" s="156"/>
      <c r="G774" s="221" t="str">
        <f t="shared" si="165"/>
        <v/>
      </c>
      <c r="H774" s="218" t="str">
        <f t="shared" si="163"/>
        <v/>
      </c>
      <c r="I774" s="225" t="str">
        <f t="shared" si="166"/>
        <v/>
      </c>
      <c r="J774" s="215" t="str">
        <f>IF(B774&gt;0,ROUNDUP(VLOOKUP(B774,G011B!$B:$R,16,0),2),"")</f>
        <v/>
      </c>
      <c r="K774" s="215" t="str">
        <f t="shared" si="167"/>
        <v/>
      </c>
      <c r="L774" s="216" t="str">
        <f>IF(B774&lt;&gt;"",VLOOKUP(B774,G011B!$B:$Z,25,0),"")</f>
        <v/>
      </c>
      <c r="M774" s="245" t="str">
        <f t="shared" si="164"/>
        <v/>
      </c>
    </row>
    <row r="775" spans="1:13" ht="20.100000000000001" customHeight="1" x14ac:dyDescent="0.25">
      <c r="A775" s="8">
        <v>469</v>
      </c>
      <c r="B775" s="154"/>
      <c r="C775" s="211" t="str">
        <f t="shared" si="161"/>
        <v/>
      </c>
      <c r="D775" s="212" t="str">
        <f t="shared" si="162"/>
        <v/>
      </c>
      <c r="E775" s="155"/>
      <c r="F775" s="156"/>
      <c r="G775" s="221" t="str">
        <f t="shared" si="165"/>
        <v/>
      </c>
      <c r="H775" s="218" t="str">
        <f t="shared" si="163"/>
        <v/>
      </c>
      <c r="I775" s="225" t="str">
        <f t="shared" si="166"/>
        <v/>
      </c>
      <c r="J775" s="215" t="str">
        <f>IF(B775&gt;0,ROUNDUP(VLOOKUP(B775,G011B!$B:$R,16,0),2),"")</f>
        <v/>
      </c>
      <c r="K775" s="215" t="str">
        <f t="shared" si="167"/>
        <v/>
      </c>
      <c r="L775" s="216" t="str">
        <f>IF(B775&lt;&gt;"",VLOOKUP(B775,G011B!$B:$Z,25,0),"")</f>
        <v/>
      </c>
      <c r="M775" s="245" t="str">
        <f t="shared" si="164"/>
        <v/>
      </c>
    </row>
    <row r="776" spans="1:13" ht="20.100000000000001" customHeight="1" x14ac:dyDescent="0.25">
      <c r="A776" s="8">
        <v>470</v>
      </c>
      <c r="B776" s="154"/>
      <c r="C776" s="211" t="str">
        <f t="shared" si="161"/>
        <v/>
      </c>
      <c r="D776" s="212" t="str">
        <f t="shared" si="162"/>
        <v/>
      </c>
      <c r="E776" s="155"/>
      <c r="F776" s="156"/>
      <c r="G776" s="221" t="str">
        <f t="shared" si="165"/>
        <v/>
      </c>
      <c r="H776" s="218" t="str">
        <f t="shared" si="163"/>
        <v/>
      </c>
      <c r="I776" s="225" t="str">
        <f t="shared" si="166"/>
        <v/>
      </c>
      <c r="J776" s="215" t="str">
        <f>IF(B776&gt;0,ROUNDUP(VLOOKUP(B776,G011B!$B:$R,16,0),2),"")</f>
        <v/>
      </c>
      <c r="K776" s="215" t="str">
        <f t="shared" si="167"/>
        <v/>
      </c>
      <c r="L776" s="216" t="str">
        <f>IF(B776&lt;&gt;"",VLOOKUP(B776,G011B!$B:$Z,25,0),"")</f>
        <v/>
      </c>
      <c r="M776" s="245" t="str">
        <f t="shared" si="164"/>
        <v/>
      </c>
    </row>
    <row r="777" spans="1:13" ht="20.100000000000001" customHeight="1" x14ac:dyDescent="0.25">
      <c r="A777" s="8">
        <v>471</v>
      </c>
      <c r="B777" s="154"/>
      <c r="C777" s="211" t="str">
        <f t="shared" si="161"/>
        <v/>
      </c>
      <c r="D777" s="212" t="str">
        <f t="shared" si="162"/>
        <v/>
      </c>
      <c r="E777" s="155"/>
      <c r="F777" s="156"/>
      <c r="G777" s="221" t="str">
        <f t="shared" si="165"/>
        <v/>
      </c>
      <c r="H777" s="218" t="str">
        <f t="shared" si="163"/>
        <v/>
      </c>
      <c r="I777" s="225" t="str">
        <f t="shared" si="166"/>
        <v/>
      </c>
      <c r="J777" s="215" t="str">
        <f>IF(B777&gt;0,ROUNDUP(VLOOKUP(B777,G011B!$B:$R,16,0),2),"")</f>
        <v/>
      </c>
      <c r="K777" s="215" t="str">
        <f t="shared" si="167"/>
        <v/>
      </c>
      <c r="L777" s="216" t="str">
        <f>IF(B777&lt;&gt;"",VLOOKUP(B777,G011B!$B:$Z,25,0),"")</f>
        <v/>
      </c>
      <c r="M777" s="245" t="str">
        <f t="shared" si="164"/>
        <v/>
      </c>
    </row>
    <row r="778" spans="1:13" ht="20.100000000000001" customHeight="1" x14ac:dyDescent="0.25">
      <c r="A778" s="8">
        <v>472</v>
      </c>
      <c r="B778" s="154"/>
      <c r="C778" s="211" t="str">
        <f t="shared" si="161"/>
        <v/>
      </c>
      <c r="D778" s="212" t="str">
        <f t="shared" si="162"/>
        <v/>
      </c>
      <c r="E778" s="155"/>
      <c r="F778" s="156"/>
      <c r="G778" s="221" t="str">
        <f t="shared" si="165"/>
        <v/>
      </c>
      <c r="H778" s="218" t="str">
        <f t="shared" si="163"/>
        <v/>
      </c>
      <c r="I778" s="225" t="str">
        <f t="shared" si="166"/>
        <v/>
      </c>
      <c r="J778" s="215" t="str">
        <f>IF(B778&gt;0,ROUNDUP(VLOOKUP(B778,G011B!$B:$R,16,0),2),"")</f>
        <v/>
      </c>
      <c r="K778" s="215" t="str">
        <f t="shared" si="167"/>
        <v/>
      </c>
      <c r="L778" s="216" t="str">
        <f>IF(B778&lt;&gt;"",VLOOKUP(B778,G011B!$B:$Z,25,0),"")</f>
        <v/>
      </c>
      <c r="M778" s="245" t="str">
        <f t="shared" si="164"/>
        <v/>
      </c>
    </row>
    <row r="779" spans="1:13" ht="20.100000000000001" customHeight="1" x14ac:dyDescent="0.25">
      <c r="A779" s="8">
        <v>473</v>
      </c>
      <c r="B779" s="154"/>
      <c r="C779" s="211" t="str">
        <f t="shared" si="161"/>
        <v/>
      </c>
      <c r="D779" s="212" t="str">
        <f t="shared" si="162"/>
        <v/>
      </c>
      <c r="E779" s="155"/>
      <c r="F779" s="156"/>
      <c r="G779" s="221" t="str">
        <f t="shared" si="165"/>
        <v/>
      </c>
      <c r="H779" s="218" t="str">
        <f t="shared" si="163"/>
        <v/>
      </c>
      <c r="I779" s="225" t="str">
        <f t="shared" si="166"/>
        <v/>
      </c>
      <c r="J779" s="215" t="str">
        <f>IF(B779&gt;0,ROUNDUP(VLOOKUP(B779,G011B!$B:$R,16,0),2),"")</f>
        <v/>
      </c>
      <c r="K779" s="215" t="str">
        <f t="shared" si="167"/>
        <v/>
      </c>
      <c r="L779" s="216" t="str">
        <f>IF(B779&lt;&gt;"",VLOOKUP(B779,G011B!$B:$Z,25,0),"")</f>
        <v/>
      </c>
      <c r="M779" s="245" t="str">
        <f t="shared" si="164"/>
        <v/>
      </c>
    </row>
    <row r="780" spans="1:13" ht="20.100000000000001" customHeight="1" x14ac:dyDescent="0.25">
      <c r="A780" s="8">
        <v>474</v>
      </c>
      <c r="B780" s="154"/>
      <c r="C780" s="211" t="str">
        <f t="shared" si="161"/>
        <v/>
      </c>
      <c r="D780" s="212" t="str">
        <f t="shared" si="162"/>
        <v/>
      </c>
      <c r="E780" s="155"/>
      <c r="F780" s="156"/>
      <c r="G780" s="221" t="str">
        <f t="shared" si="165"/>
        <v/>
      </c>
      <c r="H780" s="218" t="str">
        <f t="shared" si="163"/>
        <v/>
      </c>
      <c r="I780" s="225" t="str">
        <f t="shared" si="166"/>
        <v/>
      </c>
      <c r="J780" s="215" t="str">
        <f>IF(B780&gt;0,ROUNDUP(VLOOKUP(B780,G011B!$B:$R,16,0),2),"")</f>
        <v/>
      </c>
      <c r="K780" s="215" t="str">
        <f t="shared" si="167"/>
        <v/>
      </c>
      <c r="L780" s="216" t="str">
        <f>IF(B780&lt;&gt;"",VLOOKUP(B780,G011B!$B:$Z,25,0),"")</f>
        <v/>
      </c>
      <c r="M780" s="245" t="str">
        <f t="shared" si="164"/>
        <v/>
      </c>
    </row>
    <row r="781" spans="1:13" ht="20.100000000000001" customHeight="1" x14ac:dyDescent="0.25">
      <c r="A781" s="8">
        <v>475</v>
      </c>
      <c r="B781" s="154"/>
      <c r="C781" s="211" t="str">
        <f t="shared" si="161"/>
        <v/>
      </c>
      <c r="D781" s="212" t="str">
        <f t="shared" si="162"/>
        <v/>
      </c>
      <c r="E781" s="155"/>
      <c r="F781" s="156"/>
      <c r="G781" s="221" t="str">
        <f t="shared" si="165"/>
        <v/>
      </c>
      <c r="H781" s="218" t="str">
        <f t="shared" si="163"/>
        <v/>
      </c>
      <c r="I781" s="225" t="str">
        <f t="shared" si="166"/>
        <v/>
      </c>
      <c r="J781" s="215" t="str">
        <f>IF(B781&gt;0,ROUNDUP(VLOOKUP(B781,G011B!$B:$R,16,0),2),"")</f>
        <v/>
      </c>
      <c r="K781" s="215" t="str">
        <f t="shared" si="167"/>
        <v/>
      </c>
      <c r="L781" s="216" t="str">
        <f>IF(B781&lt;&gt;"",VLOOKUP(B781,G011B!$B:$Z,25,0),"")</f>
        <v/>
      </c>
      <c r="M781" s="245" t="str">
        <f t="shared" si="164"/>
        <v/>
      </c>
    </row>
    <row r="782" spans="1:13" ht="20.100000000000001" customHeight="1" x14ac:dyDescent="0.25">
      <c r="A782" s="8">
        <v>476</v>
      </c>
      <c r="B782" s="154"/>
      <c r="C782" s="211" t="str">
        <f t="shared" si="161"/>
        <v/>
      </c>
      <c r="D782" s="212" t="str">
        <f t="shared" si="162"/>
        <v/>
      </c>
      <c r="E782" s="155"/>
      <c r="F782" s="156"/>
      <c r="G782" s="221" t="str">
        <f t="shared" si="165"/>
        <v/>
      </c>
      <c r="H782" s="218" t="str">
        <f t="shared" si="163"/>
        <v/>
      </c>
      <c r="I782" s="225" t="str">
        <f t="shared" si="166"/>
        <v/>
      </c>
      <c r="J782" s="215" t="str">
        <f>IF(B782&gt;0,ROUNDUP(VLOOKUP(B782,G011B!$B:$R,16,0),2),"")</f>
        <v/>
      </c>
      <c r="K782" s="215" t="str">
        <f t="shared" si="167"/>
        <v/>
      </c>
      <c r="L782" s="216" t="str">
        <f>IF(B782&lt;&gt;"",VLOOKUP(B782,G011B!$B:$Z,25,0),"")</f>
        <v/>
      </c>
      <c r="M782" s="245" t="str">
        <f t="shared" si="164"/>
        <v/>
      </c>
    </row>
    <row r="783" spans="1:13" ht="20.100000000000001" customHeight="1" x14ac:dyDescent="0.25">
      <c r="A783" s="8">
        <v>477</v>
      </c>
      <c r="B783" s="154"/>
      <c r="C783" s="211" t="str">
        <f t="shared" si="161"/>
        <v/>
      </c>
      <c r="D783" s="212" t="str">
        <f t="shared" si="162"/>
        <v/>
      </c>
      <c r="E783" s="155"/>
      <c r="F783" s="156"/>
      <c r="G783" s="221" t="str">
        <f t="shared" si="165"/>
        <v/>
      </c>
      <c r="H783" s="218" t="str">
        <f t="shared" si="163"/>
        <v/>
      </c>
      <c r="I783" s="225" t="str">
        <f t="shared" si="166"/>
        <v/>
      </c>
      <c r="J783" s="215" t="str">
        <f>IF(B783&gt;0,ROUNDUP(VLOOKUP(B783,G011B!$B:$R,16,0),2),"")</f>
        <v/>
      </c>
      <c r="K783" s="215" t="str">
        <f t="shared" si="167"/>
        <v/>
      </c>
      <c r="L783" s="216" t="str">
        <f>IF(B783&lt;&gt;"",VLOOKUP(B783,G011B!$B:$Z,25,0),"")</f>
        <v/>
      </c>
      <c r="M783" s="245" t="str">
        <f t="shared" si="164"/>
        <v/>
      </c>
    </row>
    <row r="784" spans="1:13" ht="20.100000000000001" customHeight="1" x14ac:dyDescent="0.25">
      <c r="A784" s="8">
        <v>478</v>
      </c>
      <c r="B784" s="154"/>
      <c r="C784" s="211" t="str">
        <f t="shared" si="161"/>
        <v/>
      </c>
      <c r="D784" s="212" t="str">
        <f t="shared" si="162"/>
        <v/>
      </c>
      <c r="E784" s="155"/>
      <c r="F784" s="156"/>
      <c r="G784" s="221" t="str">
        <f t="shared" si="165"/>
        <v/>
      </c>
      <c r="H784" s="218" t="str">
        <f t="shared" si="163"/>
        <v/>
      </c>
      <c r="I784" s="225" t="str">
        <f t="shared" si="166"/>
        <v/>
      </c>
      <c r="J784" s="215" t="str">
        <f>IF(B784&gt;0,ROUNDUP(VLOOKUP(B784,G011B!$B:$R,16,0),2),"")</f>
        <v/>
      </c>
      <c r="K784" s="215" t="str">
        <f t="shared" si="167"/>
        <v/>
      </c>
      <c r="L784" s="216" t="str">
        <f>IF(B784&lt;&gt;"",VLOOKUP(B784,G011B!$B:$Z,25,0),"")</f>
        <v/>
      </c>
      <c r="M784" s="245" t="str">
        <f t="shared" si="164"/>
        <v/>
      </c>
    </row>
    <row r="785" spans="1:15" ht="20.100000000000001" customHeight="1" x14ac:dyDescent="0.25">
      <c r="A785" s="8">
        <v>479</v>
      </c>
      <c r="B785" s="154"/>
      <c r="C785" s="211" t="str">
        <f t="shared" si="161"/>
        <v/>
      </c>
      <c r="D785" s="212" t="str">
        <f t="shared" si="162"/>
        <v/>
      </c>
      <c r="E785" s="155"/>
      <c r="F785" s="156"/>
      <c r="G785" s="221" t="str">
        <f t="shared" si="165"/>
        <v/>
      </c>
      <c r="H785" s="218" t="str">
        <f t="shared" si="163"/>
        <v/>
      </c>
      <c r="I785" s="225" t="str">
        <f t="shared" si="166"/>
        <v/>
      </c>
      <c r="J785" s="215" t="str">
        <f>IF(B785&gt;0,ROUNDUP(VLOOKUP(B785,G011B!$B:$R,16,0),2),"")</f>
        <v/>
      </c>
      <c r="K785" s="215" t="str">
        <f t="shared" si="167"/>
        <v/>
      </c>
      <c r="L785" s="216" t="str">
        <f>IF(B785&lt;&gt;"",VLOOKUP(B785,G011B!$B:$Z,25,0),"")</f>
        <v/>
      </c>
      <c r="M785" s="245" t="str">
        <f t="shared" si="164"/>
        <v/>
      </c>
    </row>
    <row r="786" spans="1:15" ht="20.100000000000001" customHeight="1" thickBot="1" x14ac:dyDescent="0.3">
      <c r="A786" s="134">
        <v>480</v>
      </c>
      <c r="B786" s="157"/>
      <c r="C786" s="213" t="str">
        <f t="shared" si="161"/>
        <v/>
      </c>
      <c r="D786" s="214" t="str">
        <f t="shared" si="162"/>
        <v/>
      </c>
      <c r="E786" s="158"/>
      <c r="F786" s="159"/>
      <c r="G786" s="222" t="str">
        <f t="shared" si="165"/>
        <v/>
      </c>
      <c r="H786" s="219" t="str">
        <f t="shared" si="163"/>
        <v/>
      </c>
      <c r="I786" s="226" t="str">
        <f t="shared" si="166"/>
        <v/>
      </c>
      <c r="J786" s="215" t="str">
        <f>IF(B786&gt;0,ROUNDUP(VLOOKUP(B786,G011B!$B:$R,16,0),2),"")</f>
        <v/>
      </c>
      <c r="K786" s="215" t="str">
        <f t="shared" si="167"/>
        <v/>
      </c>
      <c r="L786" s="216" t="str">
        <f>IF(B786&lt;&gt;"",VLOOKUP(B786,G011B!$B:$Z,25,0),"")</f>
        <v/>
      </c>
      <c r="M786" s="245" t="str">
        <f t="shared" si="164"/>
        <v/>
      </c>
    </row>
    <row r="787" spans="1:15" ht="20.100000000000001" customHeight="1" thickBot="1" x14ac:dyDescent="0.35">
      <c r="A787" s="482" t="s">
        <v>46</v>
      </c>
      <c r="B787" s="483"/>
      <c r="C787" s="483"/>
      <c r="D787" s="483"/>
      <c r="E787" s="483"/>
      <c r="F787" s="484"/>
      <c r="G787" s="223">
        <f>SUM(G767:G786)</f>
        <v>0</v>
      </c>
      <c r="H787" s="319"/>
      <c r="I787" s="206">
        <f>IF(C765=C732,SUM(I767:I786)+I754,SUM(I767:I786))</f>
        <v>0</v>
      </c>
      <c r="N787" s="227">
        <f>IF(COUNTA(E767:E786)&gt;0,1,0)</f>
        <v>0</v>
      </c>
    </row>
    <row r="788" spans="1:15" ht="20.100000000000001" customHeight="1" thickBot="1" x14ac:dyDescent="0.3">
      <c r="A788" s="475" t="s">
        <v>84</v>
      </c>
      <c r="B788" s="476"/>
      <c r="C788" s="476"/>
      <c r="D788" s="477"/>
      <c r="E788" s="195">
        <f>SUM(G:G)/2</f>
        <v>0</v>
      </c>
      <c r="F788" s="478"/>
      <c r="G788" s="479"/>
      <c r="H788" s="480"/>
      <c r="I788" s="204">
        <f>SUM(I767:I786)+I755</f>
        <v>0</v>
      </c>
    </row>
    <row r="789" spans="1:15" x14ac:dyDescent="0.25">
      <c r="A789" s="7" t="s">
        <v>156</v>
      </c>
    </row>
    <row r="791" spans="1:15" ht="19.5" x14ac:dyDescent="0.3">
      <c r="A791" s="349" t="s">
        <v>43</v>
      </c>
      <c r="B791" s="350">
        <f ca="1">imzatarihi</f>
        <v>46091</v>
      </c>
      <c r="C791" s="140" t="s">
        <v>44</v>
      </c>
      <c r="D791" s="348" t="str">
        <f>IF(kurulusyetkilisi&gt;0,kurulusyetkilisi,"")</f>
        <v/>
      </c>
      <c r="G791" s="342"/>
      <c r="H791" s="131"/>
      <c r="I791" s="131"/>
      <c r="K791" s="153"/>
      <c r="L791" s="153"/>
      <c r="M791" s="4"/>
      <c r="N791" s="153"/>
      <c r="O791" s="153"/>
    </row>
    <row r="792" spans="1:15" ht="19.5" x14ac:dyDescent="0.3">
      <c r="A792" s="346"/>
      <c r="B792" s="346"/>
      <c r="C792" s="140" t="s">
        <v>45</v>
      </c>
      <c r="D792" s="140"/>
      <c r="E792" s="414"/>
      <c r="F792" s="414"/>
      <c r="G792" s="414"/>
      <c r="H792" s="107"/>
      <c r="I792" s="107"/>
      <c r="K792" s="153"/>
      <c r="L792" s="153"/>
      <c r="M792" s="4"/>
      <c r="N792" s="153"/>
      <c r="O792" s="153"/>
    </row>
    <row r="793" spans="1:15" ht="15.75" x14ac:dyDescent="0.25">
      <c r="A793" s="453" t="s">
        <v>77</v>
      </c>
      <c r="B793" s="453"/>
      <c r="C793" s="453"/>
      <c r="D793" s="453"/>
      <c r="E793" s="453"/>
      <c r="F793" s="453"/>
      <c r="G793" s="453"/>
      <c r="H793" s="453"/>
      <c r="I793" s="453"/>
    </row>
    <row r="794" spans="1:15" x14ac:dyDescent="0.25">
      <c r="A794" s="439" t="str">
        <f>IF(YilDonem&lt;&gt;"",CONCATENATE(YilDonem," dönemine aittir."),"")</f>
        <v/>
      </c>
      <c r="B794" s="439"/>
      <c r="C794" s="439"/>
      <c r="D794" s="439"/>
      <c r="E794" s="439"/>
      <c r="F794" s="439"/>
      <c r="G794" s="439"/>
      <c r="H794" s="439"/>
      <c r="I794" s="439"/>
    </row>
    <row r="795" spans="1:15" ht="19.5" thickBot="1" x14ac:dyDescent="0.35">
      <c r="A795" s="474" t="s">
        <v>86</v>
      </c>
      <c r="B795" s="474"/>
      <c r="C795" s="474"/>
      <c r="D795" s="474"/>
      <c r="E795" s="474"/>
      <c r="F795" s="474"/>
      <c r="G795" s="474"/>
      <c r="H795" s="474"/>
      <c r="I795" s="474"/>
    </row>
    <row r="796" spans="1:15" ht="19.5" customHeight="1" thickBot="1" x14ac:dyDescent="0.3">
      <c r="A796" s="463" t="s">
        <v>1</v>
      </c>
      <c r="B796" s="464"/>
      <c r="C796" s="441" t="str">
        <f>IF(ProjeNo&gt;0,ProjeNo,"")</f>
        <v/>
      </c>
      <c r="D796" s="442"/>
      <c r="E796" s="442"/>
      <c r="F796" s="442"/>
      <c r="G796" s="442"/>
      <c r="H796" s="442"/>
      <c r="I796" s="443"/>
    </row>
    <row r="797" spans="1:15" ht="29.25" customHeight="1" thickBot="1" x14ac:dyDescent="0.3">
      <c r="A797" s="481" t="s">
        <v>11</v>
      </c>
      <c r="B797" s="470"/>
      <c r="C797" s="467" t="str">
        <f>IF(ProjeAdi&gt;0,ProjeAdi,"")</f>
        <v/>
      </c>
      <c r="D797" s="468"/>
      <c r="E797" s="468"/>
      <c r="F797" s="468"/>
      <c r="G797" s="468"/>
      <c r="H797" s="468"/>
      <c r="I797" s="469"/>
    </row>
    <row r="798" spans="1:15" ht="19.5" customHeight="1" thickBot="1" x14ac:dyDescent="0.3">
      <c r="A798" s="463" t="s">
        <v>78</v>
      </c>
      <c r="B798" s="464"/>
      <c r="C798" s="29"/>
      <c r="D798" s="485"/>
      <c r="E798" s="485"/>
      <c r="F798" s="485"/>
      <c r="G798" s="485"/>
      <c r="H798" s="485"/>
      <c r="I798" s="486"/>
    </row>
    <row r="799" spans="1:15" s="5" customFormat="1" ht="30.75" thickBot="1" x14ac:dyDescent="0.3">
      <c r="A799" s="3" t="s">
        <v>7</v>
      </c>
      <c r="B799" s="3" t="s">
        <v>8</v>
      </c>
      <c r="C799" s="3" t="s">
        <v>67</v>
      </c>
      <c r="D799" s="3" t="s">
        <v>161</v>
      </c>
      <c r="E799" s="3" t="s">
        <v>79</v>
      </c>
      <c r="F799" s="3" t="s">
        <v>80</v>
      </c>
      <c r="G799" s="3" t="s">
        <v>81</v>
      </c>
      <c r="H799" s="3" t="s">
        <v>82</v>
      </c>
      <c r="I799" s="3" t="s">
        <v>83</v>
      </c>
      <c r="J799" s="148" t="s">
        <v>87</v>
      </c>
      <c r="K799" s="149" t="s">
        <v>88</v>
      </c>
      <c r="L799" s="149" t="s">
        <v>80</v>
      </c>
    </row>
    <row r="800" spans="1:15" ht="20.100000000000001" customHeight="1" x14ac:dyDescent="0.25">
      <c r="A800" s="133">
        <v>481</v>
      </c>
      <c r="B800" s="150"/>
      <c r="C800" s="209" t="str">
        <f t="shared" ref="C800:C819" si="168">IF(B800&lt;&gt;"",VLOOKUP(B800,PersonelTablo,2,0),"")</f>
        <v/>
      </c>
      <c r="D800" s="210" t="str">
        <f t="shared" ref="D800:D819" si="169">IF(B800&lt;&gt;"",VLOOKUP(B800,PersonelTablo,3,0),"")</f>
        <v/>
      </c>
      <c r="E800" s="151"/>
      <c r="F800" s="152"/>
      <c r="G800" s="220" t="str">
        <f>IF(AND(B800&lt;&gt;"",L800&gt;=F800),E800*F800,"")</f>
        <v/>
      </c>
      <c r="H800" s="217" t="str">
        <f t="shared" ref="H800:H819" si="170">IF(B800&lt;&gt;"",VLOOKUP(B800,G011CTablo,15,0),"")</f>
        <v/>
      </c>
      <c r="I800" s="224" t="str">
        <f>IF(AND(B800&lt;&gt;"",J800&gt;=K800,L800&gt;0),G800*H800,"")</f>
        <v/>
      </c>
      <c r="J800" s="215" t="str">
        <f>IF(B800&gt;0,ROUNDUP(VLOOKUP(B800,G011B!$B:$R,16,0),2),"")</f>
        <v/>
      </c>
      <c r="K800" s="215" t="str">
        <f>IF(B800&gt;0,SUMIF($B:$B,B800,$G:$G),"")</f>
        <v/>
      </c>
      <c r="L800" s="216" t="str">
        <f>IF(B800&lt;&gt;"",VLOOKUP(B800,G011B!$B:$Z,25,0),"")</f>
        <v/>
      </c>
      <c r="M800" s="245" t="str">
        <f t="shared" ref="M800:M819" si="171">IF(J800&gt;=K800,"","Personelin bütün iş paketlerindeki Toplam Adam Ay değeri "&amp;K800&amp;" olup, bu değer, G011B formunda beyan edilen Çalışılan Toplam Ay değerini geçemez. Maliyeti hesaplamak için Adam/Ay Oranı veya Çalışılan Ay değerini düzeltiniz. ")</f>
        <v/>
      </c>
    </row>
    <row r="801" spans="1:13" ht="20.100000000000001" customHeight="1" x14ac:dyDescent="0.25">
      <c r="A801" s="8">
        <v>482</v>
      </c>
      <c r="B801" s="154"/>
      <c r="C801" s="211" t="str">
        <f t="shared" si="168"/>
        <v/>
      </c>
      <c r="D801" s="212" t="str">
        <f t="shared" si="169"/>
        <v/>
      </c>
      <c r="E801" s="155"/>
      <c r="F801" s="156"/>
      <c r="G801" s="221" t="str">
        <f t="shared" ref="G801:G819" si="172">IF(AND(B801&lt;&gt;"",L801&gt;=F801),E801*F801,"")</f>
        <v/>
      </c>
      <c r="H801" s="218" t="str">
        <f t="shared" si="170"/>
        <v/>
      </c>
      <c r="I801" s="225" t="str">
        <f t="shared" ref="I801:I819" si="173">IF(AND(B801&lt;&gt;"",J801&gt;=K801,L801&gt;0),G801*H801,"")</f>
        <v/>
      </c>
      <c r="J801" s="215" t="str">
        <f>IF(B801&gt;0,ROUNDUP(VLOOKUP(B801,G011B!$B:$R,16,0),2),"")</f>
        <v/>
      </c>
      <c r="K801" s="215" t="str">
        <f t="shared" ref="K801:K819" si="174">IF(B801&gt;0,SUMIF($B:$B,B801,$G:$G),"")</f>
        <v/>
      </c>
      <c r="L801" s="216" t="str">
        <f>IF(B801&lt;&gt;"",VLOOKUP(B801,G011B!$B:$Z,25,0),"")</f>
        <v/>
      </c>
      <c r="M801" s="245" t="str">
        <f t="shared" si="171"/>
        <v/>
      </c>
    </row>
    <row r="802" spans="1:13" ht="20.100000000000001" customHeight="1" x14ac:dyDescent="0.25">
      <c r="A802" s="8">
        <v>483</v>
      </c>
      <c r="B802" s="154"/>
      <c r="C802" s="211" t="str">
        <f t="shared" si="168"/>
        <v/>
      </c>
      <c r="D802" s="212" t="str">
        <f t="shared" si="169"/>
        <v/>
      </c>
      <c r="E802" s="155"/>
      <c r="F802" s="156"/>
      <c r="G802" s="221" t="str">
        <f t="shared" si="172"/>
        <v/>
      </c>
      <c r="H802" s="218" t="str">
        <f t="shared" si="170"/>
        <v/>
      </c>
      <c r="I802" s="225" t="str">
        <f t="shared" si="173"/>
        <v/>
      </c>
      <c r="J802" s="215" t="str">
        <f>IF(B802&gt;0,ROUNDUP(VLOOKUP(B802,G011B!$B:$R,16,0),2),"")</f>
        <v/>
      </c>
      <c r="K802" s="215" t="str">
        <f t="shared" si="174"/>
        <v/>
      </c>
      <c r="L802" s="216" t="str">
        <f>IF(B802&lt;&gt;"",VLOOKUP(B802,G011B!$B:$Z,25,0),"")</f>
        <v/>
      </c>
      <c r="M802" s="245" t="str">
        <f t="shared" si="171"/>
        <v/>
      </c>
    </row>
    <row r="803" spans="1:13" ht="20.100000000000001" customHeight="1" x14ac:dyDescent="0.25">
      <c r="A803" s="8">
        <v>484</v>
      </c>
      <c r="B803" s="154"/>
      <c r="C803" s="211" t="str">
        <f t="shared" si="168"/>
        <v/>
      </c>
      <c r="D803" s="212" t="str">
        <f t="shared" si="169"/>
        <v/>
      </c>
      <c r="E803" s="155"/>
      <c r="F803" s="156"/>
      <c r="G803" s="221" t="str">
        <f t="shared" si="172"/>
        <v/>
      </c>
      <c r="H803" s="218" t="str">
        <f t="shared" si="170"/>
        <v/>
      </c>
      <c r="I803" s="225" t="str">
        <f t="shared" si="173"/>
        <v/>
      </c>
      <c r="J803" s="215" t="str">
        <f>IF(B803&gt;0,ROUNDUP(VLOOKUP(B803,G011B!$B:$R,16,0),2),"")</f>
        <v/>
      </c>
      <c r="K803" s="215" t="str">
        <f t="shared" si="174"/>
        <v/>
      </c>
      <c r="L803" s="216" t="str">
        <f>IF(B803&lt;&gt;"",VLOOKUP(B803,G011B!$B:$Z,25,0),"")</f>
        <v/>
      </c>
      <c r="M803" s="245" t="str">
        <f t="shared" si="171"/>
        <v/>
      </c>
    </row>
    <row r="804" spans="1:13" ht="20.100000000000001" customHeight="1" x14ac:dyDescent="0.25">
      <c r="A804" s="8">
        <v>485</v>
      </c>
      <c r="B804" s="154"/>
      <c r="C804" s="211" t="str">
        <f t="shared" si="168"/>
        <v/>
      </c>
      <c r="D804" s="212" t="str">
        <f t="shared" si="169"/>
        <v/>
      </c>
      <c r="E804" s="155"/>
      <c r="F804" s="156"/>
      <c r="G804" s="221" t="str">
        <f t="shared" si="172"/>
        <v/>
      </c>
      <c r="H804" s="218" t="str">
        <f t="shared" si="170"/>
        <v/>
      </c>
      <c r="I804" s="225" t="str">
        <f t="shared" si="173"/>
        <v/>
      </c>
      <c r="J804" s="215" t="str">
        <f>IF(B804&gt;0,ROUNDUP(VLOOKUP(B804,G011B!$B:$R,16,0),2),"")</f>
        <v/>
      </c>
      <c r="K804" s="215" t="str">
        <f t="shared" si="174"/>
        <v/>
      </c>
      <c r="L804" s="216" t="str">
        <f>IF(B804&lt;&gt;"",VLOOKUP(B804,G011B!$B:$Z,25,0),"")</f>
        <v/>
      </c>
      <c r="M804" s="245" t="str">
        <f t="shared" si="171"/>
        <v/>
      </c>
    </row>
    <row r="805" spans="1:13" ht="20.100000000000001" customHeight="1" x14ac:dyDescent="0.25">
      <c r="A805" s="8">
        <v>486</v>
      </c>
      <c r="B805" s="154"/>
      <c r="C805" s="211" t="str">
        <f t="shared" si="168"/>
        <v/>
      </c>
      <c r="D805" s="212" t="str">
        <f t="shared" si="169"/>
        <v/>
      </c>
      <c r="E805" s="155"/>
      <c r="F805" s="156"/>
      <c r="G805" s="221" t="str">
        <f t="shared" si="172"/>
        <v/>
      </c>
      <c r="H805" s="218" t="str">
        <f t="shared" si="170"/>
        <v/>
      </c>
      <c r="I805" s="225" t="str">
        <f t="shared" si="173"/>
        <v/>
      </c>
      <c r="J805" s="215" t="str">
        <f>IF(B805&gt;0,ROUNDUP(VLOOKUP(B805,G011B!$B:$R,16,0),2),"")</f>
        <v/>
      </c>
      <c r="K805" s="215" t="str">
        <f t="shared" si="174"/>
        <v/>
      </c>
      <c r="L805" s="216" t="str">
        <f>IF(B805&lt;&gt;"",VLOOKUP(B805,G011B!$B:$Z,25,0),"")</f>
        <v/>
      </c>
      <c r="M805" s="245" t="str">
        <f t="shared" si="171"/>
        <v/>
      </c>
    </row>
    <row r="806" spans="1:13" ht="20.100000000000001" customHeight="1" x14ac:dyDescent="0.25">
      <c r="A806" s="8">
        <v>487</v>
      </c>
      <c r="B806" s="154"/>
      <c r="C806" s="211" t="str">
        <f t="shared" si="168"/>
        <v/>
      </c>
      <c r="D806" s="212" t="str">
        <f t="shared" si="169"/>
        <v/>
      </c>
      <c r="E806" s="155"/>
      <c r="F806" s="156"/>
      <c r="G806" s="221" t="str">
        <f t="shared" si="172"/>
        <v/>
      </c>
      <c r="H806" s="218" t="str">
        <f t="shared" si="170"/>
        <v/>
      </c>
      <c r="I806" s="225" t="str">
        <f t="shared" si="173"/>
        <v/>
      </c>
      <c r="J806" s="215" t="str">
        <f>IF(B806&gt;0,ROUNDUP(VLOOKUP(B806,G011B!$B:$R,16,0),2),"")</f>
        <v/>
      </c>
      <c r="K806" s="215" t="str">
        <f t="shared" si="174"/>
        <v/>
      </c>
      <c r="L806" s="216" t="str">
        <f>IF(B806&lt;&gt;"",VLOOKUP(B806,G011B!$B:$Z,25,0),"")</f>
        <v/>
      </c>
      <c r="M806" s="245" t="str">
        <f t="shared" si="171"/>
        <v/>
      </c>
    </row>
    <row r="807" spans="1:13" ht="20.100000000000001" customHeight="1" x14ac:dyDescent="0.25">
      <c r="A807" s="8">
        <v>488</v>
      </c>
      <c r="B807" s="154"/>
      <c r="C807" s="211" t="str">
        <f t="shared" si="168"/>
        <v/>
      </c>
      <c r="D807" s="212" t="str">
        <f t="shared" si="169"/>
        <v/>
      </c>
      <c r="E807" s="155"/>
      <c r="F807" s="156"/>
      <c r="G807" s="221" t="str">
        <f t="shared" si="172"/>
        <v/>
      </c>
      <c r="H807" s="218" t="str">
        <f t="shared" si="170"/>
        <v/>
      </c>
      <c r="I807" s="225" t="str">
        <f t="shared" si="173"/>
        <v/>
      </c>
      <c r="J807" s="215" t="str">
        <f>IF(B807&gt;0,ROUNDUP(VLOOKUP(B807,G011B!$B:$R,16,0),2),"")</f>
        <v/>
      </c>
      <c r="K807" s="215" t="str">
        <f t="shared" si="174"/>
        <v/>
      </c>
      <c r="L807" s="216" t="str">
        <f>IF(B807&lt;&gt;"",VLOOKUP(B807,G011B!$B:$Z,25,0),"")</f>
        <v/>
      </c>
      <c r="M807" s="245" t="str">
        <f t="shared" si="171"/>
        <v/>
      </c>
    </row>
    <row r="808" spans="1:13" ht="20.100000000000001" customHeight="1" x14ac:dyDescent="0.25">
      <c r="A808" s="8">
        <v>489</v>
      </c>
      <c r="B808" s="154"/>
      <c r="C808" s="211" t="str">
        <f t="shared" si="168"/>
        <v/>
      </c>
      <c r="D808" s="212" t="str">
        <f t="shared" si="169"/>
        <v/>
      </c>
      <c r="E808" s="155"/>
      <c r="F808" s="156"/>
      <c r="G808" s="221" t="str">
        <f t="shared" si="172"/>
        <v/>
      </c>
      <c r="H808" s="218" t="str">
        <f t="shared" si="170"/>
        <v/>
      </c>
      <c r="I808" s="225" t="str">
        <f t="shared" si="173"/>
        <v/>
      </c>
      <c r="J808" s="215" t="str">
        <f>IF(B808&gt;0,ROUNDUP(VLOOKUP(B808,G011B!$B:$R,16,0),2),"")</f>
        <v/>
      </c>
      <c r="K808" s="215" t="str">
        <f t="shared" si="174"/>
        <v/>
      </c>
      <c r="L808" s="216" t="str">
        <f>IF(B808&lt;&gt;"",VLOOKUP(B808,G011B!$B:$Z,25,0),"")</f>
        <v/>
      </c>
      <c r="M808" s="245" t="str">
        <f t="shared" si="171"/>
        <v/>
      </c>
    </row>
    <row r="809" spans="1:13" ht="20.100000000000001" customHeight="1" x14ac:dyDescent="0.25">
      <c r="A809" s="8">
        <v>490</v>
      </c>
      <c r="B809" s="154"/>
      <c r="C809" s="211" t="str">
        <f t="shared" si="168"/>
        <v/>
      </c>
      <c r="D809" s="212" t="str">
        <f t="shared" si="169"/>
        <v/>
      </c>
      <c r="E809" s="155"/>
      <c r="F809" s="156"/>
      <c r="G809" s="221" t="str">
        <f t="shared" si="172"/>
        <v/>
      </c>
      <c r="H809" s="218" t="str">
        <f t="shared" si="170"/>
        <v/>
      </c>
      <c r="I809" s="225" t="str">
        <f t="shared" si="173"/>
        <v/>
      </c>
      <c r="J809" s="215" t="str">
        <f>IF(B809&gt;0,ROUNDUP(VLOOKUP(B809,G011B!$B:$R,16,0),2),"")</f>
        <v/>
      </c>
      <c r="K809" s="215" t="str">
        <f t="shared" si="174"/>
        <v/>
      </c>
      <c r="L809" s="216" t="str">
        <f>IF(B809&lt;&gt;"",VLOOKUP(B809,G011B!$B:$Z,25,0),"")</f>
        <v/>
      </c>
      <c r="M809" s="245" t="str">
        <f t="shared" si="171"/>
        <v/>
      </c>
    </row>
    <row r="810" spans="1:13" ht="20.100000000000001" customHeight="1" x14ac:dyDescent="0.25">
      <c r="A810" s="8">
        <v>491</v>
      </c>
      <c r="B810" s="154"/>
      <c r="C810" s="211" t="str">
        <f t="shared" si="168"/>
        <v/>
      </c>
      <c r="D810" s="212" t="str">
        <f t="shared" si="169"/>
        <v/>
      </c>
      <c r="E810" s="155"/>
      <c r="F810" s="156"/>
      <c r="G810" s="221" t="str">
        <f t="shared" si="172"/>
        <v/>
      </c>
      <c r="H810" s="218" t="str">
        <f t="shared" si="170"/>
        <v/>
      </c>
      <c r="I810" s="225" t="str">
        <f t="shared" si="173"/>
        <v/>
      </c>
      <c r="J810" s="215" t="str">
        <f>IF(B810&gt;0,ROUNDUP(VLOOKUP(B810,G011B!$B:$R,16,0),2),"")</f>
        <v/>
      </c>
      <c r="K810" s="215" t="str">
        <f t="shared" si="174"/>
        <v/>
      </c>
      <c r="L810" s="216" t="str">
        <f>IF(B810&lt;&gt;"",VLOOKUP(B810,G011B!$B:$Z,25,0),"")</f>
        <v/>
      </c>
      <c r="M810" s="245" t="str">
        <f t="shared" si="171"/>
        <v/>
      </c>
    </row>
    <row r="811" spans="1:13" ht="20.100000000000001" customHeight="1" x14ac:dyDescent="0.25">
      <c r="A811" s="8">
        <v>492</v>
      </c>
      <c r="B811" s="154"/>
      <c r="C811" s="211" t="str">
        <f t="shared" si="168"/>
        <v/>
      </c>
      <c r="D811" s="212" t="str">
        <f t="shared" si="169"/>
        <v/>
      </c>
      <c r="E811" s="155"/>
      <c r="F811" s="156"/>
      <c r="G811" s="221" t="str">
        <f t="shared" si="172"/>
        <v/>
      </c>
      <c r="H811" s="218" t="str">
        <f t="shared" si="170"/>
        <v/>
      </c>
      <c r="I811" s="225" t="str">
        <f t="shared" si="173"/>
        <v/>
      </c>
      <c r="J811" s="215" t="str">
        <f>IF(B811&gt;0,ROUNDUP(VLOOKUP(B811,G011B!$B:$R,16,0),2),"")</f>
        <v/>
      </c>
      <c r="K811" s="215" t="str">
        <f t="shared" si="174"/>
        <v/>
      </c>
      <c r="L811" s="216" t="str">
        <f>IF(B811&lt;&gt;"",VLOOKUP(B811,G011B!$B:$Z,25,0),"")</f>
        <v/>
      </c>
      <c r="M811" s="245" t="str">
        <f t="shared" si="171"/>
        <v/>
      </c>
    </row>
    <row r="812" spans="1:13" ht="20.100000000000001" customHeight="1" x14ac:dyDescent="0.25">
      <c r="A812" s="8">
        <v>493</v>
      </c>
      <c r="B812" s="154"/>
      <c r="C812" s="211" t="str">
        <f t="shared" si="168"/>
        <v/>
      </c>
      <c r="D812" s="212" t="str">
        <f t="shared" si="169"/>
        <v/>
      </c>
      <c r="E812" s="155"/>
      <c r="F812" s="156"/>
      <c r="G812" s="221" t="str">
        <f t="shared" si="172"/>
        <v/>
      </c>
      <c r="H812" s="218" t="str">
        <f t="shared" si="170"/>
        <v/>
      </c>
      <c r="I812" s="225" t="str">
        <f t="shared" si="173"/>
        <v/>
      </c>
      <c r="J812" s="215" t="str">
        <f>IF(B812&gt;0,ROUNDUP(VLOOKUP(B812,G011B!$B:$R,16,0),2),"")</f>
        <v/>
      </c>
      <c r="K812" s="215" t="str">
        <f t="shared" si="174"/>
        <v/>
      </c>
      <c r="L812" s="216" t="str">
        <f>IF(B812&lt;&gt;"",VLOOKUP(B812,G011B!$B:$Z,25,0),"")</f>
        <v/>
      </c>
      <c r="M812" s="245" t="str">
        <f t="shared" si="171"/>
        <v/>
      </c>
    </row>
    <row r="813" spans="1:13" ht="20.100000000000001" customHeight="1" x14ac:dyDescent="0.25">
      <c r="A813" s="8">
        <v>494</v>
      </c>
      <c r="B813" s="154"/>
      <c r="C813" s="211" t="str">
        <f t="shared" si="168"/>
        <v/>
      </c>
      <c r="D813" s="212" t="str">
        <f t="shared" si="169"/>
        <v/>
      </c>
      <c r="E813" s="155"/>
      <c r="F813" s="156"/>
      <c r="G813" s="221" t="str">
        <f t="shared" si="172"/>
        <v/>
      </c>
      <c r="H813" s="218" t="str">
        <f t="shared" si="170"/>
        <v/>
      </c>
      <c r="I813" s="225" t="str">
        <f t="shared" si="173"/>
        <v/>
      </c>
      <c r="J813" s="215" t="str">
        <f>IF(B813&gt;0,ROUNDUP(VLOOKUP(B813,G011B!$B:$R,16,0),2),"")</f>
        <v/>
      </c>
      <c r="K813" s="215" t="str">
        <f t="shared" si="174"/>
        <v/>
      </c>
      <c r="L813" s="216" t="str">
        <f>IF(B813&lt;&gt;"",VLOOKUP(B813,G011B!$B:$Z,25,0),"")</f>
        <v/>
      </c>
      <c r="M813" s="245" t="str">
        <f t="shared" si="171"/>
        <v/>
      </c>
    </row>
    <row r="814" spans="1:13" ht="20.100000000000001" customHeight="1" x14ac:dyDescent="0.25">
      <c r="A814" s="8">
        <v>495</v>
      </c>
      <c r="B814" s="154"/>
      <c r="C814" s="211" t="str">
        <f t="shared" si="168"/>
        <v/>
      </c>
      <c r="D814" s="212" t="str">
        <f t="shared" si="169"/>
        <v/>
      </c>
      <c r="E814" s="155"/>
      <c r="F814" s="156"/>
      <c r="G814" s="221" t="str">
        <f t="shared" si="172"/>
        <v/>
      </c>
      <c r="H814" s="218" t="str">
        <f t="shared" si="170"/>
        <v/>
      </c>
      <c r="I814" s="225" t="str">
        <f t="shared" si="173"/>
        <v/>
      </c>
      <c r="J814" s="215" t="str">
        <f>IF(B814&gt;0,ROUNDUP(VLOOKUP(B814,G011B!$B:$R,16,0),2),"")</f>
        <v/>
      </c>
      <c r="K814" s="215" t="str">
        <f t="shared" si="174"/>
        <v/>
      </c>
      <c r="L814" s="216" t="str">
        <f>IF(B814&lt;&gt;"",VLOOKUP(B814,G011B!$B:$Z,25,0),"")</f>
        <v/>
      </c>
      <c r="M814" s="245" t="str">
        <f t="shared" si="171"/>
        <v/>
      </c>
    </row>
    <row r="815" spans="1:13" ht="20.100000000000001" customHeight="1" x14ac:dyDescent="0.25">
      <c r="A815" s="8">
        <v>496</v>
      </c>
      <c r="B815" s="154"/>
      <c r="C815" s="211" t="str">
        <f t="shared" si="168"/>
        <v/>
      </c>
      <c r="D815" s="212" t="str">
        <f t="shared" si="169"/>
        <v/>
      </c>
      <c r="E815" s="155"/>
      <c r="F815" s="156"/>
      <c r="G815" s="221" t="str">
        <f t="shared" si="172"/>
        <v/>
      </c>
      <c r="H815" s="218" t="str">
        <f t="shared" si="170"/>
        <v/>
      </c>
      <c r="I815" s="225" t="str">
        <f t="shared" si="173"/>
        <v/>
      </c>
      <c r="J815" s="215" t="str">
        <f>IF(B815&gt;0,ROUNDUP(VLOOKUP(B815,G011B!$B:$R,16,0),2),"")</f>
        <v/>
      </c>
      <c r="K815" s="215" t="str">
        <f t="shared" si="174"/>
        <v/>
      </c>
      <c r="L815" s="216" t="str">
        <f>IF(B815&lt;&gt;"",VLOOKUP(B815,G011B!$B:$Z,25,0),"")</f>
        <v/>
      </c>
      <c r="M815" s="245" t="str">
        <f t="shared" si="171"/>
        <v/>
      </c>
    </row>
    <row r="816" spans="1:13" ht="20.100000000000001" customHeight="1" x14ac:dyDescent="0.25">
      <c r="A816" s="8">
        <v>497</v>
      </c>
      <c r="B816" s="154"/>
      <c r="C816" s="211" t="str">
        <f t="shared" si="168"/>
        <v/>
      </c>
      <c r="D816" s="212" t="str">
        <f t="shared" si="169"/>
        <v/>
      </c>
      <c r="E816" s="155"/>
      <c r="F816" s="156"/>
      <c r="G816" s="221" t="str">
        <f t="shared" si="172"/>
        <v/>
      </c>
      <c r="H816" s="218" t="str">
        <f t="shared" si="170"/>
        <v/>
      </c>
      <c r="I816" s="225" t="str">
        <f t="shared" si="173"/>
        <v/>
      </c>
      <c r="J816" s="215" t="str">
        <f>IF(B816&gt;0,ROUNDUP(VLOOKUP(B816,G011B!$B:$R,16,0),2),"")</f>
        <v/>
      </c>
      <c r="K816" s="215" t="str">
        <f t="shared" si="174"/>
        <v/>
      </c>
      <c r="L816" s="216" t="str">
        <f>IF(B816&lt;&gt;"",VLOOKUP(B816,G011B!$B:$Z,25,0),"")</f>
        <v/>
      </c>
      <c r="M816" s="245" t="str">
        <f t="shared" si="171"/>
        <v/>
      </c>
    </row>
    <row r="817" spans="1:15" ht="20.100000000000001" customHeight="1" x14ac:dyDescent="0.25">
      <c r="A817" s="8">
        <v>498</v>
      </c>
      <c r="B817" s="154"/>
      <c r="C817" s="211" t="str">
        <f t="shared" si="168"/>
        <v/>
      </c>
      <c r="D817" s="212" t="str">
        <f t="shared" si="169"/>
        <v/>
      </c>
      <c r="E817" s="155"/>
      <c r="F817" s="156"/>
      <c r="G817" s="221" t="str">
        <f t="shared" si="172"/>
        <v/>
      </c>
      <c r="H817" s="218" t="str">
        <f t="shared" si="170"/>
        <v/>
      </c>
      <c r="I817" s="225" t="str">
        <f t="shared" si="173"/>
        <v/>
      </c>
      <c r="J817" s="215" t="str">
        <f>IF(B817&gt;0,ROUNDUP(VLOOKUP(B817,G011B!$B:$R,16,0),2),"")</f>
        <v/>
      </c>
      <c r="K817" s="215" t="str">
        <f t="shared" si="174"/>
        <v/>
      </c>
      <c r="L817" s="216" t="str">
        <f>IF(B817&lt;&gt;"",VLOOKUP(B817,G011B!$B:$Z,25,0),"")</f>
        <v/>
      </c>
      <c r="M817" s="245" t="str">
        <f t="shared" si="171"/>
        <v/>
      </c>
    </row>
    <row r="818" spans="1:15" ht="20.100000000000001" customHeight="1" x14ac:dyDescent="0.25">
      <c r="A818" s="8">
        <v>499</v>
      </c>
      <c r="B818" s="154"/>
      <c r="C818" s="211" t="str">
        <f t="shared" si="168"/>
        <v/>
      </c>
      <c r="D818" s="212" t="str">
        <f t="shared" si="169"/>
        <v/>
      </c>
      <c r="E818" s="155"/>
      <c r="F818" s="156"/>
      <c r="G818" s="221" t="str">
        <f t="shared" si="172"/>
        <v/>
      </c>
      <c r="H818" s="218" t="str">
        <f t="shared" si="170"/>
        <v/>
      </c>
      <c r="I818" s="225" t="str">
        <f t="shared" si="173"/>
        <v/>
      </c>
      <c r="J818" s="215" t="str">
        <f>IF(B818&gt;0,ROUNDUP(VLOOKUP(B818,G011B!$B:$R,16,0),2),"")</f>
        <v/>
      </c>
      <c r="K818" s="215" t="str">
        <f t="shared" si="174"/>
        <v/>
      </c>
      <c r="L818" s="216" t="str">
        <f>IF(B818&lt;&gt;"",VLOOKUP(B818,G011B!$B:$Z,25,0),"")</f>
        <v/>
      </c>
      <c r="M818" s="245" t="str">
        <f t="shared" si="171"/>
        <v/>
      </c>
    </row>
    <row r="819" spans="1:15" ht="20.100000000000001" customHeight="1" thickBot="1" x14ac:dyDescent="0.3">
      <c r="A819" s="134">
        <v>500</v>
      </c>
      <c r="B819" s="157"/>
      <c r="C819" s="213" t="str">
        <f t="shared" si="168"/>
        <v/>
      </c>
      <c r="D819" s="214" t="str">
        <f t="shared" si="169"/>
        <v/>
      </c>
      <c r="E819" s="158"/>
      <c r="F819" s="159"/>
      <c r="G819" s="222" t="str">
        <f t="shared" si="172"/>
        <v/>
      </c>
      <c r="H819" s="219" t="str">
        <f t="shared" si="170"/>
        <v/>
      </c>
      <c r="I819" s="226" t="str">
        <f t="shared" si="173"/>
        <v/>
      </c>
      <c r="J819" s="215" t="str">
        <f>IF(B819&gt;0,ROUNDUP(VLOOKUP(B819,G011B!$B:$R,16,0),2),"")</f>
        <v/>
      </c>
      <c r="K819" s="215" t="str">
        <f t="shared" si="174"/>
        <v/>
      </c>
      <c r="L819" s="216" t="str">
        <f>IF(B819&lt;&gt;"",VLOOKUP(B819,G011B!$B:$Z,25,0),"")</f>
        <v/>
      </c>
      <c r="M819" s="245" t="str">
        <f t="shared" si="171"/>
        <v/>
      </c>
    </row>
    <row r="820" spans="1:15" ht="20.100000000000001" customHeight="1" thickBot="1" x14ac:dyDescent="0.35">
      <c r="A820" s="482" t="s">
        <v>46</v>
      </c>
      <c r="B820" s="483"/>
      <c r="C820" s="483"/>
      <c r="D820" s="483"/>
      <c r="E820" s="483"/>
      <c r="F820" s="484"/>
      <c r="G820" s="223">
        <f>SUM(G800:G819)</f>
        <v>0</v>
      </c>
      <c r="H820" s="319"/>
      <c r="I820" s="206">
        <f>IF(C798=C765,SUM(I800:I819)+I787,SUM(I800:I819))</f>
        <v>0</v>
      </c>
      <c r="N820" s="227">
        <f>IF(COUNTA(E800:E819)&gt;0,1,0)</f>
        <v>0</v>
      </c>
    </row>
    <row r="821" spans="1:15" ht="20.100000000000001" customHeight="1" thickBot="1" x14ac:dyDescent="0.3">
      <c r="A821" s="475" t="s">
        <v>84</v>
      </c>
      <c r="B821" s="476"/>
      <c r="C821" s="476"/>
      <c r="D821" s="477"/>
      <c r="E821" s="195">
        <f>SUM(G:G)/2</f>
        <v>0</v>
      </c>
      <c r="F821" s="478"/>
      <c r="G821" s="479"/>
      <c r="H821" s="480"/>
      <c r="I821" s="204">
        <f>SUM(I800:I819)+I788</f>
        <v>0</v>
      </c>
    </row>
    <row r="822" spans="1:15" x14ac:dyDescent="0.25">
      <c r="A822" s="7" t="s">
        <v>156</v>
      </c>
    </row>
    <row r="824" spans="1:15" ht="19.5" x14ac:dyDescent="0.3">
      <c r="A824" s="349" t="s">
        <v>43</v>
      </c>
      <c r="B824" s="350">
        <f ca="1">imzatarihi</f>
        <v>46091</v>
      </c>
      <c r="C824" s="140" t="s">
        <v>44</v>
      </c>
      <c r="D824" s="348" t="str">
        <f>IF(kurulusyetkilisi&gt;0,kurulusyetkilisi,"")</f>
        <v/>
      </c>
      <c r="G824" s="342"/>
      <c r="H824" s="131"/>
      <c r="I824" s="131"/>
      <c r="K824" s="153"/>
      <c r="L824" s="153"/>
      <c r="M824" s="4"/>
      <c r="N824" s="153"/>
      <c r="O824" s="153"/>
    </row>
    <row r="825" spans="1:15" ht="19.5" x14ac:dyDescent="0.3">
      <c r="A825" s="346"/>
      <c r="B825" s="346"/>
      <c r="C825" s="140" t="s">
        <v>45</v>
      </c>
      <c r="D825" s="140"/>
      <c r="E825" s="414"/>
      <c r="F825" s="414"/>
      <c r="G825" s="414"/>
      <c r="H825" s="107"/>
      <c r="I825" s="107"/>
      <c r="K825" s="153"/>
      <c r="L825" s="153"/>
      <c r="M825" s="4"/>
      <c r="N825" s="153"/>
      <c r="O825" s="153"/>
    </row>
  </sheetData>
  <sheetProtection algorithmName="SHA-512" hashValue="2e1LZTbwBJw4eqju06wB53xPtRBbJY9PjIjioyDZ9SIvEyAJM+eUqJOFJA9nWev0RWEy1FTCjilmasecE0Yw8A==" saltValue="trAU2mP9H8JHAF++fVO1JQ==" spinCount="100000" sheet="1" objects="1" scenarios="1"/>
  <mergeCells count="325">
    <mergeCell ref="E33:G33"/>
    <mergeCell ref="A28:F28"/>
    <mergeCell ref="A29:D29"/>
    <mergeCell ref="F29:H29"/>
    <mergeCell ref="D6:I6"/>
    <mergeCell ref="A1:I1"/>
    <mergeCell ref="A2:I2"/>
    <mergeCell ref="C4:I4"/>
    <mergeCell ref="C5:I5"/>
    <mergeCell ref="A5:B5"/>
    <mergeCell ref="A4:B4"/>
    <mergeCell ref="A6:B6"/>
    <mergeCell ref="A3:I3"/>
    <mergeCell ref="A38:B38"/>
    <mergeCell ref="C38:I38"/>
    <mergeCell ref="A39:B39"/>
    <mergeCell ref="A61:F61"/>
    <mergeCell ref="D39:I39"/>
    <mergeCell ref="A34:I34"/>
    <mergeCell ref="A35:I35"/>
    <mergeCell ref="A36:I36"/>
    <mergeCell ref="A37:B37"/>
    <mergeCell ref="C37:I37"/>
    <mergeCell ref="A67:I67"/>
    <mergeCell ref="A68:I68"/>
    <mergeCell ref="A69:I69"/>
    <mergeCell ref="A70:B70"/>
    <mergeCell ref="C70:I70"/>
    <mergeCell ref="A62:D62"/>
    <mergeCell ref="F62:H62"/>
    <mergeCell ref="E66:G66"/>
    <mergeCell ref="A95:D95"/>
    <mergeCell ref="F95:H95"/>
    <mergeCell ref="E99:G99"/>
    <mergeCell ref="A71:B71"/>
    <mergeCell ref="C71:I71"/>
    <mergeCell ref="A72:B72"/>
    <mergeCell ref="A94:F94"/>
    <mergeCell ref="D72:I72"/>
    <mergeCell ref="A104:B104"/>
    <mergeCell ref="C104:I104"/>
    <mergeCell ref="A105:B105"/>
    <mergeCell ref="A127:F127"/>
    <mergeCell ref="D105:I105"/>
    <mergeCell ref="A100:I100"/>
    <mergeCell ref="A101:I101"/>
    <mergeCell ref="A102:I102"/>
    <mergeCell ref="A103:B103"/>
    <mergeCell ref="C103:I103"/>
    <mergeCell ref="A133:I133"/>
    <mergeCell ref="A134:I134"/>
    <mergeCell ref="A135:I135"/>
    <mergeCell ref="A136:B136"/>
    <mergeCell ref="C136:I136"/>
    <mergeCell ref="A128:D128"/>
    <mergeCell ref="F128:H128"/>
    <mergeCell ref="E132:G132"/>
    <mergeCell ref="A161:D161"/>
    <mergeCell ref="F161:H161"/>
    <mergeCell ref="E165:G165"/>
    <mergeCell ref="A137:B137"/>
    <mergeCell ref="C137:I137"/>
    <mergeCell ref="A138:B138"/>
    <mergeCell ref="A160:F160"/>
    <mergeCell ref="D138:I138"/>
    <mergeCell ref="A170:B170"/>
    <mergeCell ref="C170:I170"/>
    <mergeCell ref="A171:B171"/>
    <mergeCell ref="A193:F193"/>
    <mergeCell ref="D171:I171"/>
    <mergeCell ref="A166:I166"/>
    <mergeCell ref="A167:I167"/>
    <mergeCell ref="A168:I168"/>
    <mergeCell ref="A169:B169"/>
    <mergeCell ref="C169:I169"/>
    <mergeCell ref="A199:I199"/>
    <mergeCell ref="A200:I200"/>
    <mergeCell ref="A201:I201"/>
    <mergeCell ref="A202:B202"/>
    <mergeCell ref="C202:I202"/>
    <mergeCell ref="A194:D194"/>
    <mergeCell ref="F194:H194"/>
    <mergeCell ref="E198:G198"/>
    <mergeCell ref="A227:D227"/>
    <mergeCell ref="F227:H227"/>
    <mergeCell ref="E231:G231"/>
    <mergeCell ref="A203:B203"/>
    <mergeCell ref="C203:I203"/>
    <mergeCell ref="A204:B204"/>
    <mergeCell ref="A226:F226"/>
    <mergeCell ref="D204:I204"/>
    <mergeCell ref="A236:B236"/>
    <mergeCell ref="C236:I236"/>
    <mergeCell ref="A237:B237"/>
    <mergeCell ref="A259:F259"/>
    <mergeCell ref="D237:I237"/>
    <mergeCell ref="A232:I232"/>
    <mergeCell ref="A233:I233"/>
    <mergeCell ref="A234:I234"/>
    <mergeCell ref="A235:B235"/>
    <mergeCell ref="C235:I235"/>
    <mergeCell ref="A265:I265"/>
    <mergeCell ref="A266:I266"/>
    <mergeCell ref="A267:I267"/>
    <mergeCell ref="A268:B268"/>
    <mergeCell ref="C268:I268"/>
    <mergeCell ref="A260:D260"/>
    <mergeCell ref="F260:H260"/>
    <mergeCell ref="E264:G264"/>
    <mergeCell ref="A293:D293"/>
    <mergeCell ref="F293:H293"/>
    <mergeCell ref="E297:G297"/>
    <mergeCell ref="A269:B269"/>
    <mergeCell ref="C269:I269"/>
    <mergeCell ref="A270:B270"/>
    <mergeCell ref="A292:F292"/>
    <mergeCell ref="D270:I270"/>
    <mergeCell ref="A302:B302"/>
    <mergeCell ref="C302:I302"/>
    <mergeCell ref="A303:B303"/>
    <mergeCell ref="A325:F325"/>
    <mergeCell ref="D303:I303"/>
    <mergeCell ref="A298:I298"/>
    <mergeCell ref="A299:I299"/>
    <mergeCell ref="A300:I300"/>
    <mergeCell ref="A301:B301"/>
    <mergeCell ref="C301:I301"/>
    <mergeCell ref="A331:I331"/>
    <mergeCell ref="A332:I332"/>
    <mergeCell ref="A333:I333"/>
    <mergeCell ref="A334:B334"/>
    <mergeCell ref="C334:I334"/>
    <mergeCell ref="A326:D326"/>
    <mergeCell ref="F326:H326"/>
    <mergeCell ref="E330:G330"/>
    <mergeCell ref="A359:D359"/>
    <mergeCell ref="F359:H359"/>
    <mergeCell ref="E363:G363"/>
    <mergeCell ref="A335:B335"/>
    <mergeCell ref="C335:I335"/>
    <mergeCell ref="A336:B336"/>
    <mergeCell ref="A358:F358"/>
    <mergeCell ref="D336:I336"/>
    <mergeCell ref="A368:B368"/>
    <mergeCell ref="C368:I368"/>
    <mergeCell ref="A369:B369"/>
    <mergeCell ref="A391:F391"/>
    <mergeCell ref="D369:I369"/>
    <mergeCell ref="A364:I364"/>
    <mergeCell ref="A365:I365"/>
    <mergeCell ref="A366:I366"/>
    <mergeCell ref="A367:B367"/>
    <mergeCell ref="C367:I367"/>
    <mergeCell ref="A397:I397"/>
    <mergeCell ref="A398:I398"/>
    <mergeCell ref="A399:I399"/>
    <mergeCell ref="A400:B400"/>
    <mergeCell ref="C400:I400"/>
    <mergeCell ref="A392:D392"/>
    <mergeCell ref="F392:H392"/>
    <mergeCell ref="E396:G396"/>
    <mergeCell ref="A425:D425"/>
    <mergeCell ref="F425:H425"/>
    <mergeCell ref="E429:G429"/>
    <mergeCell ref="A401:B401"/>
    <mergeCell ref="C401:I401"/>
    <mergeCell ref="A402:B402"/>
    <mergeCell ref="A424:F424"/>
    <mergeCell ref="D402:I402"/>
    <mergeCell ref="A434:B434"/>
    <mergeCell ref="C434:I434"/>
    <mergeCell ref="A435:B435"/>
    <mergeCell ref="A457:F457"/>
    <mergeCell ref="D435:I435"/>
    <mergeCell ref="A430:I430"/>
    <mergeCell ref="A431:I431"/>
    <mergeCell ref="A432:I432"/>
    <mergeCell ref="A433:B433"/>
    <mergeCell ref="C433:I433"/>
    <mergeCell ref="A463:I463"/>
    <mergeCell ref="A464:I464"/>
    <mergeCell ref="A465:I465"/>
    <mergeCell ref="A466:B466"/>
    <mergeCell ref="C466:I466"/>
    <mergeCell ref="A458:D458"/>
    <mergeCell ref="F458:H458"/>
    <mergeCell ref="E462:G462"/>
    <mergeCell ref="A491:D491"/>
    <mergeCell ref="F491:H491"/>
    <mergeCell ref="E495:G495"/>
    <mergeCell ref="A467:B467"/>
    <mergeCell ref="C467:I467"/>
    <mergeCell ref="A468:B468"/>
    <mergeCell ref="A490:F490"/>
    <mergeCell ref="D468:I468"/>
    <mergeCell ref="A500:B500"/>
    <mergeCell ref="C500:I500"/>
    <mergeCell ref="A501:B501"/>
    <mergeCell ref="A523:F523"/>
    <mergeCell ref="D501:I501"/>
    <mergeCell ref="A496:I496"/>
    <mergeCell ref="A497:I497"/>
    <mergeCell ref="A498:I498"/>
    <mergeCell ref="A499:B499"/>
    <mergeCell ref="C499:I499"/>
    <mergeCell ref="A529:I529"/>
    <mergeCell ref="A530:I530"/>
    <mergeCell ref="A531:I531"/>
    <mergeCell ref="A532:B532"/>
    <mergeCell ref="C532:I532"/>
    <mergeCell ref="A524:D524"/>
    <mergeCell ref="F524:H524"/>
    <mergeCell ref="E528:G528"/>
    <mergeCell ref="A557:D557"/>
    <mergeCell ref="F557:H557"/>
    <mergeCell ref="E561:G561"/>
    <mergeCell ref="A533:B533"/>
    <mergeCell ref="C533:I533"/>
    <mergeCell ref="A534:B534"/>
    <mergeCell ref="A556:F556"/>
    <mergeCell ref="D534:I534"/>
    <mergeCell ref="A566:B566"/>
    <mergeCell ref="C566:I566"/>
    <mergeCell ref="A567:B567"/>
    <mergeCell ref="A589:F589"/>
    <mergeCell ref="D567:I567"/>
    <mergeCell ref="A562:I562"/>
    <mergeCell ref="A563:I563"/>
    <mergeCell ref="A564:I564"/>
    <mergeCell ref="A565:B565"/>
    <mergeCell ref="C565:I565"/>
    <mergeCell ref="A595:I595"/>
    <mergeCell ref="A596:I596"/>
    <mergeCell ref="A597:I597"/>
    <mergeCell ref="A598:B598"/>
    <mergeCell ref="C598:I598"/>
    <mergeCell ref="A590:D590"/>
    <mergeCell ref="F590:H590"/>
    <mergeCell ref="E594:G594"/>
    <mergeCell ref="A623:D623"/>
    <mergeCell ref="F623:H623"/>
    <mergeCell ref="E627:G627"/>
    <mergeCell ref="A599:B599"/>
    <mergeCell ref="C599:I599"/>
    <mergeCell ref="A600:B600"/>
    <mergeCell ref="A622:F622"/>
    <mergeCell ref="D600:I600"/>
    <mergeCell ref="A632:B632"/>
    <mergeCell ref="C632:I632"/>
    <mergeCell ref="A633:B633"/>
    <mergeCell ref="A655:F655"/>
    <mergeCell ref="D633:I633"/>
    <mergeCell ref="A628:I628"/>
    <mergeCell ref="A629:I629"/>
    <mergeCell ref="A630:I630"/>
    <mergeCell ref="A631:B631"/>
    <mergeCell ref="C631:I631"/>
    <mergeCell ref="A661:I661"/>
    <mergeCell ref="A662:I662"/>
    <mergeCell ref="A663:I663"/>
    <mergeCell ref="A664:B664"/>
    <mergeCell ref="C664:I664"/>
    <mergeCell ref="A656:D656"/>
    <mergeCell ref="F656:H656"/>
    <mergeCell ref="E660:G660"/>
    <mergeCell ref="A689:D689"/>
    <mergeCell ref="F689:H689"/>
    <mergeCell ref="E693:G693"/>
    <mergeCell ref="A665:B665"/>
    <mergeCell ref="C665:I665"/>
    <mergeCell ref="A666:B666"/>
    <mergeCell ref="A688:F688"/>
    <mergeCell ref="D666:I666"/>
    <mergeCell ref="A698:B698"/>
    <mergeCell ref="C698:I698"/>
    <mergeCell ref="A699:B699"/>
    <mergeCell ref="A721:F721"/>
    <mergeCell ref="D699:I699"/>
    <mergeCell ref="A694:I694"/>
    <mergeCell ref="A695:I695"/>
    <mergeCell ref="A696:I696"/>
    <mergeCell ref="A697:B697"/>
    <mergeCell ref="C697:I697"/>
    <mergeCell ref="A727:I727"/>
    <mergeCell ref="A728:I728"/>
    <mergeCell ref="A729:I729"/>
    <mergeCell ref="A730:B730"/>
    <mergeCell ref="C730:I730"/>
    <mergeCell ref="A722:D722"/>
    <mergeCell ref="F722:H722"/>
    <mergeCell ref="E726:G726"/>
    <mergeCell ref="A755:D755"/>
    <mergeCell ref="F755:H755"/>
    <mergeCell ref="E759:G759"/>
    <mergeCell ref="A731:B731"/>
    <mergeCell ref="C731:I731"/>
    <mergeCell ref="A732:B732"/>
    <mergeCell ref="A754:F754"/>
    <mergeCell ref="D732:I732"/>
    <mergeCell ref="A764:B764"/>
    <mergeCell ref="C764:I764"/>
    <mergeCell ref="A765:B765"/>
    <mergeCell ref="A787:F787"/>
    <mergeCell ref="D765:I765"/>
    <mergeCell ref="A760:I760"/>
    <mergeCell ref="A761:I761"/>
    <mergeCell ref="A762:I762"/>
    <mergeCell ref="A763:B763"/>
    <mergeCell ref="C763:I763"/>
    <mergeCell ref="A793:I793"/>
    <mergeCell ref="A794:I794"/>
    <mergeCell ref="A795:I795"/>
    <mergeCell ref="A796:B796"/>
    <mergeCell ref="C796:I796"/>
    <mergeCell ref="A788:D788"/>
    <mergeCell ref="F788:H788"/>
    <mergeCell ref="E792:G792"/>
    <mergeCell ref="A821:D821"/>
    <mergeCell ref="F821:H821"/>
    <mergeCell ref="E825:G825"/>
    <mergeCell ref="A797:B797"/>
    <mergeCell ref="C797:I797"/>
    <mergeCell ref="A798:B798"/>
    <mergeCell ref="A820:F820"/>
    <mergeCell ref="D798:I798"/>
  </mergeCells>
  <dataValidations count="2">
    <dataValidation type="decimal" allowBlank="1" showInputMessage="1" showErrorMessage="1" error="Adam/Ay oranı en fazla 1 olabilir." prompt="Adam/Ay Oranı en fazla 1 olabilir." sqref="E800:E819 E767:E786 E41:E60 E8:E27 E107:E126 E140:E159 E173:E192 E206:E225 E239:E258 E272:E291 E305:E324 E338:E357 E371:E390 E404:E423 E437:E456 E470:E489 E503:E522 E536:E555 E569:E588 E602:E621 E635:E654 E668:E687 E701:E720 E734:E753 E74:E93" xr:uid="{00000000-0002-0000-0D00-000000000000}">
      <formula1>0</formula1>
      <formula2>1</formula2>
    </dataValidation>
    <dataValidation type="decimal" allowBlank="1" showInputMessage="1" showErrorMessage="1" error="Çalışılan ay değeri, G011B formunda prim gün sayısı olan ayların ay sayısı değerinden fazla olamaz." sqref="F800:F819 F767:F786 F41:F60 F8:F27 F107:F126 F140:F159 F173:F192 F206:F225 F239:F258 F272:F291 F305:F324 F338:F357 F371:F390 F404:F423 F437:F456 F470:F489 F503:F522 F536:F555 F569:F588 F602:F621 F635:F654 F668:F687 F701:F720 F734:F753 F74:F93" xr:uid="{00000000-0002-0000-0D00-000001000000}">
      <formula1>0</formula1>
      <formula2>L8</formula2>
    </dataValidation>
  </dataValidations>
  <pageMargins left="0.70866141732283472" right="0.70866141732283472" top="0.74803149606299213" bottom="0.74803149606299213" header="0.31496062992125984" footer="0.31496062992125984"/>
  <pageSetup paperSize="9" scale="71" fitToHeight="25" orientation="landscape" r:id="rId1"/>
  <rowBreaks count="24" manualBreakCount="24">
    <brk id="33" max="8" man="1"/>
    <brk id="66" max="8" man="1"/>
    <brk id="99" max="8" man="1"/>
    <brk id="132" max="8" man="1"/>
    <brk id="165" max="8" man="1"/>
    <brk id="198" max="8" man="1"/>
    <brk id="231" max="8" man="1"/>
    <brk id="264" max="8" man="1"/>
    <brk id="297" max="8" man="1"/>
    <brk id="330" max="8" man="1"/>
    <brk id="363" max="8" man="1"/>
    <brk id="396" max="8" man="1"/>
    <brk id="429" max="8" man="1"/>
    <brk id="462" max="8" man="1"/>
    <brk id="495" max="8" man="1"/>
    <brk id="528" max="8" man="1"/>
    <brk id="561" max="8" man="1"/>
    <brk id="594" max="8" man="1"/>
    <brk id="627" max="8" man="1"/>
    <brk id="660" max="8" man="1"/>
    <brk id="693" max="8" man="1"/>
    <brk id="726" max="8" man="1"/>
    <brk id="759" max="8" man="1"/>
    <brk id="792" max="8" man="1"/>
  </rowBreaks>
  <colBreaks count="1" manualBreakCount="1">
    <brk id="13" max="32"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14"/>
  <dimension ref="A1:P232"/>
  <sheetViews>
    <sheetView zoomScale="80" zoomScaleNormal="80" workbookViewId="0">
      <selection activeCell="B8" sqref="B8"/>
    </sheetView>
  </sheetViews>
  <sheetFormatPr defaultColWidth="8.85546875" defaultRowHeight="15.75" x14ac:dyDescent="0.25"/>
  <cols>
    <col min="1" max="1" width="6.5703125" style="43" customWidth="1"/>
    <col min="2" max="2" width="15.140625" style="43" customWidth="1"/>
    <col min="3" max="3" width="34.7109375" style="43" customWidth="1"/>
    <col min="4" max="4" width="28.7109375" style="43" customWidth="1"/>
    <col min="5" max="5" width="23.85546875" style="43" customWidth="1"/>
    <col min="6" max="6" width="36.7109375" style="43" customWidth="1"/>
    <col min="7" max="7" width="13.42578125" style="43" bestFit="1" customWidth="1"/>
    <col min="8" max="8" width="16.7109375" style="43" customWidth="1"/>
    <col min="9" max="9" width="30.7109375" style="43" customWidth="1"/>
    <col min="10" max="10" width="16.7109375" style="63" customWidth="1"/>
    <col min="11" max="11" width="16.7109375" style="43" customWidth="1"/>
    <col min="12" max="12" width="52" style="31" customWidth="1"/>
    <col min="13" max="13" width="8.85546875" style="43" hidden="1" customWidth="1"/>
    <col min="14" max="14" width="22.7109375" style="108" hidden="1" customWidth="1"/>
    <col min="15" max="16" width="8.85546875" style="43" hidden="1" customWidth="1"/>
    <col min="17" max="16384" width="8.85546875" style="43"/>
  </cols>
  <sheetData>
    <row r="1" spans="1:16" x14ac:dyDescent="0.25">
      <c r="A1" s="501" t="s">
        <v>90</v>
      </c>
      <c r="B1" s="501"/>
      <c r="C1" s="501"/>
      <c r="D1" s="501"/>
      <c r="E1" s="501"/>
      <c r="F1" s="501"/>
      <c r="G1" s="501"/>
      <c r="H1" s="501"/>
      <c r="I1" s="501"/>
      <c r="J1" s="501"/>
      <c r="K1" s="501"/>
      <c r="P1" s="203" t="str">
        <f>CONCATENATE("A1:K",SUM(O:O)*26)</f>
        <v>A1:K26</v>
      </c>
    </row>
    <row r="2" spans="1:16" x14ac:dyDescent="0.25">
      <c r="A2" s="489" t="str">
        <f>IF(YilDonem&lt;&gt;"",CONCATENATE(YilDonem," dönemine aittir."),"")</f>
        <v/>
      </c>
      <c r="B2" s="489"/>
      <c r="C2" s="489"/>
      <c r="D2" s="489"/>
      <c r="E2" s="489"/>
      <c r="F2" s="489"/>
      <c r="G2" s="489"/>
      <c r="H2" s="489"/>
      <c r="I2" s="489"/>
      <c r="J2" s="489"/>
      <c r="K2" s="489"/>
    </row>
    <row r="3" spans="1:16" ht="15.95" customHeight="1" thickBot="1" x14ac:dyDescent="0.3">
      <c r="A3" s="490" t="s">
        <v>91</v>
      </c>
      <c r="B3" s="490"/>
      <c r="C3" s="490"/>
      <c r="D3" s="490"/>
      <c r="E3" s="490"/>
      <c r="F3" s="490"/>
      <c r="G3" s="490"/>
      <c r="H3" s="490"/>
      <c r="I3" s="490"/>
      <c r="J3" s="490"/>
      <c r="K3" s="490"/>
    </row>
    <row r="4" spans="1:16" ht="31.7" customHeight="1" thickBot="1" x14ac:dyDescent="0.3">
      <c r="A4" s="491" t="s">
        <v>1</v>
      </c>
      <c r="B4" s="492"/>
      <c r="C4" s="493" t="str">
        <f>IF(ProjeNo&gt;0,ProjeNo,"")</f>
        <v/>
      </c>
      <c r="D4" s="494"/>
      <c r="E4" s="494"/>
      <c r="F4" s="494"/>
      <c r="G4" s="494"/>
      <c r="H4" s="494"/>
      <c r="I4" s="494"/>
      <c r="J4" s="494"/>
      <c r="K4" s="495"/>
    </row>
    <row r="5" spans="1:16" ht="31.7" customHeight="1" thickBot="1" x14ac:dyDescent="0.3">
      <c r="A5" s="496" t="s">
        <v>11</v>
      </c>
      <c r="B5" s="497"/>
      <c r="C5" s="498" t="str">
        <f>IF(ProjeAdi&gt;0,ProjeAdi,"")</f>
        <v/>
      </c>
      <c r="D5" s="499"/>
      <c r="E5" s="499"/>
      <c r="F5" s="499"/>
      <c r="G5" s="499"/>
      <c r="H5" s="499"/>
      <c r="I5" s="499"/>
      <c r="J5" s="499"/>
      <c r="K5" s="500"/>
    </row>
    <row r="6" spans="1:16" s="46" customFormat="1" ht="37.15" customHeight="1" thickBot="1" x14ac:dyDescent="0.3">
      <c r="A6" s="487" t="s">
        <v>7</v>
      </c>
      <c r="B6" s="487" t="s">
        <v>92</v>
      </c>
      <c r="C6" s="487" t="s">
        <v>8</v>
      </c>
      <c r="D6" s="487" t="s">
        <v>145</v>
      </c>
      <c r="E6" s="487" t="s">
        <v>97</v>
      </c>
      <c r="F6" s="487" t="s">
        <v>98</v>
      </c>
      <c r="G6" s="487" t="s">
        <v>157</v>
      </c>
      <c r="H6" s="487" t="s">
        <v>93</v>
      </c>
      <c r="I6" s="487" t="s">
        <v>94</v>
      </c>
      <c r="J6" s="147" t="s">
        <v>95</v>
      </c>
      <c r="K6" s="137" t="s">
        <v>95</v>
      </c>
      <c r="L6" s="32"/>
      <c r="N6" s="109"/>
    </row>
    <row r="7" spans="1:16" ht="18" customHeight="1" thickBot="1" x14ac:dyDescent="0.3">
      <c r="A7" s="488"/>
      <c r="B7" s="488"/>
      <c r="C7" s="488"/>
      <c r="D7" s="488"/>
      <c r="E7" s="488"/>
      <c r="F7" s="488"/>
      <c r="G7" s="488"/>
      <c r="H7" s="488"/>
      <c r="I7" s="488"/>
      <c r="J7" s="147" t="s">
        <v>96</v>
      </c>
      <c r="K7" s="137" t="s">
        <v>99</v>
      </c>
    </row>
    <row r="8" spans="1:16" ht="41.1" customHeight="1" x14ac:dyDescent="0.25">
      <c r="A8" s="53">
        <v>1</v>
      </c>
      <c r="B8" s="54"/>
      <c r="C8" s="55"/>
      <c r="D8" s="55"/>
      <c r="E8" s="55"/>
      <c r="F8" s="55"/>
      <c r="G8" s="34"/>
      <c r="H8" s="56"/>
      <c r="I8" s="57"/>
      <c r="J8" s="271"/>
      <c r="K8" s="272"/>
      <c r="L8" s="205" t="str">
        <f>IF(AND(COUNTA(B8:F8)&gt;0,M8=1),"Ulaşım Çeşidi,Belge Tarihi,Belge Numarası ve KDV Dahil Tutar doldurulduktan sonra KDV Hariç Tutar doldurulabilir.","")</f>
        <v/>
      </c>
      <c r="M8" s="207">
        <f>IF(COUNTA(G8:I8)+COUNTA(K8)=4,0,1)</f>
        <v>1</v>
      </c>
      <c r="N8" s="208">
        <f t="shared" ref="N8:N19" si="0">IF(M8=1,0,100000000)</f>
        <v>0</v>
      </c>
    </row>
    <row r="9" spans="1:16" ht="41.1" customHeight="1" x14ac:dyDescent="0.25">
      <c r="A9" s="47">
        <v>2</v>
      </c>
      <c r="B9" s="33"/>
      <c r="C9" s="34"/>
      <c r="D9" s="34"/>
      <c r="E9" s="34"/>
      <c r="F9" s="34"/>
      <c r="G9" s="34"/>
      <c r="H9" s="35"/>
      <c r="I9" s="58"/>
      <c r="J9" s="273"/>
      <c r="K9" s="274"/>
      <c r="L9" s="205" t="str">
        <f t="shared" ref="L9:L19" si="1">IF(AND(COUNTA(B9:F9)&gt;0,M9=1),"Ulaşım Çeşidi,Belge Tarihi,Belge Numarası ve KDV Dahil Tutar doldurulduktan sonra KDV Hariç Tutar doldurulabilir.","")</f>
        <v/>
      </c>
      <c r="M9" s="207">
        <f t="shared" ref="M9:M19" si="2">IF(COUNTA(G9:I9)+COUNTA(K9)=4,0,1)</f>
        <v>1</v>
      </c>
      <c r="N9" s="208">
        <f t="shared" si="0"/>
        <v>0</v>
      </c>
    </row>
    <row r="10" spans="1:16" ht="41.1" customHeight="1" x14ac:dyDescent="0.25">
      <c r="A10" s="47">
        <v>3</v>
      </c>
      <c r="B10" s="33"/>
      <c r="C10" s="34"/>
      <c r="D10" s="34"/>
      <c r="E10" s="34"/>
      <c r="F10" s="34"/>
      <c r="G10" s="34"/>
      <c r="H10" s="35"/>
      <c r="I10" s="58"/>
      <c r="J10" s="273"/>
      <c r="K10" s="274"/>
      <c r="L10" s="205" t="str">
        <f t="shared" si="1"/>
        <v/>
      </c>
      <c r="M10" s="207">
        <f t="shared" si="2"/>
        <v>1</v>
      </c>
      <c r="N10" s="208">
        <f t="shared" si="0"/>
        <v>0</v>
      </c>
    </row>
    <row r="11" spans="1:16" ht="41.1" customHeight="1" x14ac:dyDescent="0.25">
      <c r="A11" s="47">
        <v>4</v>
      </c>
      <c r="B11" s="33"/>
      <c r="C11" s="34"/>
      <c r="D11" s="34"/>
      <c r="E11" s="34"/>
      <c r="F11" s="34"/>
      <c r="G11" s="34"/>
      <c r="H11" s="35"/>
      <c r="I11" s="58"/>
      <c r="J11" s="273"/>
      <c r="K11" s="274"/>
      <c r="L11" s="205" t="str">
        <f t="shared" si="1"/>
        <v/>
      </c>
      <c r="M11" s="207">
        <f t="shared" si="2"/>
        <v>1</v>
      </c>
      <c r="N11" s="208">
        <f t="shared" si="0"/>
        <v>0</v>
      </c>
    </row>
    <row r="12" spans="1:16" ht="41.1" customHeight="1" x14ac:dyDescent="0.25">
      <c r="A12" s="47">
        <v>5</v>
      </c>
      <c r="B12" s="33"/>
      <c r="C12" s="34"/>
      <c r="D12" s="34"/>
      <c r="E12" s="34"/>
      <c r="F12" s="34"/>
      <c r="G12" s="34"/>
      <c r="H12" s="35"/>
      <c r="I12" s="58"/>
      <c r="J12" s="273"/>
      <c r="K12" s="274"/>
      <c r="L12" s="205" t="str">
        <f t="shared" si="1"/>
        <v/>
      </c>
      <c r="M12" s="207">
        <f t="shared" si="2"/>
        <v>1</v>
      </c>
      <c r="N12" s="208">
        <f t="shared" si="0"/>
        <v>0</v>
      </c>
    </row>
    <row r="13" spans="1:16" ht="41.1" customHeight="1" x14ac:dyDescent="0.25">
      <c r="A13" s="47">
        <v>6</v>
      </c>
      <c r="B13" s="33"/>
      <c r="C13" s="34"/>
      <c r="D13" s="34"/>
      <c r="E13" s="34"/>
      <c r="F13" s="34"/>
      <c r="G13" s="34"/>
      <c r="H13" s="35"/>
      <c r="I13" s="58"/>
      <c r="J13" s="273"/>
      <c r="K13" s="274"/>
      <c r="L13" s="205" t="str">
        <f t="shared" si="1"/>
        <v/>
      </c>
      <c r="M13" s="207">
        <f t="shared" si="2"/>
        <v>1</v>
      </c>
      <c r="N13" s="208">
        <f t="shared" si="0"/>
        <v>0</v>
      </c>
    </row>
    <row r="14" spans="1:16" ht="41.1" customHeight="1" x14ac:dyDescent="0.25">
      <c r="A14" s="47">
        <v>7</v>
      </c>
      <c r="B14" s="33"/>
      <c r="C14" s="34"/>
      <c r="D14" s="34"/>
      <c r="E14" s="34"/>
      <c r="F14" s="34"/>
      <c r="G14" s="34"/>
      <c r="H14" s="35"/>
      <c r="I14" s="58"/>
      <c r="J14" s="273"/>
      <c r="K14" s="274"/>
      <c r="L14" s="205" t="str">
        <f t="shared" si="1"/>
        <v/>
      </c>
      <c r="M14" s="207">
        <f t="shared" si="2"/>
        <v>1</v>
      </c>
      <c r="N14" s="208">
        <f t="shared" si="0"/>
        <v>0</v>
      </c>
    </row>
    <row r="15" spans="1:16" ht="41.1" customHeight="1" x14ac:dyDescent="0.25">
      <c r="A15" s="47">
        <v>8</v>
      </c>
      <c r="B15" s="33"/>
      <c r="C15" s="34"/>
      <c r="D15" s="34"/>
      <c r="E15" s="34"/>
      <c r="F15" s="34"/>
      <c r="G15" s="34"/>
      <c r="H15" s="35"/>
      <c r="I15" s="58"/>
      <c r="J15" s="273"/>
      <c r="K15" s="274"/>
      <c r="L15" s="205" t="str">
        <f t="shared" si="1"/>
        <v/>
      </c>
      <c r="M15" s="207">
        <f t="shared" si="2"/>
        <v>1</v>
      </c>
      <c r="N15" s="208">
        <f t="shared" si="0"/>
        <v>0</v>
      </c>
    </row>
    <row r="16" spans="1:16" ht="41.1" customHeight="1" x14ac:dyDescent="0.25">
      <c r="A16" s="47">
        <v>9</v>
      </c>
      <c r="B16" s="33"/>
      <c r="C16" s="34"/>
      <c r="D16" s="34"/>
      <c r="E16" s="34"/>
      <c r="F16" s="34"/>
      <c r="G16" s="34"/>
      <c r="H16" s="35"/>
      <c r="I16" s="58"/>
      <c r="J16" s="273"/>
      <c r="K16" s="274"/>
      <c r="L16" s="205" t="str">
        <f t="shared" si="1"/>
        <v/>
      </c>
      <c r="M16" s="207">
        <f t="shared" si="2"/>
        <v>1</v>
      </c>
      <c r="N16" s="208">
        <f t="shared" si="0"/>
        <v>0</v>
      </c>
    </row>
    <row r="17" spans="1:15" ht="41.1" customHeight="1" x14ac:dyDescent="0.25">
      <c r="A17" s="47">
        <v>10</v>
      </c>
      <c r="B17" s="33"/>
      <c r="C17" s="34"/>
      <c r="D17" s="34"/>
      <c r="E17" s="34"/>
      <c r="F17" s="34"/>
      <c r="G17" s="34"/>
      <c r="H17" s="35"/>
      <c r="I17" s="58"/>
      <c r="J17" s="273"/>
      <c r="K17" s="274"/>
      <c r="L17" s="205" t="str">
        <f t="shared" si="1"/>
        <v/>
      </c>
      <c r="M17" s="207">
        <f t="shared" si="2"/>
        <v>1</v>
      </c>
      <c r="N17" s="208">
        <f t="shared" si="0"/>
        <v>0</v>
      </c>
    </row>
    <row r="18" spans="1:15" ht="41.1" customHeight="1" x14ac:dyDescent="0.25">
      <c r="A18" s="47">
        <v>11</v>
      </c>
      <c r="B18" s="33"/>
      <c r="C18" s="34"/>
      <c r="D18" s="34"/>
      <c r="E18" s="34"/>
      <c r="F18" s="34"/>
      <c r="G18" s="34"/>
      <c r="H18" s="35"/>
      <c r="I18" s="58"/>
      <c r="J18" s="273"/>
      <c r="K18" s="274"/>
      <c r="L18" s="205" t="str">
        <f t="shared" si="1"/>
        <v/>
      </c>
      <c r="M18" s="207">
        <f t="shared" si="2"/>
        <v>1</v>
      </c>
      <c r="N18" s="208">
        <f t="shared" si="0"/>
        <v>0</v>
      </c>
    </row>
    <row r="19" spans="1:15" ht="41.1" customHeight="1" thickBot="1" x14ac:dyDescent="0.3">
      <c r="A19" s="59">
        <v>12</v>
      </c>
      <c r="B19" s="60"/>
      <c r="C19" s="61"/>
      <c r="D19" s="61"/>
      <c r="E19" s="61"/>
      <c r="F19" s="61"/>
      <c r="G19" s="61"/>
      <c r="H19" s="42"/>
      <c r="I19" s="62"/>
      <c r="J19" s="275"/>
      <c r="K19" s="276"/>
      <c r="L19" s="205" t="str">
        <f t="shared" si="1"/>
        <v/>
      </c>
      <c r="M19" s="207">
        <f t="shared" si="2"/>
        <v>1</v>
      </c>
      <c r="N19" s="208">
        <f t="shared" si="0"/>
        <v>0</v>
      </c>
      <c r="O19" s="43">
        <v>1</v>
      </c>
    </row>
    <row r="20" spans="1:15" ht="31.9" customHeight="1" thickBot="1" x14ac:dyDescent="0.3">
      <c r="I20" s="10" t="s">
        <v>46</v>
      </c>
      <c r="J20" s="277">
        <f>SUM(J8:J19)</f>
        <v>0</v>
      </c>
      <c r="K20" s="317"/>
    </row>
    <row r="21" spans="1:15" x14ac:dyDescent="0.25">
      <c r="A21" s="43" t="s">
        <v>155</v>
      </c>
    </row>
    <row r="23" spans="1:15" ht="18.75" x14ac:dyDescent="0.3">
      <c r="B23" s="349" t="s">
        <v>43</v>
      </c>
      <c r="C23" s="350">
        <f ca="1">imzatarihi</f>
        <v>46091</v>
      </c>
      <c r="D23" s="349" t="s">
        <v>44</v>
      </c>
      <c r="E23" s="348" t="str">
        <f>IF(kurulusyetkilisi&gt;0,kurulusyetkilisi,"")</f>
        <v/>
      </c>
    </row>
    <row r="24" spans="1:15" ht="18.75" x14ac:dyDescent="0.3">
      <c r="B24" s="351"/>
      <c r="C24" s="351"/>
      <c r="D24" s="349" t="s">
        <v>45</v>
      </c>
      <c r="E24" s="349"/>
    </row>
    <row r="27" spans="1:15" x14ac:dyDescent="0.25">
      <c r="A27" s="501" t="s">
        <v>90</v>
      </c>
      <c r="B27" s="501"/>
      <c r="C27" s="501"/>
      <c r="D27" s="501"/>
      <c r="E27" s="501"/>
      <c r="F27" s="501"/>
      <c r="G27" s="501"/>
      <c r="H27" s="501"/>
      <c r="I27" s="501"/>
      <c r="J27" s="501"/>
      <c r="K27" s="501"/>
    </row>
    <row r="28" spans="1:15" x14ac:dyDescent="0.25">
      <c r="A28" s="489" t="str">
        <f>IF(YilDonem&lt;&gt;"",CONCATENATE(YilDonem," dönemine aittir."),"")</f>
        <v/>
      </c>
      <c r="B28" s="489"/>
      <c r="C28" s="489"/>
      <c r="D28" s="489"/>
      <c r="E28" s="489"/>
      <c r="F28" s="489"/>
      <c r="G28" s="489"/>
      <c r="H28" s="489"/>
      <c r="I28" s="489"/>
      <c r="J28" s="489"/>
      <c r="K28" s="489"/>
    </row>
    <row r="29" spans="1:15" ht="15.95" customHeight="1" thickBot="1" x14ac:dyDescent="0.3">
      <c r="A29" s="490" t="s">
        <v>91</v>
      </c>
      <c r="B29" s="490"/>
      <c r="C29" s="490"/>
      <c r="D29" s="490"/>
      <c r="E29" s="490"/>
      <c r="F29" s="490"/>
      <c r="G29" s="490"/>
      <c r="H29" s="490"/>
      <c r="I29" s="490"/>
      <c r="J29" s="490"/>
      <c r="K29" s="490"/>
    </row>
    <row r="30" spans="1:15" ht="31.7" customHeight="1" thickBot="1" x14ac:dyDescent="0.3">
      <c r="A30" s="491" t="s">
        <v>1</v>
      </c>
      <c r="B30" s="492"/>
      <c r="C30" s="493" t="str">
        <f>IF(ProjeNo&gt;0,ProjeNo,"")</f>
        <v/>
      </c>
      <c r="D30" s="494"/>
      <c r="E30" s="494"/>
      <c r="F30" s="494"/>
      <c r="G30" s="494"/>
      <c r="H30" s="494"/>
      <c r="I30" s="494"/>
      <c r="J30" s="494"/>
      <c r="K30" s="495"/>
    </row>
    <row r="31" spans="1:15" ht="31.7" customHeight="1" thickBot="1" x14ac:dyDescent="0.3">
      <c r="A31" s="496" t="s">
        <v>11</v>
      </c>
      <c r="B31" s="497"/>
      <c r="C31" s="498" t="str">
        <f>IF(ProjeAdi&gt;0,ProjeAdi,"")</f>
        <v/>
      </c>
      <c r="D31" s="499"/>
      <c r="E31" s="499"/>
      <c r="F31" s="499"/>
      <c r="G31" s="499"/>
      <c r="H31" s="499"/>
      <c r="I31" s="499"/>
      <c r="J31" s="499"/>
      <c r="K31" s="500"/>
    </row>
    <row r="32" spans="1:15" s="46" customFormat="1" ht="37.15" customHeight="1" thickBot="1" x14ac:dyDescent="0.3">
      <c r="A32" s="487" t="s">
        <v>7</v>
      </c>
      <c r="B32" s="487" t="s">
        <v>92</v>
      </c>
      <c r="C32" s="487" t="s">
        <v>8</v>
      </c>
      <c r="D32" s="487" t="s">
        <v>145</v>
      </c>
      <c r="E32" s="487" t="s">
        <v>97</v>
      </c>
      <c r="F32" s="487" t="s">
        <v>98</v>
      </c>
      <c r="G32" s="487" t="s">
        <v>157</v>
      </c>
      <c r="H32" s="487" t="s">
        <v>93</v>
      </c>
      <c r="I32" s="487" t="s">
        <v>94</v>
      </c>
      <c r="J32" s="147" t="s">
        <v>95</v>
      </c>
      <c r="K32" s="137" t="s">
        <v>95</v>
      </c>
      <c r="L32" s="32"/>
      <c r="N32" s="109"/>
    </row>
    <row r="33" spans="1:15" ht="18" customHeight="1" thickBot="1" x14ac:dyDescent="0.3">
      <c r="A33" s="488"/>
      <c r="B33" s="488"/>
      <c r="C33" s="488"/>
      <c r="D33" s="488"/>
      <c r="E33" s="488"/>
      <c r="F33" s="488"/>
      <c r="G33" s="488"/>
      <c r="H33" s="488"/>
      <c r="I33" s="488"/>
      <c r="J33" s="147" t="s">
        <v>96</v>
      </c>
      <c r="K33" s="137" t="s">
        <v>99</v>
      </c>
    </row>
    <row r="34" spans="1:15" ht="41.1" customHeight="1" x14ac:dyDescent="0.25">
      <c r="A34" s="53">
        <v>13</v>
      </c>
      <c r="B34" s="54"/>
      <c r="C34" s="55"/>
      <c r="D34" s="55"/>
      <c r="E34" s="55"/>
      <c r="F34" s="55"/>
      <c r="G34" s="55"/>
      <c r="H34" s="64"/>
      <c r="I34" s="57"/>
      <c r="J34" s="271"/>
      <c r="K34" s="272"/>
      <c r="L34" s="205" t="str">
        <f>IF(AND(COUNTA(B34:F34)&gt;0,M34=1),"Ulaşım Çeşidi,Belge Tarihi,Belge Numarası ve KDV Dahil Tutar doldurulduktan sonra KDV Hariç Tutar doldurulabilir.","")</f>
        <v/>
      </c>
      <c r="M34" s="207">
        <f>IF(COUNTA(G34:I34)+COUNTA(K34)=4,0,1)</f>
        <v>1</v>
      </c>
      <c r="N34" s="208">
        <f t="shared" ref="N34:N45" si="3">IF(M34=1,0,100000000)</f>
        <v>0</v>
      </c>
    </row>
    <row r="35" spans="1:15" ht="41.1" customHeight="1" x14ac:dyDescent="0.25">
      <c r="A35" s="47">
        <v>14</v>
      </c>
      <c r="B35" s="33"/>
      <c r="C35" s="34"/>
      <c r="D35" s="34"/>
      <c r="E35" s="34"/>
      <c r="F35" s="34"/>
      <c r="G35" s="34"/>
      <c r="H35" s="65"/>
      <c r="I35" s="58"/>
      <c r="J35" s="273"/>
      <c r="K35" s="274"/>
      <c r="L35" s="205" t="str">
        <f t="shared" ref="L35:L45" si="4">IF(AND(COUNTA(B35:F35)&gt;0,M35=1),"Ulaşım Çeşidi,Belge Tarihi,Belge Numarası ve KDV Dahil Tutar doldurulduktan sonra KDV Hariç Tutar doldurulabilir.","")</f>
        <v/>
      </c>
      <c r="M35" s="207">
        <f t="shared" ref="M35:M45" si="5">IF(COUNTA(G35:I35)+COUNTA(K35)=4,0,1)</f>
        <v>1</v>
      </c>
      <c r="N35" s="208">
        <f t="shared" si="3"/>
        <v>0</v>
      </c>
    </row>
    <row r="36" spans="1:15" ht="41.1" customHeight="1" x14ac:dyDescent="0.25">
      <c r="A36" s="47">
        <v>15</v>
      </c>
      <c r="B36" s="33"/>
      <c r="C36" s="34"/>
      <c r="D36" s="34"/>
      <c r="E36" s="34"/>
      <c r="F36" s="34"/>
      <c r="G36" s="34"/>
      <c r="H36" s="65"/>
      <c r="I36" s="58"/>
      <c r="J36" s="273"/>
      <c r="K36" s="274"/>
      <c r="L36" s="205" t="str">
        <f t="shared" si="4"/>
        <v/>
      </c>
      <c r="M36" s="207">
        <f t="shared" si="5"/>
        <v>1</v>
      </c>
      <c r="N36" s="208">
        <f t="shared" si="3"/>
        <v>0</v>
      </c>
    </row>
    <row r="37" spans="1:15" ht="41.1" customHeight="1" x14ac:dyDescent="0.25">
      <c r="A37" s="47">
        <v>16</v>
      </c>
      <c r="B37" s="33"/>
      <c r="C37" s="34"/>
      <c r="D37" s="34"/>
      <c r="E37" s="34"/>
      <c r="F37" s="34"/>
      <c r="G37" s="34"/>
      <c r="H37" s="65"/>
      <c r="I37" s="58"/>
      <c r="J37" s="273"/>
      <c r="K37" s="274"/>
      <c r="L37" s="205" t="str">
        <f t="shared" si="4"/>
        <v/>
      </c>
      <c r="M37" s="207">
        <f t="shared" si="5"/>
        <v>1</v>
      </c>
      <c r="N37" s="208">
        <f t="shared" si="3"/>
        <v>0</v>
      </c>
    </row>
    <row r="38" spans="1:15" ht="41.1" customHeight="1" x14ac:dyDescent="0.25">
      <c r="A38" s="47">
        <v>17</v>
      </c>
      <c r="B38" s="33"/>
      <c r="C38" s="34"/>
      <c r="D38" s="34"/>
      <c r="E38" s="34"/>
      <c r="F38" s="34"/>
      <c r="G38" s="34"/>
      <c r="H38" s="65"/>
      <c r="I38" s="58"/>
      <c r="J38" s="273"/>
      <c r="K38" s="274"/>
      <c r="L38" s="205" t="str">
        <f t="shared" si="4"/>
        <v/>
      </c>
      <c r="M38" s="207">
        <f t="shared" si="5"/>
        <v>1</v>
      </c>
      <c r="N38" s="208">
        <f t="shared" si="3"/>
        <v>0</v>
      </c>
    </row>
    <row r="39" spans="1:15" ht="41.1" customHeight="1" x14ac:dyDescent="0.25">
      <c r="A39" s="47">
        <v>18</v>
      </c>
      <c r="B39" s="33"/>
      <c r="C39" s="34"/>
      <c r="D39" s="34"/>
      <c r="E39" s="34"/>
      <c r="F39" s="34"/>
      <c r="G39" s="34"/>
      <c r="H39" s="65"/>
      <c r="I39" s="58"/>
      <c r="J39" s="273"/>
      <c r="K39" s="274"/>
      <c r="L39" s="205" t="str">
        <f t="shared" si="4"/>
        <v/>
      </c>
      <c r="M39" s="207">
        <f t="shared" si="5"/>
        <v>1</v>
      </c>
      <c r="N39" s="208">
        <f t="shared" si="3"/>
        <v>0</v>
      </c>
    </row>
    <row r="40" spans="1:15" ht="41.1" customHeight="1" x14ac:dyDescent="0.25">
      <c r="A40" s="47">
        <v>19</v>
      </c>
      <c r="B40" s="33"/>
      <c r="C40" s="34"/>
      <c r="D40" s="34"/>
      <c r="E40" s="34"/>
      <c r="F40" s="34"/>
      <c r="G40" s="34"/>
      <c r="H40" s="65"/>
      <c r="I40" s="58"/>
      <c r="J40" s="273"/>
      <c r="K40" s="274"/>
      <c r="L40" s="205" t="str">
        <f t="shared" si="4"/>
        <v/>
      </c>
      <c r="M40" s="207">
        <f t="shared" si="5"/>
        <v>1</v>
      </c>
      <c r="N40" s="208">
        <f t="shared" si="3"/>
        <v>0</v>
      </c>
    </row>
    <row r="41" spans="1:15" ht="41.1" customHeight="1" x14ac:dyDescent="0.25">
      <c r="A41" s="47">
        <v>20</v>
      </c>
      <c r="B41" s="33"/>
      <c r="C41" s="34"/>
      <c r="D41" s="34"/>
      <c r="E41" s="34"/>
      <c r="F41" s="34"/>
      <c r="G41" s="34"/>
      <c r="H41" s="65"/>
      <c r="I41" s="58"/>
      <c r="J41" s="273"/>
      <c r="K41" s="274"/>
      <c r="L41" s="205" t="str">
        <f t="shared" si="4"/>
        <v/>
      </c>
      <c r="M41" s="207">
        <f t="shared" si="5"/>
        <v>1</v>
      </c>
      <c r="N41" s="208">
        <f t="shared" si="3"/>
        <v>0</v>
      </c>
    </row>
    <row r="42" spans="1:15" ht="41.1" customHeight="1" x14ac:dyDescent="0.25">
      <c r="A42" s="47">
        <v>21</v>
      </c>
      <c r="B42" s="33"/>
      <c r="C42" s="34"/>
      <c r="D42" s="34"/>
      <c r="E42" s="34"/>
      <c r="F42" s="34"/>
      <c r="G42" s="34"/>
      <c r="H42" s="65"/>
      <c r="I42" s="58"/>
      <c r="J42" s="273"/>
      <c r="K42" s="274"/>
      <c r="L42" s="205" t="str">
        <f t="shared" si="4"/>
        <v/>
      </c>
      <c r="M42" s="207">
        <f t="shared" si="5"/>
        <v>1</v>
      </c>
      <c r="N42" s="208">
        <f t="shared" si="3"/>
        <v>0</v>
      </c>
    </row>
    <row r="43" spans="1:15" ht="41.1" customHeight="1" x14ac:dyDescent="0.25">
      <c r="A43" s="47">
        <v>22</v>
      </c>
      <c r="B43" s="33"/>
      <c r="C43" s="34"/>
      <c r="D43" s="34"/>
      <c r="E43" s="34"/>
      <c r="F43" s="34"/>
      <c r="G43" s="34"/>
      <c r="H43" s="65"/>
      <c r="I43" s="58"/>
      <c r="J43" s="273"/>
      <c r="K43" s="274"/>
      <c r="L43" s="205" t="str">
        <f t="shared" si="4"/>
        <v/>
      </c>
      <c r="M43" s="207">
        <f t="shared" si="5"/>
        <v>1</v>
      </c>
      <c r="N43" s="208">
        <f t="shared" si="3"/>
        <v>0</v>
      </c>
    </row>
    <row r="44" spans="1:15" ht="41.1" customHeight="1" x14ac:dyDescent="0.25">
      <c r="A44" s="47">
        <v>23</v>
      </c>
      <c r="B44" s="33"/>
      <c r="C44" s="34"/>
      <c r="D44" s="34"/>
      <c r="E44" s="34"/>
      <c r="F44" s="34"/>
      <c r="G44" s="34"/>
      <c r="H44" s="65"/>
      <c r="I44" s="58"/>
      <c r="J44" s="273"/>
      <c r="K44" s="274"/>
      <c r="L44" s="205" t="str">
        <f t="shared" si="4"/>
        <v/>
      </c>
      <c r="M44" s="207">
        <f t="shared" si="5"/>
        <v>1</v>
      </c>
      <c r="N44" s="208">
        <f t="shared" si="3"/>
        <v>0</v>
      </c>
    </row>
    <row r="45" spans="1:15" ht="41.1" customHeight="1" thickBot="1" x14ac:dyDescent="0.3">
      <c r="A45" s="59">
        <v>24</v>
      </c>
      <c r="B45" s="60"/>
      <c r="C45" s="61"/>
      <c r="D45" s="61"/>
      <c r="E45" s="61"/>
      <c r="F45" s="61"/>
      <c r="G45" s="61"/>
      <c r="H45" s="66"/>
      <c r="I45" s="62"/>
      <c r="J45" s="275"/>
      <c r="K45" s="276"/>
      <c r="L45" s="205" t="str">
        <f t="shared" si="4"/>
        <v/>
      </c>
      <c r="M45" s="207">
        <f t="shared" si="5"/>
        <v>1</v>
      </c>
      <c r="N45" s="208">
        <f t="shared" si="3"/>
        <v>0</v>
      </c>
      <c r="O45" s="203">
        <f>IF(COUNTA(H34:K45)&gt;0,1,0)</f>
        <v>0</v>
      </c>
    </row>
    <row r="46" spans="1:15" ht="31.9" customHeight="1" thickBot="1" x14ac:dyDescent="0.3">
      <c r="I46" s="10" t="s">
        <v>46</v>
      </c>
      <c r="J46" s="277">
        <f>SUM(J34:J45)+J20</f>
        <v>0</v>
      </c>
      <c r="K46" s="317"/>
    </row>
    <row r="47" spans="1:15" x14ac:dyDescent="0.25">
      <c r="A47" s="43" t="s">
        <v>155</v>
      </c>
    </row>
    <row r="49" spans="1:14" ht="18.75" x14ac:dyDescent="0.3">
      <c r="B49" s="349" t="s">
        <v>43</v>
      </c>
      <c r="C49" s="350">
        <f ca="1">imzatarihi</f>
        <v>46091</v>
      </c>
      <c r="D49" s="349" t="s">
        <v>44</v>
      </c>
      <c r="E49" s="348" t="str">
        <f>IF(kurulusyetkilisi&gt;0,kurulusyetkilisi,"")</f>
        <v/>
      </c>
    </row>
    <row r="50" spans="1:14" ht="18.75" x14ac:dyDescent="0.3">
      <c r="B50" s="351"/>
      <c r="C50" s="351"/>
      <c r="D50" s="349" t="s">
        <v>45</v>
      </c>
      <c r="E50" s="349"/>
    </row>
    <row r="53" spans="1:14" x14ac:dyDescent="0.25">
      <c r="A53" s="501" t="s">
        <v>90</v>
      </c>
      <c r="B53" s="501"/>
      <c r="C53" s="501"/>
      <c r="D53" s="501"/>
      <c r="E53" s="501"/>
      <c r="F53" s="501"/>
      <c r="G53" s="501"/>
      <c r="H53" s="501"/>
      <c r="I53" s="501"/>
      <c r="J53" s="501"/>
      <c r="K53" s="501"/>
    </row>
    <row r="54" spans="1:14" x14ac:dyDescent="0.25">
      <c r="A54" s="489" t="str">
        <f>IF(YilDonem&lt;&gt;"",CONCATENATE(YilDonem," dönemine aittir."),"")</f>
        <v/>
      </c>
      <c r="B54" s="489"/>
      <c r="C54" s="489"/>
      <c r="D54" s="489"/>
      <c r="E54" s="489"/>
      <c r="F54" s="489"/>
      <c r="G54" s="489"/>
      <c r="H54" s="489"/>
      <c r="I54" s="489"/>
      <c r="J54" s="489"/>
      <c r="K54" s="489"/>
    </row>
    <row r="55" spans="1:14" ht="15.95" customHeight="1" thickBot="1" x14ac:dyDescent="0.3">
      <c r="A55" s="490" t="s">
        <v>91</v>
      </c>
      <c r="B55" s="490"/>
      <c r="C55" s="490"/>
      <c r="D55" s="490"/>
      <c r="E55" s="490"/>
      <c r="F55" s="490"/>
      <c r="G55" s="490"/>
      <c r="H55" s="490"/>
      <c r="I55" s="490"/>
      <c r="J55" s="490"/>
      <c r="K55" s="490"/>
    </row>
    <row r="56" spans="1:14" ht="31.7" customHeight="1" thickBot="1" x14ac:dyDescent="0.3">
      <c r="A56" s="491" t="s">
        <v>1</v>
      </c>
      <c r="B56" s="492"/>
      <c r="C56" s="493" t="str">
        <f>IF(ProjeNo&gt;0,ProjeNo,"")</f>
        <v/>
      </c>
      <c r="D56" s="494"/>
      <c r="E56" s="494"/>
      <c r="F56" s="494"/>
      <c r="G56" s="494"/>
      <c r="H56" s="494"/>
      <c r="I56" s="494"/>
      <c r="J56" s="494"/>
      <c r="K56" s="495"/>
    </row>
    <row r="57" spans="1:14" ht="31.7" customHeight="1" thickBot="1" x14ac:dyDescent="0.3">
      <c r="A57" s="496" t="s">
        <v>11</v>
      </c>
      <c r="B57" s="497"/>
      <c r="C57" s="498" t="str">
        <f>IF(ProjeAdi&gt;0,ProjeAdi,"")</f>
        <v/>
      </c>
      <c r="D57" s="499"/>
      <c r="E57" s="499"/>
      <c r="F57" s="499"/>
      <c r="G57" s="499"/>
      <c r="H57" s="499"/>
      <c r="I57" s="499"/>
      <c r="J57" s="499"/>
      <c r="K57" s="500"/>
    </row>
    <row r="58" spans="1:14" s="46" customFormat="1" ht="37.15" customHeight="1" thickBot="1" x14ac:dyDescent="0.3">
      <c r="A58" s="487" t="s">
        <v>7</v>
      </c>
      <c r="B58" s="487" t="s">
        <v>92</v>
      </c>
      <c r="C58" s="487" t="s">
        <v>8</v>
      </c>
      <c r="D58" s="487" t="s">
        <v>145</v>
      </c>
      <c r="E58" s="487" t="s">
        <v>97</v>
      </c>
      <c r="F58" s="487" t="s">
        <v>98</v>
      </c>
      <c r="G58" s="487" t="s">
        <v>157</v>
      </c>
      <c r="H58" s="487" t="s">
        <v>93</v>
      </c>
      <c r="I58" s="487" t="s">
        <v>94</v>
      </c>
      <c r="J58" s="147" t="s">
        <v>95</v>
      </c>
      <c r="K58" s="137" t="s">
        <v>95</v>
      </c>
      <c r="L58" s="32"/>
      <c r="N58" s="109"/>
    </row>
    <row r="59" spans="1:14" ht="18" customHeight="1" thickBot="1" x14ac:dyDescent="0.3">
      <c r="A59" s="488"/>
      <c r="B59" s="488"/>
      <c r="C59" s="488"/>
      <c r="D59" s="488"/>
      <c r="E59" s="488"/>
      <c r="F59" s="488"/>
      <c r="G59" s="488"/>
      <c r="H59" s="488"/>
      <c r="I59" s="488"/>
      <c r="J59" s="147" t="s">
        <v>96</v>
      </c>
      <c r="K59" s="137" t="s">
        <v>99</v>
      </c>
    </row>
    <row r="60" spans="1:14" ht="41.1" customHeight="1" x14ac:dyDescent="0.25">
      <c r="A60" s="53">
        <v>25</v>
      </c>
      <c r="B60" s="54"/>
      <c r="C60" s="55"/>
      <c r="D60" s="55"/>
      <c r="E60" s="55"/>
      <c r="F60" s="55"/>
      <c r="G60" s="55"/>
      <c r="H60" s="64"/>
      <c r="I60" s="57"/>
      <c r="J60" s="271"/>
      <c r="K60" s="272"/>
      <c r="L60" s="205" t="str">
        <f>IF(AND(COUNTA(B60:F60)&gt;0,M60=1),"Ulaşım Çeşidi,Belge Tarihi,Belge Numarası ve KDV Dahil Tutar doldurulduktan sonra KDV Hariç Tutar doldurulabilir.","")</f>
        <v/>
      </c>
      <c r="M60" s="207">
        <f>IF(COUNTA(G60:I60)+COUNTA(K60)=4,0,1)</f>
        <v>1</v>
      </c>
      <c r="N60" s="208">
        <f t="shared" ref="N60:N71" si="6">IF(M60=1,0,100000000)</f>
        <v>0</v>
      </c>
    </row>
    <row r="61" spans="1:14" ht="41.1" customHeight="1" x14ac:dyDescent="0.25">
      <c r="A61" s="47">
        <v>26</v>
      </c>
      <c r="B61" s="33"/>
      <c r="C61" s="34"/>
      <c r="D61" s="34"/>
      <c r="E61" s="34"/>
      <c r="F61" s="34"/>
      <c r="G61" s="34"/>
      <c r="H61" s="65"/>
      <c r="I61" s="58"/>
      <c r="J61" s="273"/>
      <c r="K61" s="274"/>
      <c r="L61" s="205" t="str">
        <f t="shared" ref="L61:L71" si="7">IF(AND(COUNTA(B61:F61)&gt;0,M61=1),"Ulaşım Çeşidi,Belge Tarihi,Belge Numarası ve KDV Dahil Tutar doldurulduktan sonra KDV Hariç Tutar doldurulabilir.","")</f>
        <v/>
      </c>
      <c r="M61" s="207">
        <f t="shared" ref="M61:M71" si="8">IF(COUNTA(G61:I61)+COUNTA(K61)=4,0,1)</f>
        <v>1</v>
      </c>
      <c r="N61" s="208">
        <f t="shared" si="6"/>
        <v>0</v>
      </c>
    </row>
    <row r="62" spans="1:14" ht="41.1" customHeight="1" x14ac:dyDescent="0.25">
      <c r="A62" s="47">
        <v>27</v>
      </c>
      <c r="B62" s="33"/>
      <c r="C62" s="34"/>
      <c r="D62" s="34"/>
      <c r="E62" s="34"/>
      <c r="F62" s="34"/>
      <c r="G62" s="34"/>
      <c r="H62" s="65"/>
      <c r="I62" s="58"/>
      <c r="J62" s="273"/>
      <c r="K62" s="274"/>
      <c r="L62" s="205" t="str">
        <f t="shared" si="7"/>
        <v/>
      </c>
      <c r="M62" s="207">
        <f t="shared" si="8"/>
        <v>1</v>
      </c>
      <c r="N62" s="208">
        <f t="shared" si="6"/>
        <v>0</v>
      </c>
    </row>
    <row r="63" spans="1:14" ht="41.1" customHeight="1" x14ac:dyDescent="0.25">
      <c r="A63" s="47">
        <v>28</v>
      </c>
      <c r="B63" s="33"/>
      <c r="C63" s="34"/>
      <c r="D63" s="34"/>
      <c r="E63" s="34"/>
      <c r="F63" s="34"/>
      <c r="G63" s="34"/>
      <c r="H63" s="65"/>
      <c r="I63" s="58"/>
      <c r="J63" s="273"/>
      <c r="K63" s="274"/>
      <c r="L63" s="205" t="str">
        <f t="shared" si="7"/>
        <v/>
      </c>
      <c r="M63" s="207">
        <f t="shared" si="8"/>
        <v>1</v>
      </c>
      <c r="N63" s="208">
        <f t="shared" si="6"/>
        <v>0</v>
      </c>
    </row>
    <row r="64" spans="1:14" ht="41.1" customHeight="1" x14ac:dyDescent="0.25">
      <c r="A64" s="47">
        <v>29</v>
      </c>
      <c r="B64" s="33"/>
      <c r="C64" s="34"/>
      <c r="D64" s="34"/>
      <c r="E64" s="34"/>
      <c r="F64" s="34"/>
      <c r="G64" s="34"/>
      <c r="H64" s="65"/>
      <c r="I64" s="58"/>
      <c r="J64" s="273"/>
      <c r="K64" s="274"/>
      <c r="L64" s="205" t="str">
        <f t="shared" si="7"/>
        <v/>
      </c>
      <c r="M64" s="207">
        <f t="shared" si="8"/>
        <v>1</v>
      </c>
      <c r="N64" s="208">
        <f t="shared" si="6"/>
        <v>0</v>
      </c>
    </row>
    <row r="65" spans="1:15" ht="41.1" customHeight="1" x14ac:dyDescent="0.25">
      <c r="A65" s="47">
        <v>30</v>
      </c>
      <c r="B65" s="33"/>
      <c r="C65" s="34"/>
      <c r="D65" s="34"/>
      <c r="E65" s="34"/>
      <c r="F65" s="34"/>
      <c r="G65" s="34"/>
      <c r="H65" s="65"/>
      <c r="I65" s="58"/>
      <c r="J65" s="273"/>
      <c r="K65" s="274"/>
      <c r="L65" s="205" t="str">
        <f t="shared" si="7"/>
        <v/>
      </c>
      <c r="M65" s="207">
        <f t="shared" si="8"/>
        <v>1</v>
      </c>
      <c r="N65" s="208">
        <f t="shared" si="6"/>
        <v>0</v>
      </c>
    </row>
    <row r="66" spans="1:15" ht="41.1" customHeight="1" x14ac:dyDescent="0.25">
      <c r="A66" s="47">
        <v>31</v>
      </c>
      <c r="B66" s="33"/>
      <c r="C66" s="34"/>
      <c r="D66" s="34"/>
      <c r="E66" s="34"/>
      <c r="F66" s="34"/>
      <c r="G66" s="34"/>
      <c r="H66" s="65"/>
      <c r="I66" s="58"/>
      <c r="J66" s="273"/>
      <c r="K66" s="274"/>
      <c r="L66" s="205" t="str">
        <f t="shared" si="7"/>
        <v/>
      </c>
      <c r="M66" s="207">
        <f t="shared" si="8"/>
        <v>1</v>
      </c>
      <c r="N66" s="208">
        <f t="shared" si="6"/>
        <v>0</v>
      </c>
    </row>
    <row r="67" spans="1:15" ht="41.1" customHeight="1" x14ac:dyDescent="0.25">
      <c r="A67" s="47">
        <v>32</v>
      </c>
      <c r="B67" s="33"/>
      <c r="C67" s="34"/>
      <c r="D67" s="34"/>
      <c r="E67" s="34"/>
      <c r="F67" s="34"/>
      <c r="G67" s="34"/>
      <c r="H67" s="65"/>
      <c r="I67" s="58"/>
      <c r="J67" s="273"/>
      <c r="K67" s="274"/>
      <c r="L67" s="205" t="str">
        <f t="shared" si="7"/>
        <v/>
      </c>
      <c r="M67" s="207">
        <f t="shared" si="8"/>
        <v>1</v>
      </c>
      <c r="N67" s="208">
        <f t="shared" si="6"/>
        <v>0</v>
      </c>
    </row>
    <row r="68" spans="1:15" ht="41.1" customHeight="1" x14ac:dyDescent="0.25">
      <c r="A68" s="47">
        <v>33</v>
      </c>
      <c r="B68" s="33"/>
      <c r="C68" s="34"/>
      <c r="D68" s="34"/>
      <c r="E68" s="34"/>
      <c r="F68" s="34"/>
      <c r="G68" s="34"/>
      <c r="H68" s="65"/>
      <c r="I68" s="58"/>
      <c r="J68" s="273"/>
      <c r="K68" s="274"/>
      <c r="L68" s="205" t="str">
        <f t="shared" si="7"/>
        <v/>
      </c>
      <c r="M68" s="207">
        <f t="shared" si="8"/>
        <v>1</v>
      </c>
      <c r="N68" s="208">
        <f t="shared" si="6"/>
        <v>0</v>
      </c>
    </row>
    <row r="69" spans="1:15" ht="41.1" customHeight="1" x14ac:dyDescent="0.25">
      <c r="A69" s="47">
        <v>34</v>
      </c>
      <c r="B69" s="33"/>
      <c r="C69" s="34"/>
      <c r="D69" s="34"/>
      <c r="E69" s="34"/>
      <c r="F69" s="34"/>
      <c r="G69" s="34"/>
      <c r="H69" s="65"/>
      <c r="I69" s="58"/>
      <c r="J69" s="273"/>
      <c r="K69" s="274"/>
      <c r="L69" s="205" t="str">
        <f t="shared" si="7"/>
        <v/>
      </c>
      <c r="M69" s="207">
        <f t="shared" si="8"/>
        <v>1</v>
      </c>
      <c r="N69" s="208">
        <f t="shared" si="6"/>
        <v>0</v>
      </c>
    </row>
    <row r="70" spans="1:15" ht="41.1" customHeight="1" x14ac:dyDescent="0.25">
      <c r="A70" s="47">
        <v>35</v>
      </c>
      <c r="B70" s="33"/>
      <c r="C70" s="34"/>
      <c r="D70" s="34"/>
      <c r="E70" s="34"/>
      <c r="F70" s="34"/>
      <c r="G70" s="34"/>
      <c r="H70" s="65"/>
      <c r="I70" s="58"/>
      <c r="J70" s="273"/>
      <c r="K70" s="274"/>
      <c r="L70" s="205" t="str">
        <f t="shared" si="7"/>
        <v/>
      </c>
      <c r="M70" s="207">
        <f t="shared" si="8"/>
        <v>1</v>
      </c>
      <c r="N70" s="208">
        <f t="shared" si="6"/>
        <v>0</v>
      </c>
    </row>
    <row r="71" spans="1:15" ht="41.1" customHeight="1" thickBot="1" x14ac:dyDescent="0.3">
      <c r="A71" s="59">
        <v>36</v>
      </c>
      <c r="B71" s="60"/>
      <c r="C71" s="61"/>
      <c r="D71" s="61"/>
      <c r="E71" s="61"/>
      <c r="F71" s="61"/>
      <c r="G71" s="61"/>
      <c r="H71" s="66"/>
      <c r="I71" s="62"/>
      <c r="J71" s="275"/>
      <c r="K71" s="276"/>
      <c r="L71" s="205" t="str">
        <f t="shared" si="7"/>
        <v/>
      </c>
      <c r="M71" s="207">
        <f t="shared" si="8"/>
        <v>1</v>
      </c>
      <c r="N71" s="208">
        <f t="shared" si="6"/>
        <v>0</v>
      </c>
      <c r="O71" s="203">
        <f>IF(COUNTA(H60:K71)&gt;0,1,0)</f>
        <v>0</v>
      </c>
    </row>
    <row r="72" spans="1:15" ht="31.9" customHeight="1" thickBot="1" x14ac:dyDescent="0.3">
      <c r="I72" s="10" t="s">
        <v>46</v>
      </c>
      <c r="J72" s="277">
        <f>SUM(J60:J71)+J46</f>
        <v>0</v>
      </c>
      <c r="K72" s="317"/>
    </row>
    <row r="73" spans="1:15" x14ac:dyDescent="0.25">
      <c r="A73" s="43" t="s">
        <v>155</v>
      </c>
    </row>
    <row r="75" spans="1:15" ht="18.75" x14ac:dyDescent="0.3">
      <c r="B75" s="349" t="s">
        <v>43</v>
      </c>
      <c r="C75" s="350">
        <f ca="1">imzatarihi</f>
        <v>46091</v>
      </c>
      <c r="D75" s="349" t="s">
        <v>44</v>
      </c>
      <c r="E75" s="348" t="str">
        <f>IF(kurulusyetkilisi&gt;0,kurulusyetkilisi,"")</f>
        <v/>
      </c>
    </row>
    <row r="76" spans="1:15" ht="18.75" x14ac:dyDescent="0.3">
      <c r="B76" s="351"/>
      <c r="C76" s="351"/>
      <c r="D76" s="349" t="s">
        <v>45</v>
      </c>
      <c r="E76" s="349"/>
    </row>
    <row r="79" spans="1:15" x14ac:dyDescent="0.25">
      <c r="A79" s="501" t="s">
        <v>90</v>
      </c>
      <c r="B79" s="501"/>
      <c r="C79" s="501"/>
      <c r="D79" s="501"/>
      <c r="E79" s="501"/>
      <c r="F79" s="501"/>
      <c r="G79" s="501"/>
      <c r="H79" s="501"/>
      <c r="I79" s="501"/>
      <c r="J79" s="501"/>
      <c r="K79" s="501"/>
    </row>
    <row r="80" spans="1:15" x14ac:dyDescent="0.25">
      <c r="A80" s="489" t="str">
        <f>IF(YilDonem&lt;&gt;"",CONCATENATE(YilDonem," dönemine aittir."),"")</f>
        <v/>
      </c>
      <c r="B80" s="489"/>
      <c r="C80" s="489"/>
      <c r="D80" s="489"/>
      <c r="E80" s="489"/>
      <c r="F80" s="489"/>
      <c r="G80" s="489"/>
      <c r="H80" s="489"/>
      <c r="I80" s="489"/>
      <c r="J80" s="489"/>
      <c r="K80" s="489"/>
    </row>
    <row r="81" spans="1:14" ht="15.95" customHeight="1" thickBot="1" x14ac:dyDescent="0.3">
      <c r="A81" s="490" t="s">
        <v>91</v>
      </c>
      <c r="B81" s="490"/>
      <c r="C81" s="490"/>
      <c r="D81" s="490"/>
      <c r="E81" s="490"/>
      <c r="F81" s="490"/>
      <c r="G81" s="490"/>
      <c r="H81" s="490"/>
      <c r="I81" s="490"/>
      <c r="J81" s="490"/>
      <c r="K81" s="490"/>
    </row>
    <row r="82" spans="1:14" ht="31.7" customHeight="1" thickBot="1" x14ac:dyDescent="0.3">
      <c r="A82" s="491" t="s">
        <v>1</v>
      </c>
      <c r="B82" s="492"/>
      <c r="C82" s="493" t="str">
        <f>IF(ProjeNo&gt;0,ProjeNo,"")</f>
        <v/>
      </c>
      <c r="D82" s="494"/>
      <c r="E82" s="494"/>
      <c r="F82" s="494"/>
      <c r="G82" s="494"/>
      <c r="H82" s="494"/>
      <c r="I82" s="494"/>
      <c r="J82" s="494"/>
      <c r="K82" s="495"/>
    </row>
    <row r="83" spans="1:14" ht="31.7" customHeight="1" thickBot="1" x14ac:dyDescent="0.3">
      <c r="A83" s="496" t="s">
        <v>11</v>
      </c>
      <c r="B83" s="497"/>
      <c r="C83" s="498" t="str">
        <f>IF(ProjeAdi&gt;0,ProjeAdi,"")</f>
        <v/>
      </c>
      <c r="D83" s="499"/>
      <c r="E83" s="499"/>
      <c r="F83" s="499"/>
      <c r="G83" s="499"/>
      <c r="H83" s="499"/>
      <c r="I83" s="499"/>
      <c r="J83" s="499"/>
      <c r="K83" s="500"/>
    </row>
    <row r="84" spans="1:14" s="46" customFormat="1" ht="37.15" customHeight="1" thickBot="1" x14ac:dyDescent="0.3">
      <c r="A84" s="487" t="s">
        <v>7</v>
      </c>
      <c r="B84" s="487" t="s">
        <v>92</v>
      </c>
      <c r="C84" s="487" t="s">
        <v>8</v>
      </c>
      <c r="D84" s="487" t="s">
        <v>145</v>
      </c>
      <c r="E84" s="487" t="s">
        <v>97</v>
      </c>
      <c r="F84" s="487" t="s">
        <v>98</v>
      </c>
      <c r="G84" s="487" t="s">
        <v>157</v>
      </c>
      <c r="H84" s="487" t="s">
        <v>93</v>
      </c>
      <c r="I84" s="487" t="s">
        <v>94</v>
      </c>
      <c r="J84" s="147" t="s">
        <v>95</v>
      </c>
      <c r="K84" s="137" t="s">
        <v>95</v>
      </c>
      <c r="L84" s="32"/>
      <c r="N84" s="109"/>
    </row>
    <row r="85" spans="1:14" ht="18" customHeight="1" thickBot="1" x14ac:dyDescent="0.3">
      <c r="A85" s="488"/>
      <c r="B85" s="488"/>
      <c r="C85" s="488"/>
      <c r="D85" s="488"/>
      <c r="E85" s="488"/>
      <c r="F85" s="488"/>
      <c r="G85" s="488"/>
      <c r="H85" s="488"/>
      <c r="I85" s="488"/>
      <c r="J85" s="147" t="s">
        <v>96</v>
      </c>
      <c r="K85" s="137" t="s">
        <v>99</v>
      </c>
    </row>
    <row r="86" spans="1:14" ht="41.1" customHeight="1" x14ac:dyDescent="0.25">
      <c r="A86" s="53">
        <v>37</v>
      </c>
      <c r="B86" s="54"/>
      <c r="C86" s="55"/>
      <c r="D86" s="55"/>
      <c r="E86" s="55"/>
      <c r="F86" s="55"/>
      <c r="G86" s="55"/>
      <c r="H86" s="64"/>
      <c r="I86" s="57"/>
      <c r="J86" s="271"/>
      <c r="K86" s="272"/>
      <c r="L86" s="205" t="str">
        <f>IF(AND(COUNTA(B86:F86)&gt;0,M86=1),"Ulaşım Çeşidi,Belge Tarihi,Belge Numarası ve KDV Dahil Tutar doldurulduktan sonra KDV Hariç Tutar doldurulabilir.","")</f>
        <v/>
      </c>
      <c r="M86" s="207">
        <f>IF(COUNTA(G86:I86)+COUNTA(K86)=4,0,1)</f>
        <v>1</v>
      </c>
      <c r="N86" s="208">
        <f t="shared" ref="N86:N97" si="9">IF(M86=1,0,100000000)</f>
        <v>0</v>
      </c>
    </row>
    <row r="87" spans="1:14" ht="41.1" customHeight="1" x14ac:dyDescent="0.25">
      <c r="A87" s="47">
        <v>38</v>
      </c>
      <c r="B87" s="33"/>
      <c r="C87" s="34"/>
      <c r="D87" s="34"/>
      <c r="E87" s="34"/>
      <c r="F87" s="34"/>
      <c r="G87" s="34"/>
      <c r="H87" s="65"/>
      <c r="I87" s="58"/>
      <c r="J87" s="273"/>
      <c r="K87" s="274"/>
      <c r="L87" s="205" t="str">
        <f t="shared" ref="L87:L97" si="10">IF(AND(COUNTA(B87:F87)&gt;0,M87=1),"Ulaşım Çeşidi,Belge Tarihi,Belge Numarası ve KDV Dahil Tutar doldurulduktan sonra KDV Hariç Tutar doldurulabilir.","")</f>
        <v/>
      </c>
      <c r="M87" s="207">
        <f t="shared" ref="M87:M97" si="11">IF(COUNTA(G87:I87)+COUNTA(K87)=4,0,1)</f>
        <v>1</v>
      </c>
      <c r="N87" s="208">
        <f t="shared" si="9"/>
        <v>0</v>
      </c>
    </row>
    <row r="88" spans="1:14" ht="41.1" customHeight="1" x14ac:dyDescent="0.25">
      <c r="A88" s="47">
        <v>39</v>
      </c>
      <c r="B88" s="33"/>
      <c r="C88" s="34"/>
      <c r="D88" s="34"/>
      <c r="E88" s="34"/>
      <c r="F88" s="34"/>
      <c r="G88" s="34"/>
      <c r="H88" s="65"/>
      <c r="I88" s="58"/>
      <c r="J88" s="273"/>
      <c r="K88" s="274"/>
      <c r="L88" s="205" t="str">
        <f t="shared" si="10"/>
        <v/>
      </c>
      <c r="M88" s="207">
        <f t="shared" si="11"/>
        <v>1</v>
      </c>
      <c r="N88" s="208">
        <f t="shared" si="9"/>
        <v>0</v>
      </c>
    </row>
    <row r="89" spans="1:14" ht="41.1" customHeight="1" x14ac:dyDescent="0.25">
      <c r="A89" s="47">
        <v>40</v>
      </c>
      <c r="B89" s="33"/>
      <c r="C89" s="34"/>
      <c r="D89" s="34"/>
      <c r="E89" s="34"/>
      <c r="F89" s="34"/>
      <c r="G89" s="34"/>
      <c r="H89" s="65"/>
      <c r="I89" s="58"/>
      <c r="J89" s="273"/>
      <c r="K89" s="274"/>
      <c r="L89" s="205" t="str">
        <f t="shared" si="10"/>
        <v/>
      </c>
      <c r="M89" s="207">
        <f t="shared" si="11"/>
        <v>1</v>
      </c>
      <c r="N89" s="208">
        <f t="shared" si="9"/>
        <v>0</v>
      </c>
    </row>
    <row r="90" spans="1:14" ht="41.1" customHeight="1" x14ac:dyDescent="0.25">
      <c r="A90" s="47">
        <v>41</v>
      </c>
      <c r="B90" s="33"/>
      <c r="C90" s="34"/>
      <c r="D90" s="34"/>
      <c r="E90" s="34"/>
      <c r="F90" s="34"/>
      <c r="G90" s="34"/>
      <c r="H90" s="65"/>
      <c r="I90" s="58"/>
      <c r="J90" s="273"/>
      <c r="K90" s="274"/>
      <c r="L90" s="205" t="str">
        <f t="shared" si="10"/>
        <v/>
      </c>
      <c r="M90" s="207">
        <f t="shared" si="11"/>
        <v>1</v>
      </c>
      <c r="N90" s="208">
        <f t="shared" si="9"/>
        <v>0</v>
      </c>
    </row>
    <row r="91" spans="1:14" ht="41.1" customHeight="1" x14ac:dyDescent="0.25">
      <c r="A91" s="47">
        <v>42</v>
      </c>
      <c r="B91" s="33"/>
      <c r="C91" s="34"/>
      <c r="D91" s="34"/>
      <c r="E91" s="34"/>
      <c r="F91" s="34"/>
      <c r="G91" s="34"/>
      <c r="H91" s="65"/>
      <c r="I91" s="58"/>
      <c r="J91" s="273"/>
      <c r="K91" s="274"/>
      <c r="L91" s="205" t="str">
        <f t="shared" si="10"/>
        <v/>
      </c>
      <c r="M91" s="207">
        <f t="shared" si="11"/>
        <v>1</v>
      </c>
      <c r="N91" s="208">
        <f t="shared" si="9"/>
        <v>0</v>
      </c>
    </row>
    <row r="92" spans="1:14" ht="41.1" customHeight="1" x14ac:dyDescent="0.25">
      <c r="A92" s="47">
        <v>43</v>
      </c>
      <c r="B92" s="33"/>
      <c r="C92" s="34"/>
      <c r="D92" s="34"/>
      <c r="E92" s="34"/>
      <c r="F92" s="34"/>
      <c r="G92" s="34"/>
      <c r="H92" s="65"/>
      <c r="I92" s="58"/>
      <c r="J92" s="273"/>
      <c r="K92" s="274"/>
      <c r="L92" s="205" t="str">
        <f t="shared" si="10"/>
        <v/>
      </c>
      <c r="M92" s="207">
        <f t="shared" si="11"/>
        <v>1</v>
      </c>
      <c r="N92" s="208">
        <f t="shared" si="9"/>
        <v>0</v>
      </c>
    </row>
    <row r="93" spans="1:14" ht="41.1" customHeight="1" x14ac:dyDescent="0.25">
      <c r="A93" s="47">
        <v>44</v>
      </c>
      <c r="B93" s="33"/>
      <c r="C93" s="34"/>
      <c r="D93" s="34"/>
      <c r="E93" s="34"/>
      <c r="F93" s="34"/>
      <c r="G93" s="34"/>
      <c r="H93" s="65"/>
      <c r="I93" s="58"/>
      <c r="J93" s="273"/>
      <c r="K93" s="274"/>
      <c r="L93" s="205" t="str">
        <f t="shared" si="10"/>
        <v/>
      </c>
      <c r="M93" s="207">
        <f t="shared" si="11"/>
        <v>1</v>
      </c>
      <c r="N93" s="208">
        <f t="shared" si="9"/>
        <v>0</v>
      </c>
    </row>
    <row r="94" spans="1:14" ht="41.1" customHeight="1" x14ac:dyDescent="0.25">
      <c r="A94" s="47">
        <v>45</v>
      </c>
      <c r="B94" s="33"/>
      <c r="C94" s="34"/>
      <c r="D94" s="34"/>
      <c r="E94" s="34"/>
      <c r="F94" s="34"/>
      <c r="G94" s="34"/>
      <c r="H94" s="65"/>
      <c r="I94" s="58"/>
      <c r="J94" s="273"/>
      <c r="K94" s="274"/>
      <c r="L94" s="205" t="str">
        <f t="shared" si="10"/>
        <v/>
      </c>
      <c r="M94" s="207">
        <f t="shared" si="11"/>
        <v>1</v>
      </c>
      <c r="N94" s="208">
        <f t="shared" si="9"/>
        <v>0</v>
      </c>
    </row>
    <row r="95" spans="1:14" ht="41.1" customHeight="1" x14ac:dyDescent="0.25">
      <c r="A95" s="47">
        <v>46</v>
      </c>
      <c r="B95" s="33"/>
      <c r="C95" s="34"/>
      <c r="D95" s="34"/>
      <c r="E95" s="34"/>
      <c r="F95" s="34"/>
      <c r="G95" s="34"/>
      <c r="H95" s="65"/>
      <c r="I95" s="58"/>
      <c r="J95" s="273"/>
      <c r="K95" s="274"/>
      <c r="L95" s="205" t="str">
        <f t="shared" si="10"/>
        <v/>
      </c>
      <c r="M95" s="207">
        <f t="shared" si="11"/>
        <v>1</v>
      </c>
      <c r="N95" s="208">
        <f t="shared" si="9"/>
        <v>0</v>
      </c>
    </row>
    <row r="96" spans="1:14" ht="41.1" customHeight="1" x14ac:dyDescent="0.25">
      <c r="A96" s="47">
        <v>47</v>
      </c>
      <c r="B96" s="33"/>
      <c r="C96" s="34"/>
      <c r="D96" s="34"/>
      <c r="E96" s="34"/>
      <c r="F96" s="34"/>
      <c r="G96" s="34"/>
      <c r="H96" s="65"/>
      <c r="I96" s="58"/>
      <c r="J96" s="273"/>
      <c r="K96" s="274"/>
      <c r="L96" s="205" t="str">
        <f t="shared" si="10"/>
        <v/>
      </c>
      <c r="M96" s="207">
        <f t="shared" si="11"/>
        <v>1</v>
      </c>
      <c r="N96" s="208">
        <f t="shared" si="9"/>
        <v>0</v>
      </c>
    </row>
    <row r="97" spans="1:15" ht="41.1" customHeight="1" thickBot="1" x14ac:dyDescent="0.3">
      <c r="A97" s="59">
        <v>48</v>
      </c>
      <c r="B97" s="60"/>
      <c r="C97" s="61"/>
      <c r="D97" s="61"/>
      <c r="E97" s="61"/>
      <c r="F97" s="61"/>
      <c r="G97" s="61"/>
      <c r="H97" s="66"/>
      <c r="I97" s="62"/>
      <c r="J97" s="275"/>
      <c r="K97" s="276"/>
      <c r="L97" s="205" t="str">
        <f t="shared" si="10"/>
        <v/>
      </c>
      <c r="M97" s="207">
        <f t="shared" si="11"/>
        <v>1</v>
      </c>
      <c r="N97" s="208">
        <f t="shared" si="9"/>
        <v>0</v>
      </c>
      <c r="O97" s="203">
        <f>IF(COUNTA(H86:K97)&gt;0,1,0)</f>
        <v>0</v>
      </c>
    </row>
    <row r="98" spans="1:15" ht="31.9" customHeight="1" thickBot="1" x14ac:dyDescent="0.3">
      <c r="I98" s="10" t="s">
        <v>46</v>
      </c>
      <c r="J98" s="277">
        <f>SUM(J86:J97)+J72</f>
        <v>0</v>
      </c>
      <c r="K98" s="317"/>
    </row>
    <row r="99" spans="1:15" x14ac:dyDescent="0.25">
      <c r="A99" s="43" t="s">
        <v>155</v>
      </c>
    </row>
    <row r="101" spans="1:15" ht="18.75" x14ac:dyDescent="0.3">
      <c r="B101" s="349" t="s">
        <v>43</v>
      </c>
      <c r="C101" s="350">
        <f ca="1">imzatarihi</f>
        <v>46091</v>
      </c>
      <c r="D101" s="349" t="s">
        <v>44</v>
      </c>
      <c r="E101" s="348" t="str">
        <f>IF(kurulusyetkilisi&gt;0,kurulusyetkilisi,"")</f>
        <v/>
      </c>
    </row>
    <row r="102" spans="1:15" ht="18.75" x14ac:dyDescent="0.3">
      <c r="B102" s="351"/>
      <c r="C102" s="351"/>
      <c r="D102" s="349" t="s">
        <v>45</v>
      </c>
      <c r="E102" s="349"/>
    </row>
    <row r="105" spans="1:15" x14ac:dyDescent="0.25">
      <c r="A105" s="501" t="s">
        <v>90</v>
      </c>
      <c r="B105" s="501"/>
      <c r="C105" s="501"/>
      <c r="D105" s="501"/>
      <c r="E105" s="501"/>
      <c r="F105" s="501"/>
      <c r="G105" s="501"/>
      <c r="H105" s="501"/>
      <c r="I105" s="501"/>
      <c r="J105" s="501"/>
      <c r="K105" s="501"/>
    </row>
    <row r="106" spans="1:15" x14ac:dyDescent="0.25">
      <c r="A106" s="489" t="str">
        <f>IF(YilDonem&lt;&gt;"",CONCATENATE(YilDonem," dönemine aittir."),"")</f>
        <v/>
      </c>
      <c r="B106" s="489"/>
      <c r="C106" s="489"/>
      <c r="D106" s="489"/>
      <c r="E106" s="489"/>
      <c r="F106" s="489"/>
      <c r="G106" s="489"/>
      <c r="H106" s="489"/>
      <c r="I106" s="489"/>
      <c r="J106" s="489"/>
      <c r="K106" s="489"/>
    </row>
    <row r="107" spans="1:15" ht="15.95" customHeight="1" thickBot="1" x14ac:dyDescent="0.3">
      <c r="A107" s="490" t="s">
        <v>91</v>
      </c>
      <c r="B107" s="490"/>
      <c r="C107" s="490"/>
      <c r="D107" s="490"/>
      <c r="E107" s="490"/>
      <c r="F107" s="490"/>
      <c r="G107" s="490"/>
      <c r="H107" s="490"/>
      <c r="I107" s="490"/>
      <c r="J107" s="490"/>
      <c r="K107" s="490"/>
    </row>
    <row r="108" spans="1:15" ht="31.7" customHeight="1" thickBot="1" x14ac:dyDescent="0.3">
      <c r="A108" s="491" t="s">
        <v>1</v>
      </c>
      <c r="B108" s="492"/>
      <c r="C108" s="493" t="str">
        <f>IF(ProjeNo&gt;0,ProjeNo,"")</f>
        <v/>
      </c>
      <c r="D108" s="494"/>
      <c r="E108" s="494"/>
      <c r="F108" s="494"/>
      <c r="G108" s="494"/>
      <c r="H108" s="494"/>
      <c r="I108" s="494"/>
      <c r="J108" s="494"/>
      <c r="K108" s="495"/>
    </row>
    <row r="109" spans="1:15" ht="31.7" customHeight="1" thickBot="1" x14ac:dyDescent="0.3">
      <c r="A109" s="496" t="s">
        <v>11</v>
      </c>
      <c r="B109" s="497"/>
      <c r="C109" s="498" t="str">
        <f>IF(ProjeAdi&gt;0,ProjeAdi,"")</f>
        <v/>
      </c>
      <c r="D109" s="499"/>
      <c r="E109" s="499"/>
      <c r="F109" s="499"/>
      <c r="G109" s="499"/>
      <c r="H109" s="499"/>
      <c r="I109" s="499"/>
      <c r="J109" s="499"/>
      <c r="K109" s="500"/>
    </row>
    <row r="110" spans="1:15" s="46" customFormat="1" ht="37.15" customHeight="1" thickBot="1" x14ac:dyDescent="0.3">
      <c r="A110" s="487" t="s">
        <v>7</v>
      </c>
      <c r="B110" s="487" t="s">
        <v>92</v>
      </c>
      <c r="C110" s="487" t="s">
        <v>8</v>
      </c>
      <c r="D110" s="487" t="s">
        <v>145</v>
      </c>
      <c r="E110" s="487" t="s">
        <v>97</v>
      </c>
      <c r="F110" s="487" t="s">
        <v>98</v>
      </c>
      <c r="G110" s="487" t="s">
        <v>157</v>
      </c>
      <c r="H110" s="487" t="s">
        <v>93</v>
      </c>
      <c r="I110" s="487" t="s">
        <v>94</v>
      </c>
      <c r="J110" s="147" t="s">
        <v>95</v>
      </c>
      <c r="K110" s="137" t="s">
        <v>95</v>
      </c>
      <c r="L110" s="32"/>
      <c r="N110" s="109"/>
    </row>
    <row r="111" spans="1:15" ht="18" customHeight="1" thickBot="1" x14ac:dyDescent="0.3">
      <c r="A111" s="488"/>
      <c r="B111" s="488"/>
      <c r="C111" s="488"/>
      <c r="D111" s="488"/>
      <c r="E111" s="488"/>
      <c r="F111" s="488"/>
      <c r="G111" s="488"/>
      <c r="H111" s="488"/>
      <c r="I111" s="488"/>
      <c r="J111" s="147" t="s">
        <v>96</v>
      </c>
      <c r="K111" s="137" t="s">
        <v>99</v>
      </c>
    </row>
    <row r="112" spans="1:15" ht="41.1" customHeight="1" x14ac:dyDescent="0.25">
      <c r="A112" s="53">
        <v>49</v>
      </c>
      <c r="B112" s="54"/>
      <c r="C112" s="55"/>
      <c r="D112" s="55"/>
      <c r="E112" s="55"/>
      <c r="F112" s="55"/>
      <c r="G112" s="55"/>
      <c r="H112" s="64"/>
      <c r="I112" s="57"/>
      <c r="J112" s="271"/>
      <c r="K112" s="272"/>
      <c r="L112" s="205" t="str">
        <f>IF(AND(COUNTA(B112:F112)&gt;0,M112=1),"Ulaşım Çeşidi,Belge Tarihi,Belge Numarası ve KDV Dahil Tutar doldurulduktan sonra KDV Hariç Tutar doldurulabilir.","")</f>
        <v/>
      </c>
      <c r="M112" s="207">
        <f>IF(COUNTA(G112:I112)+COUNTA(K112)=4,0,1)</f>
        <v>1</v>
      </c>
      <c r="N112" s="208">
        <f t="shared" ref="N112:N123" si="12">IF(M112=1,0,100000000)</f>
        <v>0</v>
      </c>
    </row>
    <row r="113" spans="1:15" ht="41.1" customHeight="1" x14ac:dyDescent="0.25">
      <c r="A113" s="47">
        <v>50</v>
      </c>
      <c r="B113" s="33"/>
      <c r="C113" s="34"/>
      <c r="D113" s="34"/>
      <c r="E113" s="34"/>
      <c r="F113" s="34"/>
      <c r="G113" s="34"/>
      <c r="H113" s="65"/>
      <c r="I113" s="58"/>
      <c r="J113" s="273"/>
      <c r="K113" s="274"/>
      <c r="L113" s="205" t="str">
        <f t="shared" ref="L113:L123" si="13">IF(AND(COUNTA(B113:F113)&gt;0,M113=1),"Ulaşım Çeşidi,Belge Tarihi,Belge Numarası ve KDV Dahil Tutar doldurulduktan sonra KDV Hariç Tutar doldurulabilir.","")</f>
        <v/>
      </c>
      <c r="M113" s="207">
        <f t="shared" ref="M113:M123" si="14">IF(COUNTA(G113:I113)+COUNTA(K113)=4,0,1)</f>
        <v>1</v>
      </c>
      <c r="N113" s="208">
        <f t="shared" si="12"/>
        <v>0</v>
      </c>
    </row>
    <row r="114" spans="1:15" ht="41.1" customHeight="1" x14ac:dyDescent="0.25">
      <c r="A114" s="47">
        <v>51</v>
      </c>
      <c r="B114" s="33"/>
      <c r="C114" s="34"/>
      <c r="D114" s="34"/>
      <c r="E114" s="34"/>
      <c r="F114" s="34"/>
      <c r="G114" s="34"/>
      <c r="H114" s="65"/>
      <c r="I114" s="58"/>
      <c r="J114" s="273"/>
      <c r="K114" s="274"/>
      <c r="L114" s="205" t="str">
        <f t="shared" si="13"/>
        <v/>
      </c>
      <c r="M114" s="207">
        <f t="shared" si="14"/>
        <v>1</v>
      </c>
      <c r="N114" s="208">
        <f t="shared" si="12"/>
        <v>0</v>
      </c>
    </row>
    <row r="115" spans="1:15" ht="41.1" customHeight="1" x14ac:dyDescent="0.25">
      <c r="A115" s="47">
        <v>52</v>
      </c>
      <c r="B115" s="33"/>
      <c r="C115" s="34"/>
      <c r="D115" s="34"/>
      <c r="E115" s="34"/>
      <c r="F115" s="34"/>
      <c r="G115" s="34"/>
      <c r="H115" s="65"/>
      <c r="I115" s="58"/>
      <c r="J115" s="273"/>
      <c r="K115" s="274"/>
      <c r="L115" s="205" t="str">
        <f t="shared" si="13"/>
        <v/>
      </c>
      <c r="M115" s="207">
        <f t="shared" si="14"/>
        <v>1</v>
      </c>
      <c r="N115" s="208">
        <f t="shared" si="12"/>
        <v>0</v>
      </c>
    </row>
    <row r="116" spans="1:15" ht="41.1" customHeight="1" x14ac:dyDescent="0.25">
      <c r="A116" s="47">
        <v>53</v>
      </c>
      <c r="B116" s="33"/>
      <c r="C116" s="34"/>
      <c r="D116" s="34"/>
      <c r="E116" s="34"/>
      <c r="F116" s="34"/>
      <c r="G116" s="34"/>
      <c r="H116" s="65"/>
      <c r="I116" s="58"/>
      <c r="J116" s="273"/>
      <c r="K116" s="274"/>
      <c r="L116" s="205" t="str">
        <f t="shared" si="13"/>
        <v/>
      </c>
      <c r="M116" s="207">
        <f t="shared" si="14"/>
        <v>1</v>
      </c>
      <c r="N116" s="208">
        <f t="shared" si="12"/>
        <v>0</v>
      </c>
    </row>
    <row r="117" spans="1:15" ht="41.1" customHeight="1" x14ac:dyDescent="0.25">
      <c r="A117" s="47">
        <v>54</v>
      </c>
      <c r="B117" s="33"/>
      <c r="C117" s="34"/>
      <c r="D117" s="34"/>
      <c r="E117" s="34"/>
      <c r="F117" s="34"/>
      <c r="G117" s="34"/>
      <c r="H117" s="65"/>
      <c r="I117" s="58"/>
      <c r="J117" s="273"/>
      <c r="K117" s="274"/>
      <c r="L117" s="205" t="str">
        <f t="shared" si="13"/>
        <v/>
      </c>
      <c r="M117" s="207">
        <f t="shared" si="14"/>
        <v>1</v>
      </c>
      <c r="N117" s="208">
        <f t="shared" si="12"/>
        <v>0</v>
      </c>
    </row>
    <row r="118" spans="1:15" ht="41.1" customHeight="1" x14ac:dyDescent="0.25">
      <c r="A118" s="47">
        <v>55</v>
      </c>
      <c r="B118" s="33"/>
      <c r="C118" s="34"/>
      <c r="D118" s="34"/>
      <c r="E118" s="34"/>
      <c r="F118" s="34"/>
      <c r="G118" s="34"/>
      <c r="H118" s="65"/>
      <c r="I118" s="58"/>
      <c r="J118" s="273"/>
      <c r="K118" s="274"/>
      <c r="L118" s="205" t="str">
        <f t="shared" si="13"/>
        <v/>
      </c>
      <c r="M118" s="207">
        <f t="shared" si="14"/>
        <v>1</v>
      </c>
      <c r="N118" s="208">
        <f t="shared" si="12"/>
        <v>0</v>
      </c>
    </row>
    <row r="119" spans="1:15" ht="41.1" customHeight="1" x14ac:dyDescent="0.25">
      <c r="A119" s="47">
        <v>56</v>
      </c>
      <c r="B119" s="33"/>
      <c r="C119" s="34"/>
      <c r="D119" s="34"/>
      <c r="E119" s="34"/>
      <c r="F119" s="34"/>
      <c r="G119" s="34"/>
      <c r="H119" s="65"/>
      <c r="I119" s="58"/>
      <c r="J119" s="273"/>
      <c r="K119" s="274"/>
      <c r="L119" s="205" t="str">
        <f t="shared" si="13"/>
        <v/>
      </c>
      <c r="M119" s="207">
        <f t="shared" si="14"/>
        <v>1</v>
      </c>
      <c r="N119" s="208">
        <f t="shared" si="12"/>
        <v>0</v>
      </c>
    </row>
    <row r="120" spans="1:15" ht="41.1" customHeight="1" x14ac:dyDescent="0.25">
      <c r="A120" s="47">
        <v>57</v>
      </c>
      <c r="B120" s="33"/>
      <c r="C120" s="34"/>
      <c r="D120" s="34"/>
      <c r="E120" s="34"/>
      <c r="F120" s="34"/>
      <c r="G120" s="34"/>
      <c r="H120" s="65"/>
      <c r="I120" s="58"/>
      <c r="J120" s="273"/>
      <c r="K120" s="274"/>
      <c r="L120" s="205" t="str">
        <f t="shared" si="13"/>
        <v/>
      </c>
      <c r="M120" s="207">
        <f t="shared" si="14"/>
        <v>1</v>
      </c>
      <c r="N120" s="208">
        <f t="shared" si="12"/>
        <v>0</v>
      </c>
    </row>
    <row r="121" spans="1:15" ht="41.1" customHeight="1" x14ac:dyDescent="0.25">
      <c r="A121" s="47">
        <v>58</v>
      </c>
      <c r="B121" s="33"/>
      <c r="C121" s="34"/>
      <c r="D121" s="34"/>
      <c r="E121" s="34"/>
      <c r="F121" s="34"/>
      <c r="G121" s="34"/>
      <c r="H121" s="65"/>
      <c r="I121" s="58"/>
      <c r="J121" s="273"/>
      <c r="K121" s="274"/>
      <c r="L121" s="205" t="str">
        <f t="shared" si="13"/>
        <v/>
      </c>
      <c r="M121" s="207">
        <f t="shared" si="14"/>
        <v>1</v>
      </c>
      <c r="N121" s="208">
        <f t="shared" si="12"/>
        <v>0</v>
      </c>
    </row>
    <row r="122" spans="1:15" ht="41.1" customHeight="1" x14ac:dyDescent="0.25">
      <c r="A122" s="47">
        <v>59</v>
      </c>
      <c r="B122" s="33"/>
      <c r="C122" s="34"/>
      <c r="D122" s="34"/>
      <c r="E122" s="34"/>
      <c r="F122" s="34"/>
      <c r="G122" s="34"/>
      <c r="H122" s="65"/>
      <c r="I122" s="58"/>
      <c r="J122" s="273"/>
      <c r="K122" s="274"/>
      <c r="L122" s="205" t="str">
        <f t="shared" si="13"/>
        <v/>
      </c>
      <c r="M122" s="207">
        <f t="shared" si="14"/>
        <v>1</v>
      </c>
      <c r="N122" s="208">
        <f t="shared" si="12"/>
        <v>0</v>
      </c>
    </row>
    <row r="123" spans="1:15" ht="41.1" customHeight="1" thickBot="1" x14ac:dyDescent="0.3">
      <c r="A123" s="59">
        <v>60</v>
      </c>
      <c r="B123" s="60"/>
      <c r="C123" s="61"/>
      <c r="D123" s="61"/>
      <c r="E123" s="61"/>
      <c r="F123" s="61"/>
      <c r="G123" s="61"/>
      <c r="H123" s="66"/>
      <c r="I123" s="62"/>
      <c r="J123" s="275"/>
      <c r="K123" s="276"/>
      <c r="L123" s="205" t="str">
        <f t="shared" si="13"/>
        <v/>
      </c>
      <c r="M123" s="207">
        <f t="shared" si="14"/>
        <v>1</v>
      </c>
      <c r="N123" s="208">
        <f t="shared" si="12"/>
        <v>0</v>
      </c>
      <c r="O123" s="203">
        <f>IF(COUNTA(H112:K123)&gt;0,1,0)</f>
        <v>0</v>
      </c>
    </row>
    <row r="124" spans="1:15" ht="31.9" customHeight="1" thickBot="1" x14ac:dyDescent="0.3">
      <c r="I124" s="10" t="s">
        <v>46</v>
      </c>
      <c r="J124" s="277">
        <f>SUM(J112:J123)+J98</f>
        <v>0</v>
      </c>
      <c r="K124" s="317"/>
    </row>
    <row r="125" spans="1:15" x14ac:dyDescent="0.25">
      <c r="A125" s="43" t="s">
        <v>155</v>
      </c>
    </row>
    <row r="127" spans="1:15" ht="18.75" x14ac:dyDescent="0.3">
      <c r="B127" s="349" t="s">
        <v>43</v>
      </c>
      <c r="C127" s="350">
        <f ca="1">imzatarihi</f>
        <v>46091</v>
      </c>
      <c r="D127" s="349" t="s">
        <v>44</v>
      </c>
      <c r="E127" s="348" t="str">
        <f>IF(kurulusyetkilisi&gt;0,kurulusyetkilisi,"")</f>
        <v/>
      </c>
    </row>
    <row r="128" spans="1:15" ht="18.75" x14ac:dyDescent="0.3">
      <c r="B128" s="351"/>
      <c r="C128" s="351"/>
      <c r="D128" s="349" t="s">
        <v>45</v>
      </c>
      <c r="E128" s="349"/>
    </row>
    <row r="131" spans="1:14" x14ac:dyDescent="0.25">
      <c r="A131" s="501" t="s">
        <v>90</v>
      </c>
      <c r="B131" s="501"/>
      <c r="C131" s="501"/>
      <c r="D131" s="501"/>
      <c r="E131" s="501"/>
      <c r="F131" s="501"/>
      <c r="G131" s="501"/>
      <c r="H131" s="501"/>
      <c r="I131" s="501"/>
      <c r="J131" s="501"/>
      <c r="K131" s="501"/>
    </row>
    <row r="132" spans="1:14" x14ac:dyDescent="0.25">
      <c r="A132" s="489" t="str">
        <f>IF(YilDonem&lt;&gt;"",CONCATENATE(YilDonem," dönemine aittir."),"")</f>
        <v/>
      </c>
      <c r="B132" s="489"/>
      <c r="C132" s="489"/>
      <c r="D132" s="489"/>
      <c r="E132" s="489"/>
      <c r="F132" s="489"/>
      <c r="G132" s="489"/>
      <c r="H132" s="489"/>
      <c r="I132" s="489"/>
      <c r="J132" s="489"/>
      <c r="K132" s="489"/>
    </row>
    <row r="133" spans="1:14" ht="15.95" customHeight="1" thickBot="1" x14ac:dyDescent="0.3">
      <c r="A133" s="490" t="s">
        <v>91</v>
      </c>
      <c r="B133" s="490"/>
      <c r="C133" s="490"/>
      <c r="D133" s="490"/>
      <c r="E133" s="490"/>
      <c r="F133" s="490"/>
      <c r="G133" s="490"/>
      <c r="H133" s="490"/>
      <c r="I133" s="490"/>
      <c r="J133" s="490"/>
      <c r="K133" s="490"/>
    </row>
    <row r="134" spans="1:14" ht="31.7" customHeight="1" thickBot="1" x14ac:dyDescent="0.3">
      <c r="A134" s="491" t="s">
        <v>1</v>
      </c>
      <c r="B134" s="492"/>
      <c r="C134" s="493" t="str">
        <f>IF(ProjeNo&gt;0,ProjeNo,"")</f>
        <v/>
      </c>
      <c r="D134" s="494"/>
      <c r="E134" s="494"/>
      <c r="F134" s="494"/>
      <c r="G134" s="494"/>
      <c r="H134" s="494"/>
      <c r="I134" s="494"/>
      <c r="J134" s="494"/>
      <c r="K134" s="495"/>
    </row>
    <row r="135" spans="1:14" ht="31.7" customHeight="1" thickBot="1" x14ac:dyDescent="0.3">
      <c r="A135" s="496" t="s">
        <v>11</v>
      </c>
      <c r="B135" s="497"/>
      <c r="C135" s="498" t="str">
        <f>IF(ProjeAdi&gt;0,ProjeAdi,"")</f>
        <v/>
      </c>
      <c r="D135" s="499"/>
      <c r="E135" s="499"/>
      <c r="F135" s="499"/>
      <c r="G135" s="499"/>
      <c r="H135" s="499"/>
      <c r="I135" s="499"/>
      <c r="J135" s="499"/>
      <c r="K135" s="500"/>
    </row>
    <row r="136" spans="1:14" s="46" customFormat="1" ht="37.15" customHeight="1" thickBot="1" x14ac:dyDescent="0.3">
      <c r="A136" s="487" t="s">
        <v>7</v>
      </c>
      <c r="B136" s="487" t="s">
        <v>92</v>
      </c>
      <c r="C136" s="487" t="s">
        <v>8</v>
      </c>
      <c r="D136" s="487" t="s">
        <v>145</v>
      </c>
      <c r="E136" s="487" t="s">
        <v>97</v>
      </c>
      <c r="F136" s="487" t="s">
        <v>98</v>
      </c>
      <c r="G136" s="487" t="s">
        <v>157</v>
      </c>
      <c r="H136" s="487" t="s">
        <v>93</v>
      </c>
      <c r="I136" s="487" t="s">
        <v>94</v>
      </c>
      <c r="J136" s="147" t="s">
        <v>95</v>
      </c>
      <c r="K136" s="137" t="s">
        <v>95</v>
      </c>
      <c r="L136" s="32"/>
      <c r="N136" s="109"/>
    </row>
    <row r="137" spans="1:14" ht="18" customHeight="1" thickBot="1" x14ac:dyDescent="0.3">
      <c r="A137" s="488"/>
      <c r="B137" s="488"/>
      <c r="C137" s="488"/>
      <c r="D137" s="488"/>
      <c r="E137" s="488"/>
      <c r="F137" s="488"/>
      <c r="G137" s="488"/>
      <c r="H137" s="488"/>
      <c r="I137" s="488"/>
      <c r="J137" s="147" t="s">
        <v>96</v>
      </c>
      <c r="K137" s="137" t="s">
        <v>99</v>
      </c>
    </row>
    <row r="138" spans="1:14" ht="41.1" customHeight="1" x14ac:dyDescent="0.25">
      <c r="A138" s="53">
        <v>61</v>
      </c>
      <c r="B138" s="54"/>
      <c r="C138" s="55"/>
      <c r="D138" s="55"/>
      <c r="E138" s="55"/>
      <c r="F138" s="55"/>
      <c r="G138" s="55"/>
      <c r="H138" s="64"/>
      <c r="I138" s="57"/>
      <c r="J138" s="271"/>
      <c r="K138" s="272"/>
      <c r="L138" s="205" t="str">
        <f>IF(AND(COUNTA(B138:F138)&gt;0,M138=1),"Ulaşım Çeşidi,Belge Tarihi,Belge Numarası ve KDV Dahil Tutar doldurulduktan sonra KDV Hariç Tutar doldurulabilir.","")</f>
        <v/>
      </c>
      <c r="M138" s="207">
        <f>IF(COUNTA(G138:I138)+COUNTA(K138)=4,0,1)</f>
        <v>1</v>
      </c>
      <c r="N138" s="208">
        <f t="shared" ref="N138:N149" si="15">IF(M138=1,0,100000000)</f>
        <v>0</v>
      </c>
    </row>
    <row r="139" spans="1:14" ht="41.1" customHeight="1" x14ac:dyDescent="0.25">
      <c r="A139" s="47">
        <v>62</v>
      </c>
      <c r="B139" s="33"/>
      <c r="C139" s="34"/>
      <c r="D139" s="34"/>
      <c r="E139" s="34"/>
      <c r="F139" s="34"/>
      <c r="G139" s="34"/>
      <c r="H139" s="65"/>
      <c r="I139" s="58"/>
      <c r="J139" s="273"/>
      <c r="K139" s="274"/>
      <c r="L139" s="205" t="str">
        <f t="shared" ref="L139:L149" si="16">IF(AND(COUNTA(B139:F139)&gt;0,M139=1),"Ulaşım Çeşidi,Belge Tarihi,Belge Numarası ve KDV Dahil Tutar doldurulduktan sonra KDV Hariç Tutar doldurulabilir.","")</f>
        <v/>
      </c>
      <c r="M139" s="207">
        <f t="shared" ref="M139:M149" si="17">IF(COUNTA(G139:I139)+COUNTA(K139)=4,0,1)</f>
        <v>1</v>
      </c>
      <c r="N139" s="208">
        <f t="shared" si="15"/>
        <v>0</v>
      </c>
    </row>
    <row r="140" spans="1:14" ht="41.1" customHeight="1" x14ac:dyDescent="0.25">
      <c r="A140" s="47">
        <v>63</v>
      </c>
      <c r="B140" s="33"/>
      <c r="C140" s="34"/>
      <c r="D140" s="34"/>
      <c r="E140" s="34"/>
      <c r="F140" s="34"/>
      <c r="G140" s="34"/>
      <c r="H140" s="65"/>
      <c r="I140" s="58"/>
      <c r="J140" s="273"/>
      <c r="K140" s="274"/>
      <c r="L140" s="205" t="str">
        <f t="shared" si="16"/>
        <v/>
      </c>
      <c r="M140" s="207">
        <f t="shared" si="17"/>
        <v>1</v>
      </c>
      <c r="N140" s="208">
        <f t="shared" si="15"/>
        <v>0</v>
      </c>
    </row>
    <row r="141" spans="1:14" ht="41.1" customHeight="1" x14ac:dyDescent="0.25">
      <c r="A141" s="47">
        <v>64</v>
      </c>
      <c r="B141" s="33"/>
      <c r="C141" s="34"/>
      <c r="D141" s="34"/>
      <c r="E141" s="34"/>
      <c r="F141" s="34"/>
      <c r="G141" s="34"/>
      <c r="H141" s="65"/>
      <c r="I141" s="58"/>
      <c r="J141" s="273"/>
      <c r="K141" s="274"/>
      <c r="L141" s="205" t="str">
        <f t="shared" si="16"/>
        <v/>
      </c>
      <c r="M141" s="207">
        <f t="shared" si="17"/>
        <v>1</v>
      </c>
      <c r="N141" s="208">
        <f t="shared" si="15"/>
        <v>0</v>
      </c>
    </row>
    <row r="142" spans="1:14" ht="41.1" customHeight="1" x14ac:dyDescent="0.25">
      <c r="A142" s="47">
        <v>65</v>
      </c>
      <c r="B142" s="33"/>
      <c r="C142" s="34"/>
      <c r="D142" s="34"/>
      <c r="E142" s="34"/>
      <c r="F142" s="34"/>
      <c r="G142" s="34"/>
      <c r="H142" s="65"/>
      <c r="I142" s="58"/>
      <c r="J142" s="273"/>
      <c r="K142" s="274"/>
      <c r="L142" s="205" t="str">
        <f t="shared" si="16"/>
        <v/>
      </c>
      <c r="M142" s="207">
        <f t="shared" si="17"/>
        <v>1</v>
      </c>
      <c r="N142" s="208">
        <f t="shared" si="15"/>
        <v>0</v>
      </c>
    </row>
    <row r="143" spans="1:14" ht="41.1" customHeight="1" x14ac:dyDescent="0.25">
      <c r="A143" s="47">
        <v>66</v>
      </c>
      <c r="B143" s="33"/>
      <c r="C143" s="34"/>
      <c r="D143" s="34"/>
      <c r="E143" s="34"/>
      <c r="F143" s="34"/>
      <c r="G143" s="34"/>
      <c r="H143" s="65"/>
      <c r="I143" s="58"/>
      <c r="J143" s="273"/>
      <c r="K143" s="274"/>
      <c r="L143" s="205" t="str">
        <f t="shared" si="16"/>
        <v/>
      </c>
      <c r="M143" s="207">
        <f t="shared" si="17"/>
        <v>1</v>
      </c>
      <c r="N143" s="208">
        <f t="shared" si="15"/>
        <v>0</v>
      </c>
    </row>
    <row r="144" spans="1:14" ht="41.1" customHeight="1" x14ac:dyDescent="0.25">
      <c r="A144" s="47">
        <v>67</v>
      </c>
      <c r="B144" s="33"/>
      <c r="C144" s="34"/>
      <c r="D144" s="34"/>
      <c r="E144" s="34"/>
      <c r="F144" s="34"/>
      <c r="G144" s="34"/>
      <c r="H144" s="65"/>
      <c r="I144" s="58"/>
      <c r="J144" s="273"/>
      <c r="K144" s="274"/>
      <c r="L144" s="205" t="str">
        <f t="shared" si="16"/>
        <v/>
      </c>
      <c r="M144" s="207">
        <f t="shared" si="17"/>
        <v>1</v>
      </c>
      <c r="N144" s="208">
        <f t="shared" si="15"/>
        <v>0</v>
      </c>
    </row>
    <row r="145" spans="1:15" ht="41.1" customHeight="1" x14ac:dyDescent="0.25">
      <c r="A145" s="47">
        <v>68</v>
      </c>
      <c r="B145" s="33"/>
      <c r="C145" s="34"/>
      <c r="D145" s="34"/>
      <c r="E145" s="34"/>
      <c r="F145" s="34"/>
      <c r="G145" s="34"/>
      <c r="H145" s="65"/>
      <c r="I145" s="58"/>
      <c r="J145" s="273"/>
      <c r="K145" s="274"/>
      <c r="L145" s="205" t="str">
        <f t="shared" si="16"/>
        <v/>
      </c>
      <c r="M145" s="207">
        <f t="shared" si="17"/>
        <v>1</v>
      </c>
      <c r="N145" s="208">
        <f t="shared" si="15"/>
        <v>0</v>
      </c>
    </row>
    <row r="146" spans="1:15" ht="41.1" customHeight="1" x14ac:dyDescent="0.25">
      <c r="A146" s="47">
        <v>69</v>
      </c>
      <c r="B146" s="33"/>
      <c r="C146" s="34"/>
      <c r="D146" s="34"/>
      <c r="E146" s="34"/>
      <c r="F146" s="34"/>
      <c r="G146" s="34"/>
      <c r="H146" s="65"/>
      <c r="I146" s="58"/>
      <c r="J146" s="273"/>
      <c r="K146" s="274"/>
      <c r="L146" s="205" t="str">
        <f t="shared" si="16"/>
        <v/>
      </c>
      <c r="M146" s="207">
        <f t="shared" si="17"/>
        <v>1</v>
      </c>
      <c r="N146" s="208">
        <f t="shared" si="15"/>
        <v>0</v>
      </c>
    </row>
    <row r="147" spans="1:15" ht="41.1" customHeight="1" x14ac:dyDescent="0.25">
      <c r="A147" s="47">
        <v>70</v>
      </c>
      <c r="B147" s="33"/>
      <c r="C147" s="34"/>
      <c r="D147" s="34"/>
      <c r="E147" s="34"/>
      <c r="F147" s="34"/>
      <c r="G147" s="34"/>
      <c r="H147" s="65"/>
      <c r="I147" s="58"/>
      <c r="J147" s="273"/>
      <c r="K147" s="274"/>
      <c r="L147" s="205" t="str">
        <f t="shared" si="16"/>
        <v/>
      </c>
      <c r="M147" s="207">
        <f t="shared" si="17"/>
        <v>1</v>
      </c>
      <c r="N147" s="208">
        <f t="shared" si="15"/>
        <v>0</v>
      </c>
    </row>
    <row r="148" spans="1:15" ht="41.1" customHeight="1" x14ac:dyDescent="0.25">
      <c r="A148" s="47">
        <v>71</v>
      </c>
      <c r="B148" s="33"/>
      <c r="C148" s="34"/>
      <c r="D148" s="34"/>
      <c r="E148" s="34"/>
      <c r="F148" s="34"/>
      <c r="G148" s="34"/>
      <c r="H148" s="65"/>
      <c r="I148" s="58"/>
      <c r="J148" s="273"/>
      <c r="K148" s="274"/>
      <c r="L148" s="205" t="str">
        <f t="shared" si="16"/>
        <v/>
      </c>
      <c r="M148" s="207">
        <f t="shared" si="17"/>
        <v>1</v>
      </c>
      <c r="N148" s="208">
        <f t="shared" si="15"/>
        <v>0</v>
      </c>
    </row>
    <row r="149" spans="1:15" ht="41.1" customHeight="1" thickBot="1" x14ac:dyDescent="0.3">
      <c r="A149" s="59">
        <v>72</v>
      </c>
      <c r="B149" s="60"/>
      <c r="C149" s="61"/>
      <c r="D149" s="61"/>
      <c r="E149" s="61"/>
      <c r="F149" s="61"/>
      <c r="G149" s="61"/>
      <c r="H149" s="66"/>
      <c r="I149" s="62"/>
      <c r="J149" s="275"/>
      <c r="K149" s="276"/>
      <c r="L149" s="205" t="str">
        <f t="shared" si="16"/>
        <v/>
      </c>
      <c r="M149" s="207">
        <f t="shared" si="17"/>
        <v>1</v>
      </c>
      <c r="N149" s="208">
        <f t="shared" si="15"/>
        <v>0</v>
      </c>
      <c r="O149" s="203">
        <f>IF(COUNTA(H138:K149)&gt;0,1,0)</f>
        <v>0</v>
      </c>
    </row>
    <row r="150" spans="1:15" ht="31.9" customHeight="1" thickBot="1" x14ac:dyDescent="0.3">
      <c r="I150" s="10" t="s">
        <v>46</v>
      </c>
      <c r="J150" s="277">
        <f>SUM(J138:J149)+J124</f>
        <v>0</v>
      </c>
      <c r="K150" s="317"/>
    </row>
    <row r="151" spans="1:15" x14ac:dyDescent="0.25">
      <c r="A151" s="43" t="s">
        <v>155</v>
      </c>
    </row>
    <row r="153" spans="1:15" ht="18.75" x14ac:dyDescent="0.3">
      <c r="B153" s="349" t="s">
        <v>43</v>
      </c>
      <c r="C153" s="350">
        <f ca="1">imzatarihi</f>
        <v>46091</v>
      </c>
      <c r="D153" s="349" t="s">
        <v>44</v>
      </c>
      <c r="E153" s="348" t="str">
        <f>IF(kurulusyetkilisi&gt;0,kurulusyetkilisi,"")</f>
        <v/>
      </c>
    </row>
    <row r="154" spans="1:15" ht="18.75" x14ac:dyDescent="0.3">
      <c r="B154" s="351"/>
      <c r="C154" s="351"/>
      <c r="D154" s="349" t="s">
        <v>45</v>
      </c>
      <c r="E154" s="349"/>
    </row>
    <row r="157" spans="1:15" x14ac:dyDescent="0.25">
      <c r="A157" s="501" t="s">
        <v>90</v>
      </c>
      <c r="B157" s="501"/>
      <c r="C157" s="501"/>
      <c r="D157" s="501"/>
      <c r="E157" s="501"/>
      <c r="F157" s="501"/>
      <c r="G157" s="501"/>
      <c r="H157" s="501"/>
      <c r="I157" s="501"/>
      <c r="J157" s="501"/>
      <c r="K157" s="501"/>
    </row>
    <row r="158" spans="1:15" x14ac:dyDescent="0.25">
      <c r="A158" s="489" t="str">
        <f>IF(YilDonem&lt;&gt;"",CONCATENATE(YilDonem," dönemine aittir."),"")</f>
        <v/>
      </c>
      <c r="B158" s="489"/>
      <c r="C158" s="489"/>
      <c r="D158" s="489"/>
      <c r="E158" s="489"/>
      <c r="F158" s="489"/>
      <c r="G158" s="489"/>
      <c r="H158" s="489"/>
      <c r="I158" s="489"/>
      <c r="J158" s="489"/>
      <c r="K158" s="489"/>
    </row>
    <row r="159" spans="1:15" ht="15.95" customHeight="1" thickBot="1" x14ac:dyDescent="0.3">
      <c r="A159" s="490" t="s">
        <v>91</v>
      </c>
      <c r="B159" s="490"/>
      <c r="C159" s="490"/>
      <c r="D159" s="490"/>
      <c r="E159" s="490"/>
      <c r="F159" s="490"/>
      <c r="G159" s="490"/>
      <c r="H159" s="490"/>
      <c r="I159" s="490"/>
      <c r="J159" s="490"/>
      <c r="K159" s="490"/>
    </row>
    <row r="160" spans="1:15" ht="31.7" customHeight="1" thickBot="1" x14ac:dyDescent="0.3">
      <c r="A160" s="491" t="s">
        <v>1</v>
      </c>
      <c r="B160" s="492"/>
      <c r="C160" s="493" t="str">
        <f>IF(ProjeNo&gt;0,ProjeNo,"")</f>
        <v/>
      </c>
      <c r="D160" s="494"/>
      <c r="E160" s="494"/>
      <c r="F160" s="494"/>
      <c r="G160" s="494"/>
      <c r="H160" s="494"/>
      <c r="I160" s="494"/>
      <c r="J160" s="494"/>
      <c r="K160" s="495"/>
    </row>
    <row r="161" spans="1:15" ht="31.7" customHeight="1" thickBot="1" x14ac:dyDescent="0.3">
      <c r="A161" s="496" t="s">
        <v>11</v>
      </c>
      <c r="B161" s="497"/>
      <c r="C161" s="498" t="str">
        <f>IF(ProjeAdi&gt;0,ProjeAdi,"")</f>
        <v/>
      </c>
      <c r="D161" s="499"/>
      <c r="E161" s="499"/>
      <c r="F161" s="499"/>
      <c r="G161" s="499"/>
      <c r="H161" s="499"/>
      <c r="I161" s="499"/>
      <c r="J161" s="499"/>
      <c r="K161" s="500"/>
    </row>
    <row r="162" spans="1:15" s="46" customFormat="1" ht="37.15" customHeight="1" thickBot="1" x14ac:dyDescent="0.3">
      <c r="A162" s="487" t="s">
        <v>7</v>
      </c>
      <c r="B162" s="487" t="s">
        <v>92</v>
      </c>
      <c r="C162" s="487" t="s">
        <v>8</v>
      </c>
      <c r="D162" s="487" t="s">
        <v>145</v>
      </c>
      <c r="E162" s="487" t="s">
        <v>97</v>
      </c>
      <c r="F162" s="487" t="s">
        <v>98</v>
      </c>
      <c r="G162" s="487" t="s">
        <v>157</v>
      </c>
      <c r="H162" s="487" t="s">
        <v>93</v>
      </c>
      <c r="I162" s="487" t="s">
        <v>94</v>
      </c>
      <c r="J162" s="147" t="s">
        <v>95</v>
      </c>
      <c r="K162" s="137" t="s">
        <v>95</v>
      </c>
      <c r="L162" s="32"/>
      <c r="N162" s="109"/>
    </row>
    <row r="163" spans="1:15" ht="18" customHeight="1" thickBot="1" x14ac:dyDescent="0.3">
      <c r="A163" s="488"/>
      <c r="B163" s="488"/>
      <c r="C163" s="488"/>
      <c r="D163" s="488"/>
      <c r="E163" s="488"/>
      <c r="F163" s="488"/>
      <c r="G163" s="488"/>
      <c r="H163" s="488"/>
      <c r="I163" s="488"/>
      <c r="J163" s="147" t="s">
        <v>96</v>
      </c>
      <c r="K163" s="137" t="s">
        <v>99</v>
      </c>
    </row>
    <row r="164" spans="1:15" ht="41.1" customHeight="1" x14ac:dyDescent="0.25">
      <c r="A164" s="53">
        <v>73</v>
      </c>
      <c r="B164" s="54"/>
      <c r="C164" s="55"/>
      <c r="D164" s="55"/>
      <c r="E164" s="55"/>
      <c r="F164" s="55"/>
      <c r="G164" s="55"/>
      <c r="H164" s="64"/>
      <c r="I164" s="57"/>
      <c r="J164" s="271"/>
      <c r="K164" s="272"/>
      <c r="L164" s="205" t="str">
        <f>IF(AND(COUNTA(B164:F164)&gt;0,M164=1),"Ulaşım Çeşidi,Belge Tarihi,Belge Numarası ve KDV Dahil Tutar doldurulduktan sonra KDV Hariç Tutar doldurulabilir.","")</f>
        <v/>
      </c>
      <c r="M164" s="207">
        <f>IF(COUNTA(G164:I164)+COUNTA(K164)=4,0,1)</f>
        <v>1</v>
      </c>
      <c r="N164" s="208">
        <f t="shared" ref="N164:N175" si="18">IF(M164=1,0,100000000)</f>
        <v>0</v>
      </c>
    </row>
    <row r="165" spans="1:15" ht="41.1" customHeight="1" x14ac:dyDescent="0.25">
      <c r="A165" s="47">
        <v>74</v>
      </c>
      <c r="B165" s="33"/>
      <c r="C165" s="34"/>
      <c r="D165" s="34"/>
      <c r="E165" s="34"/>
      <c r="F165" s="34"/>
      <c r="G165" s="34"/>
      <c r="H165" s="65"/>
      <c r="I165" s="58"/>
      <c r="J165" s="273"/>
      <c r="K165" s="274"/>
      <c r="L165" s="205" t="str">
        <f t="shared" ref="L165:L175" si="19">IF(AND(COUNTA(B165:F165)&gt;0,M165=1),"Ulaşım Çeşidi,Belge Tarihi,Belge Numarası ve KDV Dahil Tutar doldurulduktan sonra KDV Hariç Tutar doldurulabilir.","")</f>
        <v/>
      </c>
      <c r="M165" s="207">
        <f t="shared" ref="M165:M175" si="20">IF(COUNTA(G165:I165)+COUNTA(K165)=4,0,1)</f>
        <v>1</v>
      </c>
      <c r="N165" s="208">
        <f t="shared" si="18"/>
        <v>0</v>
      </c>
    </row>
    <row r="166" spans="1:15" ht="41.1" customHeight="1" x14ac:dyDescent="0.25">
      <c r="A166" s="47">
        <v>75</v>
      </c>
      <c r="B166" s="33"/>
      <c r="C166" s="34"/>
      <c r="D166" s="34"/>
      <c r="E166" s="34"/>
      <c r="F166" s="34"/>
      <c r="G166" s="34"/>
      <c r="H166" s="65"/>
      <c r="I166" s="58"/>
      <c r="J166" s="273"/>
      <c r="K166" s="274"/>
      <c r="L166" s="205" t="str">
        <f t="shared" si="19"/>
        <v/>
      </c>
      <c r="M166" s="207">
        <f t="shared" si="20"/>
        <v>1</v>
      </c>
      <c r="N166" s="208">
        <f t="shared" si="18"/>
        <v>0</v>
      </c>
    </row>
    <row r="167" spans="1:15" ht="41.1" customHeight="1" x14ac:dyDescent="0.25">
      <c r="A167" s="47">
        <v>76</v>
      </c>
      <c r="B167" s="33"/>
      <c r="C167" s="34"/>
      <c r="D167" s="34"/>
      <c r="E167" s="34"/>
      <c r="F167" s="34"/>
      <c r="G167" s="34"/>
      <c r="H167" s="65"/>
      <c r="I167" s="58"/>
      <c r="J167" s="273"/>
      <c r="K167" s="274"/>
      <c r="L167" s="205" t="str">
        <f t="shared" si="19"/>
        <v/>
      </c>
      <c r="M167" s="207">
        <f t="shared" si="20"/>
        <v>1</v>
      </c>
      <c r="N167" s="208">
        <f t="shared" si="18"/>
        <v>0</v>
      </c>
    </row>
    <row r="168" spans="1:15" ht="41.1" customHeight="1" x14ac:dyDescent="0.25">
      <c r="A168" s="47">
        <v>77</v>
      </c>
      <c r="B168" s="33"/>
      <c r="C168" s="34"/>
      <c r="D168" s="34"/>
      <c r="E168" s="34"/>
      <c r="F168" s="34"/>
      <c r="G168" s="34"/>
      <c r="H168" s="65"/>
      <c r="I168" s="58"/>
      <c r="J168" s="273"/>
      <c r="K168" s="274"/>
      <c r="L168" s="205" t="str">
        <f t="shared" si="19"/>
        <v/>
      </c>
      <c r="M168" s="207">
        <f t="shared" si="20"/>
        <v>1</v>
      </c>
      <c r="N168" s="208">
        <f t="shared" si="18"/>
        <v>0</v>
      </c>
    </row>
    <row r="169" spans="1:15" ht="41.1" customHeight="1" x14ac:dyDescent="0.25">
      <c r="A169" s="47">
        <v>78</v>
      </c>
      <c r="B169" s="33"/>
      <c r="C169" s="34"/>
      <c r="D169" s="34"/>
      <c r="E169" s="34"/>
      <c r="F169" s="34"/>
      <c r="G169" s="34"/>
      <c r="H169" s="65"/>
      <c r="I169" s="58"/>
      <c r="J169" s="273"/>
      <c r="K169" s="274"/>
      <c r="L169" s="205" t="str">
        <f t="shared" si="19"/>
        <v/>
      </c>
      <c r="M169" s="207">
        <f t="shared" si="20"/>
        <v>1</v>
      </c>
      <c r="N169" s="208">
        <f t="shared" si="18"/>
        <v>0</v>
      </c>
    </row>
    <row r="170" spans="1:15" ht="41.1" customHeight="1" x14ac:dyDescent="0.25">
      <c r="A170" s="47">
        <v>79</v>
      </c>
      <c r="B170" s="33"/>
      <c r="C170" s="34"/>
      <c r="D170" s="34"/>
      <c r="E170" s="34"/>
      <c r="F170" s="34"/>
      <c r="G170" s="34"/>
      <c r="H170" s="65"/>
      <c r="I170" s="58"/>
      <c r="J170" s="273"/>
      <c r="K170" s="274"/>
      <c r="L170" s="205" t="str">
        <f t="shared" si="19"/>
        <v/>
      </c>
      <c r="M170" s="207">
        <f t="shared" si="20"/>
        <v>1</v>
      </c>
      <c r="N170" s="208">
        <f t="shared" si="18"/>
        <v>0</v>
      </c>
    </row>
    <row r="171" spans="1:15" ht="41.1" customHeight="1" x14ac:dyDescent="0.25">
      <c r="A171" s="47">
        <v>80</v>
      </c>
      <c r="B171" s="33"/>
      <c r="C171" s="34"/>
      <c r="D171" s="34"/>
      <c r="E171" s="34"/>
      <c r="F171" s="34"/>
      <c r="G171" s="34"/>
      <c r="H171" s="65"/>
      <c r="I171" s="58"/>
      <c r="J171" s="273"/>
      <c r="K171" s="274"/>
      <c r="L171" s="205" t="str">
        <f t="shared" si="19"/>
        <v/>
      </c>
      <c r="M171" s="207">
        <f t="shared" si="20"/>
        <v>1</v>
      </c>
      <c r="N171" s="208">
        <f t="shared" si="18"/>
        <v>0</v>
      </c>
    </row>
    <row r="172" spans="1:15" ht="41.1" customHeight="1" x14ac:dyDescent="0.25">
      <c r="A172" s="47">
        <v>81</v>
      </c>
      <c r="B172" s="33"/>
      <c r="C172" s="34"/>
      <c r="D172" s="34"/>
      <c r="E172" s="34"/>
      <c r="F172" s="34"/>
      <c r="G172" s="34"/>
      <c r="H172" s="65"/>
      <c r="I172" s="58"/>
      <c r="J172" s="273"/>
      <c r="K172" s="274"/>
      <c r="L172" s="205" t="str">
        <f t="shared" si="19"/>
        <v/>
      </c>
      <c r="M172" s="207">
        <f t="shared" si="20"/>
        <v>1</v>
      </c>
      <c r="N172" s="208">
        <f t="shared" si="18"/>
        <v>0</v>
      </c>
    </row>
    <row r="173" spans="1:15" ht="41.1" customHeight="1" x14ac:dyDescent="0.25">
      <c r="A173" s="47">
        <v>82</v>
      </c>
      <c r="B173" s="33"/>
      <c r="C173" s="34"/>
      <c r="D173" s="34"/>
      <c r="E173" s="34"/>
      <c r="F173" s="34"/>
      <c r="G173" s="34"/>
      <c r="H173" s="65"/>
      <c r="I173" s="58"/>
      <c r="J173" s="273"/>
      <c r="K173" s="274"/>
      <c r="L173" s="205" t="str">
        <f t="shared" si="19"/>
        <v/>
      </c>
      <c r="M173" s="207">
        <f t="shared" si="20"/>
        <v>1</v>
      </c>
      <c r="N173" s="208">
        <f t="shared" si="18"/>
        <v>0</v>
      </c>
    </row>
    <row r="174" spans="1:15" ht="41.1" customHeight="1" x14ac:dyDescent="0.25">
      <c r="A174" s="47">
        <v>83</v>
      </c>
      <c r="B174" s="33"/>
      <c r="C174" s="34"/>
      <c r="D174" s="34"/>
      <c r="E174" s="34"/>
      <c r="F174" s="34"/>
      <c r="G174" s="34"/>
      <c r="H174" s="65"/>
      <c r="I174" s="58"/>
      <c r="J174" s="273"/>
      <c r="K174" s="274"/>
      <c r="L174" s="205" t="str">
        <f t="shared" si="19"/>
        <v/>
      </c>
      <c r="M174" s="207">
        <f t="shared" si="20"/>
        <v>1</v>
      </c>
      <c r="N174" s="208">
        <f t="shared" si="18"/>
        <v>0</v>
      </c>
    </row>
    <row r="175" spans="1:15" ht="41.1" customHeight="1" thickBot="1" x14ac:dyDescent="0.3">
      <c r="A175" s="59">
        <v>84</v>
      </c>
      <c r="B175" s="60"/>
      <c r="C175" s="61"/>
      <c r="D175" s="61"/>
      <c r="E175" s="61"/>
      <c r="F175" s="61"/>
      <c r="G175" s="61"/>
      <c r="H175" s="66"/>
      <c r="I175" s="62"/>
      <c r="J175" s="275"/>
      <c r="K175" s="276"/>
      <c r="L175" s="205" t="str">
        <f t="shared" si="19"/>
        <v/>
      </c>
      <c r="M175" s="207">
        <f t="shared" si="20"/>
        <v>1</v>
      </c>
      <c r="N175" s="208">
        <f t="shared" si="18"/>
        <v>0</v>
      </c>
      <c r="O175" s="203">
        <f>IF(COUNTA(H164:K175)&gt;0,1,0)</f>
        <v>0</v>
      </c>
    </row>
    <row r="176" spans="1:15" ht="31.9" customHeight="1" thickBot="1" x14ac:dyDescent="0.3">
      <c r="I176" s="10" t="s">
        <v>46</v>
      </c>
      <c r="J176" s="277">
        <f>SUM(J164:J175)+J150</f>
        <v>0</v>
      </c>
      <c r="K176" s="317"/>
    </row>
    <row r="177" spans="1:14" x14ac:dyDescent="0.25">
      <c r="A177" s="43" t="s">
        <v>155</v>
      </c>
    </row>
    <row r="179" spans="1:14" ht="18.75" x14ac:dyDescent="0.3">
      <c r="B179" s="349" t="s">
        <v>43</v>
      </c>
      <c r="C179" s="350">
        <f ca="1">imzatarihi</f>
        <v>46091</v>
      </c>
      <c r="D179" s="349" t="s">
        <v>44</v>
      </c>
      <c r="E179" s="348" t="str">
        <f>IF(kurulusyetkilisi&gt;0,kurulusyetkilisi,"")</f>
        <v/>
      </c>
    </row>
    <row r="180" spans="1:14" ht="18.75" x14ac:dyDescent="0.3">
      <c r="B180" s="351"/>
      <c r="C180" s="351"/>
      <c r="D180" s="349" t="s">
        <v>45</v>
      </c>
      <c r="E180" s="349"/>
    </row>
    <row r="183" spans="1:14" x14ac:dyDescent="0.25">
      <c r="A183" s="501" t="s">
        <v>90</v>
      </c>
      <c r="B183" s="501"/>
      <c r="C183" s="501"/>
      <c r="D183" s="501"/>
      <c r="E183" s="501"/>
      <c r="F183" s="501"/>
      <c r="G183" s="501"/>
      <c r="H183" s="501"/>
      <c r="I183" s="501"/>
      <c r="J183" s="501"/>
      <c r="K183" s="501"/>
    </row>
    <row r="184" spans="1:14" x14ac:dyDescent="0.25">
      <c r="A184" s="489" t="str">
        <f>IF(YilDonem&lt;&gt;"",CONCATENATE(YilDonem," dönemine aittir."),"")</f>
        <v/>
      </c>
      <c r="B184" s="489"/>
      <c r="C184" s="489"/>
      <c r="D184" s="489"/>
      <c r="E184" s="489"/>
      <c r="F184" s="489"/>
      <c r="G184" s="489"/>
      <c r="H184" s="489"/>
      <c r="I184" s="489"/>
      <c r="J184" s="489"/>
      <c r="K184" s="489"/>
    </row>
    <row r="185" spans="1:14" ht="15.95" customHeight="1" thickBot="1" x14ac:dyDescent="0.3">
      <c r="A185" s="490" t="s">
        <v>91</v>
      </c>
      <c r="B185" s="490"/>
      <c r="C185" s="490"/>
      <c r="D185" s="490"/>
      <c r="E185" s="490"/>
      <c r="F185" s="490"/>
      <c r="G185" s="490"/>
      <c r="H185" s="490"/>
      <c r="I185" s="490"/>
      <c r="J185" s="490"/>
      <c r="K185" s="490"/>
    </row>
    <row r="186" spans="1:14" ht="31.7" customHeight="1" thickBot="1" x14ac:dyDescent="0.3">
      <c r="A186" s="491" t="s">
        <v>1</v>
      </c>
      <c r="B186" s="492"/>
      <c r="C186" s="493" t="str">
        <f>IF(ProjeNo&gt;0,ProjeNo,"")</f>
        <v/>
      </c>
      <c r="D186" s="494"/>
      <c r="E186" s="494"/>
      <c r="F186" s="494"/>
      <c r="G186" s="494"/>
      <c r="H186" s="494"/>
      <c r="I186" s="494"/>
      <c r="J186" s="494"/>
      <c r="K186" s="495"/>
    </row>
    <row r="187" spans="1:14" ht="31.7" customHeight="1" thickBot="1" x14ac:dyDescent="0.3">
      <c r="A187" s="496" t="s">
        <v>11</v>
      </c>
      <c r="B187" s="497"/>
      <c r="C187" s="498" t="str">
        <f>IF(ProjeAdi&gt;0,ProjeAdi,"")</f>
        <v/>
      </c>
      <c r="D187" s="499"/>
      <c r="E187" s="499"/>
      <c r="F187" s="499"/>
      <c r="G187" s="499"/>
      <c r="H187" s="499"/>
      <c r="I187" s="499"/>
      <c r="J187" s="499"/>
      <c r="K187" s="500"/>
    </row>
    <row r="188" spans="1:14" s="46" customFormat="1" ht="37.15" customHeight="1" thickBot="1" x14ac:dyDescent="0.3">
      <c r="A188" s="487" t="s">
        <v>7</v>
      </c>
      <c r="B188" s="487" t="s">
        <v>92</v>
      </c>
      <c r="C188" s="487" t="s">
        <v>8</v>
      </c>
      <c r="D188" s="487" t="s">
        <v>145</v>
      </c>
      <c r="E188" s="487" t="s">
        <v>97</v>
      </c>
      <c r="F188" s="487" t="s">
        <v>98</v>
      </c>
      <c r="G188" s="487" t="s">
        <v>157</v>
      </c>
      <c r="H188" s="487" t="s">
        <v>93</v>
      </c>
      <c r="I188" s="487" t="s">
        <v>94</v>
      </c>
      <c r="J188" s="147" t="s">
        <v>95</v>
      </c>
      <c r="K188" s="137" t="s">
        <v>95</v>
      </c>
      <c r="L188" s="32"/>
      <c r="N188" s="109"/>
    </row>
    <row r="189" spans="1:14" ht="18" customHeight="1" thickBot="1" x14ac:dyDescent="0.3">
      <c r="A189" s="488"/>
      <c r="B189" s="488"/>
      <c r="C189" s="488"/>
      <c r="D189" s="488"/>
      <c r="E189" s="488"/>
      <c r="F189" s="488"/>
      <c r="G189" s="488"/>
      <c r="H189" s="488"/>
      <c r="I189" s="488"/>
      <c r="J189" s="147" t="s">
        <v>96</v>
      </c>
      <c r="K189" s="137" t="s">
        <v>99</v>
      </c>
    </row>
    <row r="190" spans="1:14" ht="41.1" customHeight="1" x14ac:dyDescent="0.25">
      <c r="A190" s="53">
        <v>85</v>
      </c>
      <c r="B190" s="54"/>
      <c r="C190" s="55"/>
      <c r="D190" s="55"/>
      <c r="E190" s="55"/>
      <c r="F190" s="55"/>
      <c r="G190" s="55"/>
      <c r="H190" s="64"/>
      <c r="I190" s="57"/>
      <c r="J190" s="271"/>
      <c r="K190" s="272"/>
      <c r="L190" s="205" t="str">
        <f>IF(AND(COUNTA(B190:F190)&gt;0,M190=1),"Ulaşım Çeşidi,Belge Tarihi,Belge Numarası ve KDV Dahil Tutar doldurulduktan sonra KDV Hariç Tutar doldurulabilir.","")</f>
        <v/>
      </c>
      <c r="M190" s="207">
        <f>IF(COUNTA(G190:I190)+COUNTA(K190)=4,0,1)</f>
        <v>1</v>
      </c>
      <c r="N190" s="208">
        <f t="shared" ref="N190:N201" si="21">IF(M190=1,0,100000000)</f>
        <v>0</v>
      </c>
    </row>
    <row r="191" spans="1:14" ht="41.1" customHeight="1" x14ac:dyDescent="0.25">
      <c r="A191" s="47">
        <v>86</v>
      </c>
      <c r="B191" s="33"/>
      <c r="C191" s="34"/>
      <c r="D191" s="34"/>
      <c r="E191" s="34"/>
      <c r="F191" s="34"/>
      <c r="G191" s="34"/>
      <c r="H191" s="65"/>
      <c r="I191" s="58"/>
      <c r="J191" s="273"/>
      <c r="K191" s="274"/>
      <c r="L191" s="205" t="str">
        <f t="shared" ref="L191:L201" si="22">IF(AND(COUNTA(B191:F191)&gt;0,M191=1),"Ulaşım Çeşidi,Belge Tarihi,Belge Numarası ve KDV Dahil Tutar doldurulduktan sonra KDV Hariç Tutar doldurulabilir.","")</f>
        <v/>
      </c>
      <c r="M191" s="207">
        <f t="shared" ref="M191:M201" si="23">IF(COUNTA(G191:I191)+COUNTA(K191)=4,0,1)</f>
        <v>1</v>
      </c>
      <c r="N191" s="208">
        <f t="shared" si="21"/>
        <v>0</v>
      </c>
    </row>
    <row r="192" spans="1:14" ht="41.1" customHeight="1" x14ac:dyDescent="0.25">
      <c r="A192" s="47">
        <v>87</v>
      </c>
      <c r="B192" s="33"/>
      <c r="C192" s="34"/>
      <c r="D192" s="34"/>
      <c r="E192" s="34"/>
      <c r="F192" s="34"/>
      <c r="G192" s="34"/>
      <c r="H192" s="65"/>
      <c r="I192" s="58"/>
      <c r="J192" s="273"/>
      <c r="K192" s="274"/>
      <c r="L192" s="205" t="str">
        <f t="shared" si="22"/>
        <v/>
      </c>
      <c r="M192" s="207">
        <f t="shared" si="23"/>
        <v>1</v>
      </c>
      <c r="N192" s="208">
        <f t="shared" si="21"/>
        <v>0</v>
      </c>
    </row>
    <row r="193" spans="1:15" ht="41.1" customHeight="1" x14ac:dyDescent="0.25">
      <c r="A193" s="47">
        <v>88</v>
      </c>
      <c r="B193" s="33"/>
      <c r="C193" s="34"/>
      <c r="D193" s="34"/>
      <c r="E193" s="34"/>
      <c r="F193" s="34"/>
      <c r="G193" s="34"/>
      <c r="H193" s="65"/>
      <c r="I193" s="58"/>
      <c r="J193" s="273"/>
      <c r="K193" s="274"/>
      <c r="L193" s="205" t="str">
        <f t="shared" si="22"/>
        <v/>
      </c>
      <c r="M193" s="207">
        <f t="shared" si="23"/>
        <v>1</v>
      </c>
      <c r="N193" s="208">
        <f t="shared" si="21"/>
        <v>0</v>
      </c>
    </row>
    <row r="194" spans="1:15" ht="41.1" customHeight="1" x14ac:dyDescent="0.25">
      <c r="A194" s="47">
        <v>89</v>
      </c>
      <c r="B194" s="33"/>
      <c r="C194" s="34"/>
      <c r="D194" s="34"/>
      <c r="E194" s="34"/>
      <c r="F194" s="34"/>
      <c r="G194" s="34"/>
      <c r="H194" s="65"/>
      <c r="I194" s="58"/>
      <c r="J194" s="273"/>
      <c r="K194" s="274"/>
      <c r="L194" s="205" t="str">
        <f t="shared" si="22"/>
        <v/>
      </c>
      <c r="M194" s="207">
        <f t="shared" si="23"/>
        <v>1</v>
      </c>
      <c r="N194" s="208">
        <f t="shared" si="21"/>
        <v>0</v>
      </c>
    </row>
    <row r="195" spans="1:15" ht="41.1" customHeight="1" x14ac:dyDescent="0.25">
      <c r="A195" s="47">
        <v>90</v>
      </c>
      <c r="B195" s="33"/>
      <c r="C195" s="34"/>
      <c r="D195" s="34"/>
      <c r="E195" s="34"/>
      <c r="F195" s="34"/>
      <c r="G195" s="34"/>
      <c r="H195" s="65"/>
      <c r="I195" s="58"/>
      <c r="J195" s="273"/>
      <c r="K195" s="274"/>
      <c r="L195" s="205" t="str">
        <f t="shared" si="22"/>
        <v/>
      </c>
      <c r="M195" s="207">
        <f t="shared" si="23"/>
        <v>1</v>
      </c>
      <c r="N195" s="208">
        <f t="shared" si="21"/>
        <v>0</v>
      </c>
    </row>
    <row r="196" spans="1:15" ht="41.1" customHeight="1" x14ac:dyDescent="0.25">
      <c r="A196" s="47">
        <v>91</v>
      </c>
      <c r="B196" s="33"/>
      <c r="C196" s="34"/>
      <c r="D196" s="34"/>
      <c r="E196" s="34"/>
      <c r="F196" s="34"/>
      <c r="G196" s="34"/>
      <c r="H196" s="65"/>
      <c r="I196" s="58"/>
      <c r="J196" s="273"/>
      <c r="K196" s="274"/>
      <c r="L196" s="205" t="str">
        <f t="shared" si="22"/>
        <v/>
      </c>
      <c r="M196" s="207">
        <f t="shared" si="23"/>
        <v>1</v>
      </c>
      <c r="N196" s="208">
        <f t="shared" si="21"/>
        <v>0</v>
      </c>
    </row>
    <row r="197" spans="1:15" ht="41.1" customHeight="1" x14ac:dyDescent="0.25">
      <c r="A197" s="47">
        <v>92</v>
      </c>
      <c r="B197" s="33"/>
      <c r="C197" s="34"/>
      <c r="D197" s="34"/>
      <c r="E197" s="34"/>
      <c r="F197" s="34"/>
      <c r="G197" s="34"/>
      <c r="H197" s="65"/>
      <c r="I197" s="58"/>
      <c r="J197" s="273"/>
      <c r="K197" s="274"/>
      <c r="L197" s="205" t="str">
        <f t="shared" si="22"/>
        <v/>
      </c>
      <c r="M197" s="207">
        <f t="shared" si="23"/>
        <v>1</v>
      </c>
      <c r="N197" s="208">
        <f t="shared" si="21"/>
        <v>0</v>
      </c>
    </row>
    <row r="198" spans="1:15" ht="41.1" customHeight="1" x14ac:dyDescent="0.25">
      <c r="A198" s="47">
        <v>93</v>
      </c>
      <c r="B198" s="33"/>
      <c r="C198" s="34"/>
      <c r="D198" s="34"/>
      <c r="E198" s="34"/>
      <c r="F198" s="34"/>
      <c r="G198" s="34"/>
      <c r="H198" s="65"/>
      <c r="I198" s="58"/>
      <c r="J198" s="273"/>
      <c r="K198" s="274"/>
      <c r="L198" s="205" t="str">
        <f t="shared" si="22"/>
        <v/>
      </c>
      <c r="M198" s="207">
        <f t="shared" si="23"/>
        <v>1</v>
      </c>
      <c r="N198" s="208">
        <f t="shared" si="21"/>
        <v>0</v>
      </c>
    </row>
    <row r="199" spans="1:15" ht="41.1" customHeight="1" x14ac:dyDescent="0.25">
      <c r="A199" s="47">
        <v>94</v>
      </c>
      <c r="B199" s="33"/>
      <c r="C199" s="34"/>
      <c r="D199" s="34"/>
      <c r="E199" s="34"/>
      <c r="F199" s="34"/>
      <c r="G199" s="34"/>
      <c r="H199" s="65"/>
      <c r="I199" s="58"/>
      <c r="J199" s="273"/>
      <c r="K199" s="274"/>
      <c r="L199" s="205" t="str">
        <f t="shared" si="22"/>
        <v/>
      </c>
      <c r="M199" s="207">
        <f t="shared" si="23"/>
        <v>1</v>
      </c>
      <c r="N199" s="208">
        <f t="shared" si="21"/>
        <v>0</v>
      </c>
    </row>
    <row r="200" spans="1:15" ht="41.1" customHeight="1" x14ac:dyDescent="0.25">
      <c r="A200" s="47">
        <v>95</v>
      </c>
      <c r="B200" s="33"/>
      <c r="C200" s="34"/>
      <c r="D200" s="34"/>
      <c r="E200" s="34"/>
      <c r="F200" s="34"/>
      <c r="G200" s="34"/>
      <c r="H200" s="65"/>
      <c r="I200" s="58"/>
      <c r="J200" s="273"/>
      <c r="K200" s="274"/>
      <c r="L200" s="205" t="str">
        <f t="shared" si="22"/>
        <v/>
      </c>
      <c r="M200" s="207">
        <f t="shared" si="23"/>
        <v>1</v>
      </c>
      <c r="N200" s="208">
        <f t="shared" si="21"/>
        <v>0</v>
      </c>
    </row>
    <row r="201" spans="1:15" ht="41.1" customHeight="1" thickBot="1" x14ac:dyDescent="0.3">
      <c r="A201" s="59">
        <v>96</v>
      </c>
      <c r="B201" s="60"/>
      <c r="C201" s="61"/>
      <c r="D201" s="61"/>
      <c r="E201" s="61"/>
      <c r="F201" s="61"/>
      <c r="G201" s="61"/>
      <c r="H201" s="66"/>
      <c r="I201" s="62"/>
      <c r="J201" s="275"/>
      <c r="K201" s="276"/>
      <c r="L201" s="205" t="str">
        <f t="shared" si="22"/>
        <v/>
      </c>
      <c r="M201" s="207">
        <f t="shared" si="23"/>
        <v>1</v>
      </c>
      <c r="N201" s="208">
        <f t="shared" si="21"/>
        <v>0</v>
      </c>
      <c r="O201" s="203">
        <f>IF(COUNTA(H190:K201)&gt;0,1,0)</f>
        <v>0</v>
      </c>
    </row>
    <row r="202" spans="1:15" ht="31.9" customHeight="1" thickBot="1" x14ac:dyDescent="0.3">
      <c r="I202" s="10" t="s">
        <v>46</v>
      </c>
      <c r="J202" s="277">
        <f>SUM(J190:J201)+J176</f>
        <v>0</v>
      </c>
      <c r="K202" s="317"/>
    </row>
    <row r="203" spans="1:15" x14ac:dyDescent="0.25">
      <c r="A203" s="43" t="s">
        <v>155</v>
      </c>
    </row>
    <row r="205" spans="1:15" ht="18.75" x14ac:dyDescent="0.3">
      <c r="B205" s="349" t="s">
        <v>43</v>
      </c>
      <c r="C205" s="350">
        <f ca="1">imzatarihi</f>
        <v>46091</v>
      </c>
      <c r="D205" s="349" t="s">
        <v>44</v>
      </c>
      <c r="E205" s="348" t="str">
        <f>IF(kurulusyetkilisi&gt;0,kurulusyetkilisi,"")</f>
        <v/>
      </c>
    </row>
    <row r="206" spans="1:15" ht="18.75" x14ac:dyDescent="0.3">
      <c r="B206" s="351"/>
      <c r="C206" s="351"/>
      <c r="D206" s="349" t="s">
        <v>45</v>
      </c>
      <c r="E206" s="349"/>
    </row>
    <row r="209" spans="1:14" x14ac:dyDescent="0.25">
      <c r="A209" s="501" t="s">
        <v>90</v>
      </c>
      <c r="B209" s="501"/>
      <c r="C209" s="501"/>
      <c r="D209" s="501"/>
      <c r="E209" s="501"/>
      <c r="F209" s="501"/>
      <c r="G209" s="501"/>
      <c r="H209" s="501"/>
      <c r="I209" s="501"/>
      <c r="J209" s="501"/>
      <c r="K209" s="501"/>
    </row>
    <row r="210" spans="1:14" x14ac:dyDescent="0.25">
      <c r="A210" s="489" t="str">
        <f>IF(YilDonem&lt;&gt;"",CONCATENATE(YilDonem," dönemine aittir."),"")</f>
        <v/>
      </c>
      <c r="B210" s="489"/>
      <c r="C210" s="489"/>
      <c r="D210" s="489"/>
      <c r="E210" s="489"/>
      <c r="F210" s="489"/>
      <c r="G210" s="489"/>
      <c r="H210" s="489"/>
      <c r="I210" s="489"/>
      <c r="J210" s="489"/>
      <c r="K210" s="489"/>
    </row>
    <row r="211" spans="1:14" ht="15.95" customHeight="1" thickBot="1" x14ac:dyDescent="0.3">
      <c r="A211" s="490" t="s">
        <v>91</v>
      </c>
      <c r="B211" s="490"/>
      <c r="C211" s="490"/>
      <c r="D211" s="490"/>
      <c r="E211" s="490"/>
      <c r="F211" s="490"/>
      <c r="G211" s="490"/>
      <c r="H211" s="490"/>
      <c r="I211" s="490"/>
      <c r="J211" s="490"/>
      <c r="K211" s="490"/>
    </row>
    <row r="212" spans="1:14" ht="31.7" customHeight="1" thickBot="1" x14ac:dyDescent="0.3">
      <c r="A212" s="491" t="s">
        <v>1</v>
      </c>
      <c r="B212" s="492"/>
      <c r="C212" s="493" t="str">
        <f>IF(ProjeNo&gt;0,ProjeNo,"")</f>
        <v/>
      </c>
      <c r="D212" s="494"/>
      <c r="E212" s="494"/>
      <c r="F212" s="494"/>
      <c r="G212" s="494"/>
      <c r="H212" s="494"/>
      <c r="I212" s="494"/>
      <c r="J212" s="494"/>
      <c r="K212" s="495"/>
    </row>
    <row r="213" spans="1:14" ht="31.7" customHeight="1" thickBot="1" x14ac:dyDescent="0.3">
      <c r="A213" s="496" t="s">
        <v>11</v>
      </c>
      <c r="B213" s="497"/>
      <c r="C213" s="498" t="str">
        <f>IF(ProjeAdi&gt;0,ProjeAdi,"")</f>
        <v/>
      </c>
      <c r="D213" s="499"/>
      <c r="E213" s="499"/>
      <c r="F213" s="499"/>
      <c r="G213" s="499"/>
      <c r="H213" s="499"/>
      <c r="I213" s="499"/>
      <c r="J213" s="499"/>
      <c r="K213" s="500"/>
    </row>
    <row r="214" spans="1:14" s="46" customFormat="1" ht="37.15" customHeight="1" thickBot="1" x14ac:dyDescent="0.3">
      <c r="A214" s="487" t="s">
        <v>7</v>
      </c>
      <c r="B214" s="487" t="s">
        <v>92</v>
      </c>
      <c r="C214" s="487" t="s">
        <v>8</v>
      </c>
      <c r="D214" s="487" t="s">
        <v>145</v>
      </c>
      <c r="E214" s="487" t="s">
        <v>97</v>
      </c>
      <c r="F214" s="487" t="s">
        <v>98</v>
      </c>
      <c r="G214" s="487" t="s">
        <v>157</v>
      </c>
      <c r="H214" s="487" t="s">
        <v>93</v>
      </c>
      <c r="I214" s="487" t="s">
        <v>94</v>
      </c>
      <c r="J214" s="147" t="s">
        <v>95</v>
      </c>
      <c r="K214" s="137" t="s">
        <v>95</v>
      </c>
      <c r="L214" s="32"/>
      <c r="N214" s="109"/>
    </row>
    <row r="215" spans="1:14" ht="18" customHeight="1" thickBot="1" x14ac:dyDescent="0.3">
      <c r="A215" s="488"/>
      <c r="B215" s="488"/>
      <c r="C215" s="488"/>
      <c r="D215" s="488"/>
      <c r="E215" s="488"/>
      <c r="F215" s="488"/>
      <c r="G215" s="488"/>
      <c r="H215" s="488"/>
      <c r="I215" s="488"/>
      <c r="J215" s="147" t="s">
        <v>96</v>
      </c>
      <c r="K215" s="137" t="s">
        <v>99</v>
      </c>
    </row>
    <row r="216" spans="1:14" ht="41.1" customHeight="1" x14ac:dyDescent="0.25">
      <c r="A216" s="53">
        <v>97</v>
      </c>
      <c r="B216" s="54"/>
      <c r="C216" s="55"/>
      <c r="D216" s="55"/>
      <c r="E216" s="55"/>
      <c r="F216" s="55"/>
      <c r="G216" s="55"/>
      <c r="H216" s="64"/>
      <c r="I216" s="57"/>
      <c r="J216" s="271"/>
      <c r="K216" s="272"/>
      <c r="L216" s="205" t="str">
        <f>IF(AND(COUNTA(B216:F216)&gt;0,M216=1),"Ulaşım Çeşidi,Belge Tarihi,Belge Numarası ve KDV Dahil Tutar doldurulduktan sonra KDV Hariç Tutar doldurulabilir.","")</f>
        <v/>
      </c>
      <c r="M216" s="207">
        <f>IF(COUNTA(G216:I216)+COUNTA(K216)=4,0,1)</f>
        <v>1</v>
      </c>
      <c r="N216" s="208">
        <f t="shared" ref="N216:N227" si="24">IF(M216=1,0,100000000)</f>
        <v>0</v>
      </c>
    </row>
    <row r="217" spans="1:14" ht="41.1" customHeight="1" x14ac:dyDescent="0.25">
      <c r="A217" s="47">
        <v>98</v>
      </c>
      <c r="B217" s="33"/>
      <c r="C217" s="34"/>
      <c r="D217" s="34"/>
      <c r="E217" s="34"/>
      <c r="F217" s="34"/>
      <c r="G217" s="34"/>
      <c r="H217" s="65"/>
      <c r="I217" s="58"/>
      <c r="J217" s="273"/>
      <c r="K217" s="274"/>
      <c r="L217" s="205" t="str">
        <f t="shared" ref="L217:L227" si="25">IF(AND(COUNTA(B217:F217)&gt;0,M217=1),"Ulaşım Çeşidi,Belge Tarihi,Belge Numarası ve KDV Dahil Tutar doldurulduktan sonra KDV Hariç Tutar doldurulabilir.","")</f>
        <v/>
      </c>
      <c r="M217" s="207">
        <f t="shared" ref="M217:M227" si="26">IF(COUNTA(G217:I217)+COUNTA(K217)=4,0,1)</f>
        <v>1</v>
      </c>
      <c r="N217" s="208">
        <f t="shared" si="24"/>
        <v>0</v>
      </c>
    </row>
    <row r="218" spans="1:14" ht="41.1" customHeight="1" x14ac:dyDescent="0.25">
      <c r="A218" s="47">
        <v>99</v>
      </c>
      <c r="B218" s="33"/>
      <c r="C218" s="34"/>
      <c r="D218" s="34"/>
      <c r="E218" s="34"/>
      <c r="F218" s="34"/>
      <c r="G218" s="34"/>
      <c r="H218" s="65"/>
      <c r="I218" s="58"/>
      <c r="J218" s="273"/>
      <c r="K218" s="274"/>
      <c r="L218" s="205" t="str">
        <f t="shared" si="25"/>
        <v/>
      </c>
      <c r="M218" s="207">
        <f t="shared" si="26"/>
        <v>1</v>
      </c>
      <c r="N218" s="208">
        <f t="shared" si="24"/>
        <v>0</v>
      </c>
    </row>
    <row r="219" spans="1:14" ht="41.1" customHeight="1" x14ac:dyDescent="0.25">
      <c r="A219" s="47">
        <v>100</v>
      </c>
      <c r="B219" s="33"/>
      <c r="C219" s="34"/>
      <c r="D219" s="34"/>
      <c r="E219" s="34"/>
      <c r="F219" s="34"/>
      <c r="G219" s="34"/>
      <c r="H219" s="65"/>
      <c r="I219" s="58"/>
      <c r="J219" s="273"/>
      <c r="K219" s="274"/>
      <c r="L219" s="205" t="str">
        <f t="shared" si="25"/>
        <v/>
      </c>
      <c r="M219" s="207">
        <f t="shared" si="26"/>
        <v>1</v>
      </c>
      <c r="N219" s="208">
        <f t="shared" si="24"/>
        <v>0</v>
      </c>
    </row>
    <row r="220" spans="1:14" ht="41.1" customHeight="1" x14ac:dyDescent="0.25">
      <c r="A220" s="47">
        <v>101</v>
      </c>
      <c r="B220" s="33"/>
      <c r="C220" s="34"/>
      <c r="D220" s="34"/>
      <c r="E220" s="34"/>
      <c r="F220" s="34"/>
      <c r="G220" s="34"/>
      <c r="H220" s="65"/>
      <c r="I220" s="58"/>
      <c r="J220" s="273"/>
      <c r="K220" s="274"/>
      <c r="L220" s="205" t="str">
        <f t="shared" si="25"/>
        <v/>
      </c>
      <c r="M220" s="207">
        <f t="shared" si="26"/>
        <v>1</v>
      </c>
      <c r="N220" s="208">
        <f t="shared" si="24"/>
        <v>0</v>
      </c>
    </row>
    <row r="221" spans="1:14" ht="41.1" customHeight="1" x14ac:dyDescent="0.25">
      <c r="A221" s="47">
        <v>102</v>
      </c>
      <c r="B221" s="33"/>
      <c r="C221" s="34"/>
      <c r="D221" s="34"/>
      <c r="E221" s="34"/>
      <c r="F221" s="34"/>
      <c r="G221" s="34"/>
      <c r="H221" s="65"/>
      <c r="I221" s="58"/>
      <c r="J221" s="273"/>
      <c r="K221" s="274"/>
      <c r="L221" s="205" t="str">
        <f t="shared" si="25"/>
        <v/>
      </c>
      <c r="M221" s="207">
        <f t="shared" si="26"/>
        <v>1</v>
      </c>
      <c r="N221" s="208">
        <f t="shared" si="24"/>
        <v>0</v>
      </c>
    </row>
    <row r="222" spans="1:14" ht="41.1" customHeight="1" x14ac:dyDescent="0.25">
      <c r="A222" s="47">
        <v>103</v>
      </c>
      <c r="B222" s="33"/>
      <c r="C222" s="34"/>
      <c r="D222" s="34"/>
      <c r="E222" s="34"/>
      <c r="F222" s="34"/>
      <c r="G222" s="34"/>
      <c r="H222" s="65"/>
      <c r="I222" s="58"/>
      <c r="J222" s="273"/>
      <c r="K222" s="274"/>
      <c r="L222" s="205" t="str">
        <f t="shared" si="25"/>
        <v/>
      </c>
      <c r="M222" s="207">
        <f t="shared" si="26"/>
        <v>1</v>
      </c>
      <c r="N222" s="208">
        <f t="shared" si="24"/>
        <v>0</v>
      </c>
    </row>
    <row r="223" spans="1:14" ht="41.1" customHeight="1" x14ac:dyDescent="0.25">
      <c r="A223" s="47">
        <v>104</v>
      </c>
      <c r="B223" s="33"/>
      <c r="C223" s="34"/>
      <c r="D223" s="34"/>
      <c r="E223" s="34"/>
      <c r="F223" s="34"/>
      <c r="G223" s="34"/>
      <c r="H223" s="65"/>
      <c r="I223" s="58"/>
      <c r="J223" s="273"/>
      <c r="K223" s="274"/>
      <c r="L223" s="205" t="str">
        <f t="shared" si="25"/>
        <v/>
      </c>
      <c r="M223" s="207">
        <f t="shared" si="26"/>
        <v>1</v>
      </c>
      <c r="N223" s="208">
        <f t="shared" si="24"/>
        <v>0</v>
      </c>
    </row>
    <row r="224" spans="1:14" ht="41.1" customHeight="1" x14ac:dyDescent="0.25">
      <c r="A224" s="47">
        <v>105</v>
      </c>
      <c r="B224" s="33"/>
      <c r="C224" s="34"/>
      <c r="D224" s="34"/>
      <c r="E224" s="34"/>
      <c r="F224" s="34"/>
      <c r="G224" s="34"/>
      <c r="H224" s="65"/>
      <c r="I224" s="58"/>
      <c r="J224" s="273"/>
      <c r="K224" s="274"/>
      <c r="L224" s="205" t="str">
        <f t="shared" si="25"/>
        <v/>
      </c>
      <c r="M224" s="207">
        <f t="shared" si="26"/>
        <v>1</v>
      </c>
      <c r="N224" s="208">
        <f t="shared" si="24"/>
        <v>0</v>
      </c>
    </row>
    <row r="225" spans="1:15" ht="41.1" customHeight="1" x14ac:dyDescent="0.25">
      <c r="A225" s="47">
        <v>106</v>
      </c>
      <c r="B225" s="33"/>
      <c r="C225" s="34"/>
      <c r="D225" s="34"/>
      <c r="E225" s="34"/>
      <c r="F225" s="34"/>
      <c r="G225" s="34"/>
      <c r="H225" s="65"/>
      <c r="I225" s="58"/>
      <c r="J225" s="273"/>
      <c r="K225" s="274"/>
      <c r="L225" s="205" t="str">
        <f t="shared" si="25"/>
        <v/>
      </c>
      <c r="M225" s="207">
        <f t="shared" si="26"/>
        <v>1</v>
      </c>
      <c r="N225" s="208">
        <f t="shared" si="24"/>
        <v>0</v>
      </c>
    </row>
    <row r="226" spans="1:15" ht="41.1" customHeight="1" x14ac:dyDescent="0.25">
      <c r="A226" s="47">
        <v>107</v>
      </c>
      <c r="B226" s="33"/>
      <c r="C226" s="34"/>
      <c r="D226" s="34"/>
      <c r="E226" s="34"/>
      <c r="F226" s="34"/>
      <c r="G226" s="34"/>
      <c r="H226" s="65"/>
      <c r="I226" s="58"/>
      <c r="J226" s="273"/>
      <c r="K226" s="274"/>
      <c r="L226" s="205" t="str">
        <f t="shared" si="25"/>
        <v/>
      </c>
      <c r="M226" s="207">
        <f t="shared" si="26"/>
        <v>1</v>
      </c>
      <c r="N226" s="208">
        <f t="shared" si="24"/>
        <v>0</v>
      </c>
    </row>
    <row r="227" spans="1:15" ht="41.1" customHeight="1" thickBot="1" x14ac:dyDescent="0.3">
      <c r="A227" s="59">
        <v>108</v>
      </c>
      <c r="B227" s="60"/>
      <c r="C227" s="61"/>
      <c r="D227" s="61"/>
      <c r="E227" s="61"/>
      <c r="F227" s="61"/>
      <c r="G227" s="61"/>
      <c r="H227" s="66"/>
      <c r="I227" s="62"/>
      <c r="J227" s="275"/>
      <c r="K227" s="276"/>
      <c r="L227" s="205" t="str">
        <f t="shared" si="25"/>
        <v/>
      </c>
      <c r="M227" s="207">
        <f t="shared" si="26"/>
        <v>1</v>
      </c>
      <c r="N227" s="208">
        <f t="shared" si="24"/>
        <v>0</v>
      </c>
      <c r="O227" s="203">
        <f>IF(COUNTA(H216:K227)&gt;0,1,0)</f>
        <v>0</v>
      </c>
    </row>
    <row r="228" spans="1:15" ht="31.9" customHeight="1" thickBot="1" x14ac:dyDescent="0.3">
      <c r="I228" s="10" t="s">
        <v>46</v>
      </c>
      <c r="J228" s="277">
        <f>SUM(J216:J227)+J202</f>
        <v>0</v>
      </c>
      <c r="K228" s="317"/>
    </row>
    <row r="229" spans="1:15" x14ac:dyDescent="0.25">
      <c r="A229" s="43" t="s">
        <v>155</v>
      </c>
    </row>
    <row r="231" spans="1:15" ht="18.75" x14ac:dyDescent="0.3">
      <c r="B231" s="349" t="s">
        <v>43</v>
      </c>
      <c r="C231" s="350">
        <f ca="1">imzatarihi</f>
        <v>46091</v>
      </c>
      <c r="D231" s="349" t="s">
        <v>44</v>
      </c>
      <c r="E231" s="348" t="str">
        <f>IF(kurulusyetkilisi&gt;0,kurulusyetkilisi,"")</f>
        <v/>
      </c>
    </row>
    <row r="232" spans="1:15" ht="18.75" x14ac:dyDescent="0.3">
      <c r="B232" s="351"/>
      <c r="C232" s="351"/>
      <c r="D232" s="349" t="s">
        <v>45</v>
      </c>
      <c r="E232" s="349"/>
    </row>
  </sheetData>
  <sheetProtection algorithmName="SHA-512" hashValue="9VadNZYTyX18BQVnl50Q8GXWgs4kXxvaK+5J48gGumhpe2KC/+TrrwkWV8crxFEKvUagHKGomJTpPzCIzGiK0A==" saltValue="ZFfRdrxBZyngA+7gqEfk0w==" spinCount="100000" sheet="1" objects="1" scenarios="1"/>
  <mergeCells count="144">
    <mergeCell ref="A131:K131"/>
    <mergeCell ref="A132:K132"/>
    <mergeCell ref="A133:K133"/>
    <mergeCell ref="A134:B134"/>
    <mergeCell ref="C134:K134"/>
    <mergeCell ref="A135:B135"/>
    <mergeCell ref="C135:K135"/>
    <mergeCell ref="A136:A137"/>
    <mergeCell ref="B136:B137"/>
    <mergeCell ref="C136:C137"/>
    <mergeCell ref="D136:D137"/>
    <mergeCell ref="E136:E137"/>
    <mergeCell ref="F136:F137"/>
    <mergeCell ref="G136:G137"/>
    <mergeCell ref="H136:H137"/>
    <mergeCell ref="I136:I137"/>
    <mergeCell ref="A105:K105"/>
    <mergeCell ref="A106:K106"/>
    <mergeCell ref="A107:K107"/>
    <mergeCell ref="A108:B108"/>
    <mergeCell ref="C108:K108"/>
    <mergeCell ref="A109:B109"/>
    <mergeCell ref="C109:K109"/>
    <mergeCell ref="A110:A111"/>
    <mergeCell ref="B110:B111"/>
    <mergeCell ref="C110:C111"/>
    <mergeCell ref="D110:D111"/>
    <mergeCell ref="E110:E111"/>
    <mergeCell ref="F110:F111"/>
    <mergeCell ref="G110:G111"/>
    <mergeCell ref="H110:H111"/>
    <mergeCell ref="I110:I111"/>
    <mergeCell ref="A84:A85"/>
    <mergeCell ref="B84:B85"/>
    <mergeCell ref="C84:C85"/>
    <mergeCell ref="D84:D85"/>
    <mergeCell ref="E84:E85"/>
    <mergeCell ref="F84:F85"/>
    <mergeCell ref="G84:G85"/>
    <mergeCell ref="H84:H85"/>
    <mergeCell ref="I84:I85"/>
    <mergeCell ref="G58:G59"/>
    <mergeCell ref="A79:K79"/>
    <mergeCell ref="A80:K80"/>
    <mergeCell ref="A81:K81"/>
    <mergeCell ref="A82:B82"/>
    <mergeCell ref="C82:K82"/>
    <mergeCell ref="H58:H59"/>
    <mergeCell ref="I58:I59"/>
    <mergeCell ref="A83:B83"/>
    <mergeCell ref="C83:K83"/>
    <mergeCell ref="A1:K1"/>
    <mergeCell ref="A2:K2"/>
    <mergeCell ref="I6:I7"/>
    <mergeCell ref="A4:B4"/>
    <mergeCell ref="A5:B5"/>
    <mergeCell ref="C4:K4"/>
    <mergeCell ref="C5:K5"/>
    <mergeCell ref="B6:B7"/>
    <mergeCell ref="C6:C7"/>
    <mergeCell ref="D6:D7"/>
    <mergeCell ref="E6:E7"/>
    <mergeCell ref="F6:F7"/>
    <mergeCell ref="H6:H7"/>
    <mergeCell ref="A6:A7"/>
    <mergeCell ref="G6:G7"/>
    <mergeCell ref="A3:K3"/>
    <mergeCell ref="B32:B33"/>
    <mergeCell ref="C32:C33"/>
    <mergeCell ref="D32:D33"/>
    <mergeCell ref="E32:E33"/>
    <mergeCell ref="A55:K55"/>
    <mergeCell ref="I32:I33"/>
    <mergeCell ref="A53:K53"/>
    <mergeCell ref="A54:K54"/>
    <mergeCell ref="A29:K29"/>
    <mergeCell ref="F32:F33"/>
    <mergeCell ref="H32:H33"/>
    <mergeCell ref="G32:G33"/>
    <mergeCell ref="A159:K159"/>
    <mergeCell ref="A160:B160"/>
    <mergeCell ref="C160:K160"/>
    <mergeCell ref="A161:B161"/>
    <mergeCell ref="C161:K161"/>
    <mergeCell ref="A27:K27"/>
    <mergeCell ref="A30:B30"/>
    <mergeCell ref="C30:K30"/>
    <mergeCell ref="A157:K157"/>
    <mergeCell ref="A158:K158"/>
    <mergeCell ref="A56:B56"/>
    <mergeCell ref="C56:K56"/>
    <mergeCell ref="A57:B57"/>
    <mergeCell ref="C57:K57"/>
    <mergeCell ref="A58:A59"/>
    <mergeCell ref="B58:B59"/>
    <mergeCell ref="C58:C59"/>
    <mergeCell ref="D58:D59"/>
    <mergeCell ref="E58:E59"/>
    <mergeCell ref="F58:F59"/>
    <mergeCell ref="A28:K28"/>
    <mergeCell ref="A31:B31"/>
    <mergeCell ref="C31:K31"/>
    <mergeCell ref="A32:A33"/>
    <mergeCell ref="A184:K184"/>
    <mergeCell ref="A185:K185"/>
    <mergeCell ref="A186:B186"/>
    <mergeCell ref="C186:K186"/>
    <mergeCell ref="A187:B187"/>
    <mergeCell ref="C187:K187"/>
    <mergeCell ref="F162:F163"/>
    <mergeCell ref="G162:G163"/>
    <mergeCell ref="H162:H163"/>
    <mergeCell ref="I162:I163"/>
    <mergeCell ref="A183:K183"/>
    <mergeCell ref="A162:A163"/>
    <mergeCell ref="B162:B163"/>
    <mergeCell ref="C162:C163"/>
    <mergeCell ref="D162:D163"/>
    <mergeCell ref="E162:E163"/>
    <mergeCell ref="A210:K210"/>
    <mergeCell ref="A211:K211"/>
    <mergeCell ref="A212:B212"/>
    <mergeCell ref="C212:K212"/>
    <mergeCell ref="A213:B213"/>
    <mergeCell ref="C213:K213"/>
    <mergeCell ref="F188:F189"/>
    <mergeCell ref="G188:G189"/>
    <mergeCell ref="H188:H189"/>
    <mergeCell ref="I188:I189"/>
    <mergeCell ref="A209:K209"/>
    <mergeCell ref="A188:A189"/>
    <mergeCell ref="B188:B189"/>
    <mergeCell ref="C188:C189"/>
    <mergeCell ref="D188:D189"/>
    <mergeCell ref="E188:E189"/>
    <mergeCell ref="F214:F215"/>
    <mergeCell ref="G214:G215"/>
    <mergeCell ref="H214:H215"/>
    <mergeCell ref="I214:I215"/>
    <mergeCell ref="A214:A215"/>
    <mergeCell ref="B214:B215"/>
    <mergeCell ref="C214:C215"/>
    <mergeCell ref="D214:D215"/>
    <mergeCell ref="E214:E215"/>
  </mergeCells>
  <dataValidations count="3">
    <dataValidation type="list" allowBlank="1" showInputMessage="1" showErrorMessage="1" sqref="G216:G227 G34:G45 G60:G71 G86:G97 G112:G123 G138:G149 G164:G175 G190:G201 G8:G19" xr:uid="{00000000-0002-0000-0E00-000000000000}">
      <formula1>"Otobüs,Tren,Gemi,Uçak"</formula1>
    </dataValidation>
    <dataValidation type="whole" allowBlank="1" showInputMessage="1" showErrorMessage="1" error="Ulaşım Çeşidi,Belge Tarihi,Belge Numarası ve KDV Dahil Tutar bilgilerini doldurduktan sonra KDV Hariç Tutarı giriniz._x000a_" sqref="J216:J227" xr:uid="{00000000-0002-0000-0E00-000001000000}">
      <formula1>0</formula1>
      <formula2>N216</formula2>
    </dataValidation>
    <dataValidation type="whole" allowBlank="1" showInputMessage="1" showErrorMessage="1" error="Ulaşım Çeşidi,Belge Tarihi,Belge Numarası ve KDV Dahil Tutar doldurulduktan sonra KDV Hariç Tutar doldurulabilir._x000a_" prompt="Ulaşım Çeşidi,Belge Tarihi,Belge Numarası ve KDV Dahil Tutar doldurulduktan sonra KDV Hariç Tutar doldurulabilir." sqref="J8:J19 J34:J45 J60:J71 J86:J97 J112:J123 J138:J149 J164:J175 J190:J201" xr:uid="{00000000-0002-0000-0E00-000002000000}">
      <formula1>0</formula1>
      <formula2>N8</formula2>
    </dataValidation>
  </dataValidations>
  <printOptions horizontalCentered="1"/>
  <pageMargins left="0.19685039370078741" right="0.19685039370078741" top="0.74803149606299213" bottom="0.74803149606299213" header="0.31496062992125984" footer="0.31496062992125984"/>
  <pageSetup paperSize="9" scale="60" orientation="landscape" r:id="rId1"/>
  <rowBreaks count="8" manualBreakCount="8">
    <brk id="26" max="10" man="1"/>
    <brk id="52" max="10" man="1"/>
    <brk id="78" max="10" man="1"/>
    <brk id="104" max="10" man="1"/>
    <brk id="130" max="10" man="1"/>
    <brk id="156" max="10" man="1"/>
    <brk id="182" max="10" man="1"/>
    <brk id="208" max="10" man="1"/>
  </rowBreaks>
  <ignoredErrors>
    <ignoredError sqref="L8:L19 L34:L45 L60:L71 L86:L97 L112:L123 L138:L149 L164:L175 L190:L201 L216:L227"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15"/>
  <dimension ref="A1:O208"/>
  <sheetViews>
    <sheetView zoomScale="80" zoomScaleNormal="80" workbookViewId="0">
      <selection activeCell="B8" sqref="B8"/>
    </sheetView>
  </sheetViews>
  <sheetFormatPr defaultColWidth="8.85546875" defaultRowHeight="15.75" x14ac:dyDescent="0.25"/>
  <cols>
    <col min="1" max="1" width="7.7109375" style="43" customWidth="1"/>
    <col min="2" max="2" width="14.7109375" style="43" customWidth="1"/>
    <col min="3" max="3" width="50.7109375" style="43" customWidth="1"/>
    <col min="4" max="4" width="10.7109375" style="43" customWidth="1"/>
    <col min="5" max="5" width="16.7109375" style="43" customWidth="1"/>
    <col min="6" max="6" width="30.7109375" style="43" customWidth="1"/>
    <col min="7" max="8" width="16.7109375" style="43" customWidth="1"/>
    <col min="9" max="9" width="12.42578125" style="43" customWidth="1"/>
    <col min="10" max="10" width="19.42578125" style="43" customWidth="1"/>
    <col min="11" max="11" width="49.28515625" customWidth="1"/>
    <col min="12" max="12" width="10.7109375" style="44" hidden="1" customWidth="1"/>
    <col min="13" max="13" width="21.28515625" style="108" hidden="1" customWidth="1"/>
    <col min="14" max="15" width="8.85546875" style="43" hidden="1" customWidth="1"/>
    <col min="16" max="16" width="8.85546875" style="43" customWidth="1"/>
    <col min="17" max="16384" width="8.85546875" style="43"/>
  </cols>
  <sheetData>
    <row r="1" spans="1:15" x14ac:dyDescent="0.25">
      <c r="A1" s="501" t="s">
        <v>100</v>
      </c>
      <c r="B1" s="501"/>
      <c r="C1" s="501"/>
      <c r="D1" s="501"/>
      <c r="E1" s="501"/>
      <c r="F1" s="501"/>
      <c r="G1" s="501"/>
      <c r="H1" s="501"/>
      <c r="I1" s="501"/>
      <c r="J1" s="501"/>
      <c r="K1" s="4"/>
      <c r="O1" s="193" t="str">
        <f>CONCATENATE("A1:J",SUM(N:N)*30)</f>
        <v>A1:J30</v>
      </c>
    </row>
    <row r="2" spans="1:15" x14ac:dyDescent="0.25">
      <c r="A2" s="489" t="str">
        <f>IF(YilDonem&lt;&gt;"",CONCATENATE(YilDonem," dönemine aittir."),"")</f>
        <v/>
      </c>
      <c r="B2" s="489"/>
      <c r="C2" s="489"/>
      <c r="D2" s="489"/>
      <c r="E2" s="489"/>
      <c r="F2" s="489"/>
      <c r="G2" s="489"/>
      <c r="H2" s="489"/>
      <c r="I2" s="489"/>
      <c r="J2" s="489"/>
      <c r="K2" s="4"/>
    </row>
    <row r="3" spans="1:15" ht="15.95" customHeight="1" thickBot="1" x14ac:dyDescent="0.3">
      <c r="A3" s="502" t="s">
        <v>101</v>
      </c>
      <c r="B3" s="502"/>
      <c r="C3" s="502"/>
      <c r="D3" s="502"/>
      <c r="E3" s="502"/>
      <c r="F3" s="502"/>
      <c r="G3" s="502"/>
      <c r="H3" s="502"/>
      <c r="I3" s="502"/>
      <c r="J3" s="502"/>
      <c r="K3" s="4"/>
    </row>
    <row r="4" spans="1:15" ht="31.7" customHeight="1" thickBot="1" x14ac:dyDescent="0.3">
      <c r="A4" s="491" t="s">
        <v>1</v>
      </c>
      <c r="B4" s="492"/>
      <c r="C4" s="493" t="str">
        <f>IF(ProjeNo&gt;0,ProjeNo,"")</f>
        <v/>
      </c>
      <c r="D4" s="494"/>
      <c r="E4" s="494"/>
      <c r="F4" s="494"/>
      <c r="G4" s="494"/>
      <c r="H4" s="494"/>
      <c r="I4" s="494"/>
      <c r="J4" s="495"/>
      <c r="K4" s="4"/>
    </row>
    <row r="5" spans="1:15" ht="31.7" customHeight="1" thickBot="1" x14ac:dyDescent="0.3">
      <c r="A5" s="496" t="s">
        <v>11</v>
      </c>
      <c r="B5" s="497"/>
      <c r="C5" s="498" t="str">
        <f>IF(ProjeAdi&gt;0,ProjeAdi,"")</f>
        <v/>
      </c>
      <c r="D5" s="499"/>
      <c r="E5" s="499"/>
      <c r="F5" s="499"/>
      <c r="G5" s="499"/>
      <c r="H5" s="499"/>
      <c r="I5" s="499"/>
      <c r="J5" s="500"/>
      <c r="K5" s="4"/>
    </row>
    <row r="6" spans="1:15" s="46" customFormat="1" ht="37.15" customHeight="1" thickBot="1" x14ac:dyDescent="0.3">
      <c r="A6" s="487" t="s">
        <v>7</v>
      </c>
      <c r="B6" s="487" t="s">
        <v>102</v>
      </c>
      <c r="C6" s="487" t="s">
        <v>103</v>
      </c>
      <c r="D6" s="487" t="s">
        <v>104</v>
      </c>
      <c r="E6" s="487" t="s">
        <v>93</v>
      </c>
      <c r="F6" s="487" t="s">
        <v>94</v>
      </c>
      <c r="G6" s="137" t="s">
        <v>95</v>
      </c>
      <c r="H6" s="137" t="s">
        <v>95</v>
      </c>
      <c r="I6" s="503" t="s">
        <v>184</v>
      </c>
      <c r="J6" s="357" t="s">
        <v>185</v>
      </c>
      <c r="K6" s="13"/>
      <c r="L6" s="45"/>
      <c r="M6" s="109"/>
    </row>
    <row r="7" spans="1:15" ht="18" customHeight="1" thickBot="1" x14ac:dyDescent="0.3">
      <c r="A7" s="488"/>
      <c r="B7" s="488"/>
      <c r="C7" s="488"/>
      <c r="D7" s="488"/>
      <c r="E7" s="488"/>
      <c r="F7" s="488"/>
      <c r="G7" s="137" t="s">
        <v>96</v>
      </c>
      <c r="H7" s="137" t="s">
        <v>99</v>
      </c>
      <c r="I7" s="504"/>
      <c r="J7" s="137" t="s">
        <v>96</v>
      </c>
      <c r="K7" s="4"/>
    </row>
    <row r="8" spans="1:15" ht="26.45" customHeight="1" x14ac:dyDescent="0.25">
      <c r="A8" s="53">
        <v>1</v>
      </c>
      <c r="B8" s="54"/>
      <c r="C8" s="55"/>
      <c r="D8" s="77"/>
      <c r="E8" s="56"/>
      <c r="F8" s="299"/>
      <c r="G8" s="285"/>
      <c r="H8" s="272"/>
      <c r="I8" s="363"/>
      <c r="J8" s="272"/>
      <c r="K8" s="205" t="str">
        <f t="shared" ref="K8:K22" si="0">IF(AND(C8&lt;&gt;"",L8=1),"Belge Tarihi,Belge Numarası ve KDV Dahil Tutar doldurulduktan sonra KDV Hariç Tutar doldurulabilir.","")</f>
        <v/>
      </c>
      <c r="L8" s="199">
        <f t="shared" ref="L8:L22" si="1">IF(COUNTA(E8:F8)+COUNTA(H8)=3,0,1)</f>
        <v>1</v>
      </c>
      <c r="M8" s="208">
        <f>IF(L8=1,0,100000000)</f>
        <v>0</v>
      </c>
    </row>
    <row r="9" spans="1:15" ht="26.45" customHeight="1" x14ac:dyDescent="0.25">
      <c r="A9" s="48">
        <v>2</v>
      </c>
      <c r="B9" s="36"/>
      <c r="C9" s="37"/>
      <c r="D9" s="38"/>
      <c r="E9" s="35"/>
      <c r="F9" s="300"/>
      <c r="G9" s="278"/>
      <c r="H9" s="274"/>
      <c r="I9" s="364"/>
      <c r="J9" s="279"/>
      <c r="K9" s="205" t="str">
        <f t="shared" si="0"/>
        <v/>
      </c>
      <c r="L9" s="199">
        <f t="shared" si="1"/>
        <v>1</v>
      </c>
      <c r="M9" s="208">
        <f t="shared" ref="M9:M22" si="2">IF(L9=1,0,100000000)</f>
        <v>0</v>
      </c>
    </row>
    <row r="10" spans="1:15" ht="26.45" customHeight="1" x14ac:dyDescent="0.25">
      <c r="A10" s="48">
        <v>3</v>
      </c>
      <c r="B10" s="36"/>
      <c r="C10" s="37"/>
      <c r="D10" s="38"/>
      <c r="E10" s="35"/>
      <c r="F10" s="300"/>
      <c r="G10" s="278"/>
      <c r="H10" s="274"/>
      <c r="I10" s="364"/>
      <c r="J10" s="279"/>
      <c r="K10" s="205" t="str">
        <f t="shared" si="0"/>
        <v/>
      </c>
      <c r="L10" s="199">
        <f t="shared" si="1"/>
        <v>1</v>
      </c>
      <c r="M10" s="208">
        <f t="shared" si="2"/>
        <v>0</v>
      </c>
    </row>
    <row r="11" spans="1:15" ht="26.45" customHeight="1" x14ac:dyDescent="0.25">
      <c r="A11" s="48">
        <v>4</v>
      </c>
      <c r="B11" s="36"/>
      <c r="C11" s="37"/>
      <c r="D11" s="38"/>
      <c r="E11" s="35"/>
      <c r="F11" s="300"/>
      <c r="G11" s="278"/>
      <c r="H11" s="274"/>
      <c r="I11" s="364"/>
      <c r="J11" s="279"/>
      <c r="K11" s="205" t="str">
        <f t="shared" si="0"/>
        <v/>
      </c>
      <c r="L11" s="199">
        <f t="shared" si="1"/>
        <v>1</v>
      </c>
      <c r="M11" s="208">
        <f t="shared" si="2"/>
        <v>0</v>
      </c>
    </row>
    <row r="12" spans="1:15" ht="26.45" customHeight="1" x14ac:dyDescent="0.25">
      <c r="A12" s="48">
        <v>5</v>
      </c>
      <c r="B12" s="36"/>
      <c r="C12" s="37"/>
      <c r="D12" s="38"/>
      <c r="E12" s="35"/>
      <c r="F12" s="300"/>
      <c r="G12" s="278"/>
      <c r="H12" s="274"/>
      <c r="I12" s="364"/>
      <c r="J12" s="279"/>
      <c r="K12" s="205" t="str">
        <f t="shared" si="0"/>
        <v/>
      </c>
      <c r="L12" s="199">
        <f t="shared" si="1"/>
        <v>1</v>
      </c>
      <c r="M12" s="208">
        <f t="shared" si="2"/>
        <v>0</v>
      </c>
    </row>
    <row r="13" spans="1:15" ht="26.45" customHeight="1" x14ac:dyDescent="0.25">
      <c r="A13" s="48">
        <v>6</v>
      </c>
      <c r="B13" s="36"/>
      <c r="C13" s="37"/>
      <c r="D13" s="38"/>
      <c r="E13" s="35"/>
      <c r="F13" s="300"/>
      <c r="G13" s="278"/>
      <c r="H13" s="274"/>
      <c r="I13" s="364"/>
      <c r="J13" s="279"/>
      <c r="K13" s="205" t="str">
        <f t="shared" si="0"/>
        <v/>
      </c>
      <c r="L13" s="199">
        <f t="shared" si="1"/>
        <v>1</v>
      </c>
      <c r="M13" s="208">
        <f t="shared" si="2"/>
        <v>0</v>
      </c>
    </row>
    <row r="14" spans="1:15" ht="26.45" customHeight="1" x14ac:dyDescent="0.25">
      <c r="A14" s="48">
        <v>7</v>
      </c>
      <c r="B14" s="36"/>
      <c r="C14" s="37"/>
      <c r="D14" s="38"/>
      <c r="E14" s="35"/>
      <c r="F14" s="300"/>
      <c r="G14" s="278"/>
      <c r="H14" s="274"/>
      <c r="I14" s="364"/>
      <c r="J14" s="279"/>
      <c r="K14" s="205" t="str">
        <f t="shared" si="0"/>
        <v/>
      </c>
      <c r="L14" s="199">
        <f t="shared" si="1"/>
        <v>1</v>
      </c>
      <c r="M14" s="208">
        <f t="shared" si="2"/>
        <v>0</v>
      </c>
    </row>
    <row r="15" spans="1:15" ht="26.45" customHeight="1" x14ac:dyDescent="0.25">
      <c r="A15" s="48">
        <v>8</v>
      </c>
      <c r="B15" s="36"/>
      <c r="C15" s="37"/>
      <c r="D15" s="38"/>
      <c r="E15" s="35"/>
      <c r="F15" s="300"/>
      <c r="G15" s="278"/>
      <c r="H15" s="274"/>
      <c r="I15" s="364"/>
      <c r="J15" s="279"/>
      <c r="K15" s="205" t="str">
        <f t="shared" si="0"/>
        <v/>
      </c>
      <c r="L15" s="199">
        <f t="shared" si="1"/>
        <v>1</v>
      </c>
      <c r="M15" s="208">
        <f t="shared" si="2"/>
        <v>0</v>
      </c>
    </row>
    <row r="16" spans="1:15" ht="26.45" customHeight="1" x14ac:dyDescent="0.25">
      <c r="A16" s="48">
        <v>9</v>
      </c>
      <c r="B16" s="36"/>
      <c r="C16" s="37"/>
      <c r="D16" s="38"/>
      <c r="E16" s="35"/>
      <c r="F16" s="300"/>
      <c r="G16" s="278"/>
      <c r="H16" s="274"/>
      <c r="I16" s="364"/>
      <c r="J16" s="279"/>
      <c r="K16" s="205" t="str">
        <f t="shared" si="0"/>
        <v/>
      </c>
      <c r="L16" s="199">
        <f t="shared" si="1"/>
        <v>1</v>
      </c>
      <c r="M16" s="208">
        <f t="shared" si="2"/>
        <v>0</v>
      </c>
    </row>
    <row r="17" spans="1:14" ht="26.45" customHeight="1" x14ac:dyDescent="0.25">
      <c r="A17" s="48">
        <v>10</v>
      </c>
      <c r="B17" s="36"/>
      <c r="C17" s="37"/>
      <c r="D17" s="38"/>
      <c r="E17" s="35"/>
      <c r="F17" s="300"/>
      <c r="G17" s="278"/>
      <c r="H17" s="274"/>
      <c r="I17" s="364"/>
      <c r="J17" s="279"/>
      <c r="K17" s="205" t="str">
        <f t="shared" si="0"/>
        <v/>
      </c>
      <c r="L17" s="199">
        <f t="shared" si="1"/>
        <v>1</v>
      </c>
      <c r="M17" s="208">
        <f t="shared" si="2"/>
        <v>0</v>
      </c>
    </row>
    <row r="18" spans="1:14" ht="26.45" customHeight="1" x14ac:dyDescent="0.25">
      <c r="A18" s="48">
        <v>11</v>
      </c>
      <c r="B18" s="36"/>
      <c r="C18" s="37"/>
      <c r="D18" s="38"/>
      <c r="E18" s="35"/>
      <c r="F18" s="300"/>
      <c r="G18" s="278"/>
      <c r="H18" s="274"/>
      <c r="I18" s="364"/>
      <c r="J18" s="279"/>
      <c r="K18" s="205" t="str">
        <f t="shared" si="0"/>
        <v/>
      </c>
      <c r="L18" s="199">
        <f t="shared" si="1"/>
        <v>1</v>
      </c>
      <c r="M18" s="208">
        <f t="shared" si="2"/>
        <v>0</v>
      </c>
    </row>
    <row r="19" spans="1:14" ht="26.45" customHeight="1" x14ac:dyDescent="0.25">
      <c r="A19" s="48">
        <v>12</v>
      </c>
      <c r="B19" s="36"/>
      <c r="C19" s="37"/>
      <c r="D19" s="38"/>
      <c r="E19" s="35"/>
      <c r="F19" s="300"/>
      <c r="G19" s="278"/>
      <c r="H19" s="274"/>
      <c r="I19" s="364"/>
      <c r="J19" s="279"/>
      <c r="K19" s="205" t="str">
        <f t="shared" si="0"/>
        <v/>
      </c>
      <c r="L19" s="199">
        <f t="shared" si="1"/>
        <v>1</v>
      </c>
      <c r="M19" s="208">
        <f t="shared" si="2"/>
        <v>0</v>
      </c>
    </row>
    <row r="20" spans="1:14" ht="26.45" customHeight="1" x14ac:dyDescent="0.25">
      <c r="A20" s="48">
        <v>13</v>
      </c>
      <c r="B20" s="36"/>
      <c r="C20" s="37"/>
      <c r="D20" s="38"/>
      <c r="E20" s="35"/>
      <c r="F20" s="300"/>
      <c r="G20" s="278"/>
      <c r="H20" s="274"/>
      <c r="I20" s="364"/>
      <c r="J20" s="279"/>
      <c r="K20" s="205" t="str">
        <f t="shared" si="0"/>
        <v/>
      </c>
      <c r="L20" s="199">
        <f t="shared" si="1"/>
        <v>1</v>
      </c>
      <c r="M20" s="208">
        <f t="shared" si="2"/>
        <v>0</v>
      </c>
    </row>
    <row r="21" spans="1:14" ht="26.45" customHeight="1" x14ac:dyDescent="0.25">
      <c r="A21" s="48">
        <v>14</v>
      </c>
      <c r="B21" s="36"/>
      <c r="C21" s="37"/>
      <c r="D21" s="38"/>
      <c r="E21" s="35"/>
      <c r="F21" s="300"/>
      <c r="G21" s="278"/>
      <c r="H21" s="274"/>
      <c r="I21" s="364"/>
      <c r="J21" s="279"/>
      <c r="K21" s="205" t="str">
        <f t="shared" si="0"/>
        <v/>
      </c>
      <c r="L21" s="199">
        <f t="shared" si="1"/>
        <v>1</v>
      </c>
      <c r="M21" s="208">
        <f t="shared" si="2"/>
        <v>0</v>
      </c>
    </row>
    <row r="22" spans="1:14" ht="26.45" customHeight="1" thickBot="1" x14ac:dyDescent="0.3">
      <c r="A22" s="49">
        <v>15</v>
      </c>
      <c r="B22" s="39"/>
      <c r="C22" s="40"/>
      <c r="D22" s="41"/>
      <c r="E22" s="42"/>
      <c r="F22" s="301"/>
      <c r="G22" s="283"/>
      <c r="H22" s="276"/>
      <c r="I22" s="365"/>
      <c r="J22" s="280"/>
      <c r="K22" s="205" t="str">
        <f t="shared" si="0"/>
        <v/>
      </c>
      <c r="L22" s="199">
        <f t="shared" si="1"/>
        <v>1</v>
      </c>
      <c r="M22" s="208">
        <f t="shared" si="2"/>
        <v>0</v>
      </c>
      <c r="N22" s="43">
        <v>1</v>
      </c>
    </row>
    <row r="23" spans="1:14" ht="32.25" thickBot="1" x14ac:dyDescent="0.3">
      <c r="F23" s="11" t="s">
        <v>46</v>
      </c>
      <c r="G23" s="281">
        <f>SUM(G8:G22)</f>
        <v>0</v>
      </c>
      <c r="H23" s="317"/>
      <c r="I23" s="361" t="s">
        <v>186</v>
      </c>
      <c r="J23" s="366">
        <f>SUM(J8:J22)</f>
        <v>0</v>
      </c>
    </row>
    <row r="25" spans="1:14" x14ac:dyDescent="0.25">
      <c r="A25" s="328" t="s">
        <v>155</v>
      </c>
      <c r="B25" s="50"/>
      <c r="C25" s="50"/>
      <c r="D25" s="50"/>
      <c r="E25" s="50"/>
      <c r="F25" s="50"/>
      <c r="G25" s="50"/>
      <c r="H25" s="50"/>
      <c r="I25" s="50"/>
      <c r="J25" s="50"/>
    </row>
    <row r="27" spans="1:14" ht="18.75" x14ac:dyDescent="0.3">
      <c r="A27" s="349" t="s">
        <v>43</v>
      </c>
      <c r="B27" s="350">
        <f ca="1">imzatarihi</f>
        <v>46091</v>
      </c>
      <c r="C27" s="352" t="s">
        <v>44</v>
      </c>
      <c r="D27" s="348" t="str">
        <f>IF(kurulusyetkilisi&gt;0,kurulusyetkilisi,"")</f>
        <v/>
      </c>
    </row>
    <row r="28" spans="1:14" ht="21" x14ac:dyDescent="0.35">
      <c r="B28" s="351"/>
      <c r="C28" s="352" t="s">
        <v>45</v>
      </c>
      <c r="E28" s="349"/>
      <c r="I28" s="362"/>
      <c r="J28" s="362"/>
    </row>
    <row r="31" spans="1:14" x14ac:dyDescent="0.25">
      <c r="A31" s="501" t="s">
        <v>100</v>
      </c>
      <c r="B31" s="501"/>
      <c r="C31" s="501"/>
      <c r="D31" s="501"/>
      <c r="E31" s="501"/>
      <c r="F31" s="501"/>
      <c r="G31" s="501"/>
      <c r="H31" s="501"/>
      <c r="I31" s="501"/>
      <c r="J31" s="501"/>
      <c r="K31" s="4"/>
    </row>
    <row r="32" spans="1:14" x14ac:dyDescent="0.25">
      <c r="A32" s="489" t="s">
        <v>187</v>
      </c>
      <c r="B32" s="489"/>
      <c r="C32" s="489"/>
      <c r="D32" s="489"/>
      <c r="E32" s="489"/>
      <c r="F32" s="489"/>
      <c r="G32" s="489"/>
      <c r="H32" s="489"/>
      <c r="I32" s="489"/>
      <c r="J32" s="489"/>
      <c r="K32" s="4"/>
    </row>
    <row r="33" spans="1:13" ht="15.95" customHeight="1" thickBot="1" x14ac:dyDescent="0.3">
      <c r="A33" s="502" t="s">
        <v>101</v>
      </c>
      <c r="B33" s="502"/>
      <c r="C33" s="502"/>
      <c r="D33" s="502"/>
      <c r="E33" s="502"/>
      <c r="F33" s="502"/>
      <c r="G33" s="502"/>
      <c r="H33" s="502"/>
      <c r="I33" s="502"/>
      <c r="J33" s="502"/>
      <c r="K33" s="4"/>
    </row>
    <row r="34" spans="1:13" ht="31.7" customHeight="1" thickBot="1" x14ac:dyDescent="0.3">
      <c r="A34" s="491" t="s">
        <v>1</v>
      </c>
      <c r="B34" s="492"/>
      <c r="C34" s="493" t="str">
        <f>IF(ProjeNo&gt;0,ProjeNo,"")</f>
        <v/>
      </c>
      <c r="D34" s="494"/>
      <c r="E34" s="494"/>
      <c r="F34" s="494"/>
      <c r="G34" s="494"/>
      <c r="H34" s="494"/>
      <c r="I34" s="494"/>
      <c r="J34" s="495"/>
      <c r="K34" s="4"/>
    </row>
    <row r="35" spans="1:13" ht="31.7" customHeight="1" thickBot="1" x14ac:dyDescent="0.3">
      <c r="A35" s="496" t="s">
        <v>11</v>
      </c>
      <c r="B35" s="497"/>
      <c r="C35" s="498" t="str">
        <f>IF(ProjeAdi&gt;0,ProjeAdi,"")</f>
        <v/>
      </c>
      <c r="D35" s="499"/>
      <c r="E35" s="499"/>
      <c r="F35" s="499"/>
      <c r="G35" s="499"/>
      <c r="H35" s="499"/>
      <c r="I35" s="499"/>
      <c r="J35" s="500"/>
      <c r="K35" s="4"/>
    </row>
    <row r="36" spans="1:13" s="46" customFormat="1" ht="37.15" customHeight="1" thickBot="1" x14ac:dyDescent="0.3">
      <c r="A36" s="487" t="s">
        <v>7</v>
      </c>
      <c r="B36" s="487" t="s">
        <v>102</v>
      </c>
      <c r="C36" s="487" t="s">
        <v>103</v>
      </c>
      <c r="D36" s="487" t="s">
        <v>104</v>
      </c>
      <c r="E36" s="487" t="s">
        <v>93</v>
      </c>
      <c r="F36" s="487" t="s">
        <v>94</v>
      </c>
      <c r="G36" s="137" t="s">
        <v>95</v>
      </c>
      <c r="H36" s="137" t="s">
        <v>95</v>
      </c>
      <c r="I36" s="503" t="s">
        <v>184</v>
      </c>
      <c r="J36" s="357" t="s">
        <v>185</v>
      </c>
      <c r="K36" s="13"/>
      <c r="L36" s="45"/>
      <c r="M36" s="109"/>
    </row>
    <row r="37" spans="1:13" ht="18" customHeight="1" thickBot="1" x14ac:dyDescent="0.3">
      <c r="A37" s="488"/>
      <c r="B37" s="488"/>
      <c r="C37" s="488"/>
      <c r="D37" s="488"/>
      <c r="E37" s="488"/>
      <c r="F37" s="488"/>
      <c r="G37" s="137" t="s">
        <v>96</v>
      </c>
      <c r="H37" s="137" t="s">
        <v>99</v>
      </c>
      <c r="I37" s="504"/>
      <c r="J37" s="137" t="s">
        <v>96</v>
      </c>
      <c r="K37" s="4"/>
    </row>
    <row r="38" spans="1:13" ht="26.45" customHeight="1" x14ac:dyDescent="0.25">
      <c r="A38" s="53">
        <v>16</v>
      </c>
      <c r="B38" s="54"/>
      <c r="C38" s="55"/>
      <c r="D38" s="77"/>
      <c r="E38" s="56"/>
      <c r="F38" s="299"/>
      <c r="G38" s="285"/>
      <c r="H38" s="272"/>
      <c r="I38" s="358"/>
      <c r="J38" s="272"/>
      <c r="K38" s="205" t="str">
        <f t="shared" ref="K38:K52" si="3">IF(AND(C38&lt;&gt;"",L38=1),"Belge Tarihi,Belge Numarası ve KDV Dahil Tutar doldurulduktan sonra KDV Hariç Tutar doldurulabilir.","")</f>
        <v/>
      </c>
      <c r="L38" s="199">
        <f t="shared" ref="L38:L52" si="4">IF(COUNTA(E38:F38)+COUNTA(H38)=3,0,1)</f>
        <v>1</v>
      </c>
      <c r="M38" s="208">
        <f>IF(L38=1,0,100000000)</f>
        <v>0</v>
      </c>
    </row>
    <row r="39" spans="1:13" ht="26.45" customHeight="1" x14ac:dyDescent="0.25">
      <c r="A39" s="48">
        <v>17</v>
      </c>
      <c r="B39" s="36"/>
      <c r="C39" s="37"/>
      <c r="D39" s="38"/>
      <c r="E39" s="35"/>
      <c r="F39" s="300"/>
      <c r="G39" s="278"/>
      <c r="H39" s="274"/>
      <c r="I39" s="359"/>
      <c r="J39" s="279"/>
      <c r="K39" s="205" t="str">
        <f t="shared" si="3"/>
        <v/>
      </c>
      <c r="L39" s="199">
        <f t="shared" si="4"/>
        <v>1</v>
      </c>
      <c r="M39" s="208">
        <f t="shared" ref="M39:M52" si="5">IF(L39=1,0,100000000)</f>
        <v>0</v>
      </c>
    </row>
    <row r="40" spans="1:13" ht="26.45" customHeight="1" x14ac:dyDescent="0.25">
      <c r="A40" s="48">
        <v>18</v>
      </c>
      <c r="B40" s="36"/>
      <c r="C40" s="37"/>
      <c r="D40" s="38"/>
      <c r="E40" s="35"/>
      <c r="F40" s="300"/>
      <c r="G40" s="278"/>
      <c r="H40" s="274"/>
      <c r="I40" s="359"/>
      <c r="J40" s="279"/>
      <c r="K40" s="205" t="str">
        <f t="shared" si="3"/>
        <v/>
      </c>
      <c r="L40" s="199">
        <f t="shared" si="4"/>
        <v>1</v>
      </c>
      <c r="M40" s="208">
        <f t="shared" si="5"/>
        <v>0</v>
      </c>
    </row>
    <row r="41" spans="1:13" ht="26.45" customHeight="1" x14ac:dyDescent="0.25">
      <c r="A41" s="48">
        <v>19</v>
      </c>
      <c r="B41" s="36"/>
      <c r="C41" s="37"/>
      <c r="D41" s="38"/>
      <c r="E41" s="35"/>
      <c r="F41" s="300"/>
      <c r="G41" s="278"/>
      <c r="H41" s="274"/>
      <c r="I41" s="359"/>
      <c r="J41" s="279"/>
      <c r="K41" s="205" t="str">
        <f t="shared" si="3"/>
        <v/>
      </c>
      <c r="L41" s="199">
        <f t="shared" si="4"/>
        <v>1</v>
      </c>
      <c r="M41" s="208">
        <f t="shared" si="5"/>
        <v>0</v>
      </c>
    </row>
    <row r="42" spans="1:13" ht="26.45" customHeight="1" x14ac:dyDescent="0.25">
      <c r="A42" s="48">
        <v>20</v>
      </c>
      <c r="B42" s="36"/>
      <c r="C42" s="37"/>
      <c r="D42" s="38"/>
      <c r="E42" s="35"/>
      <c r="F42" s="300"/>
      <c r="G42" s="278"/>
      <c r="H42" s="274"/>
      <c r="I42" s="359"/>
      <c r="J42" s="279"/>
      <c r="K42" s="205" t="str">
        <f t="shared" si="3"/>
        <v/>
      </c>
      <c r="L42" s="199">
        <f t="shared" si="4"/>
        <v>1</v>
      </c>
      <c r="M42" s="208">
        <f t="shared" si="5"/>
        <v>0</v>
      </c>
    </row>
    <row r="43" spans="1:13" ht="26.45" customHeight="1" x14ac:dyDescent="0.25">
      <c r="A43" s="48">
        <v>21</v>
      </c>
      <c r="B43" s="36"/>
      <c r="C43" s="37"/>
      <c r="D43" s="38"/>
      <c r="E43" s="35"/>
      <c r="F43" s="300"/>
      <c r="G43" s="278"/>
      <c r="H43" s="274"/>
      <c r="I43" s="359"/>
      <c r="J43" s="279"/>
      <c r="K43" s="205" t="str">
        <f t="shared" si="3"/>
        <v/>
      </c>
      <c r="L43" s="199">
        <f t="shared" si="4"/>
        <v>1</v>
      </c>
      <c r="M43" s="208">
        <f t="shared" si="5"/>
        <v>0</v>
      </c>
    </row>
    <row r="44" spans="1:13" ht="26.45" customHeight="1" x14ac:dyDescent="0.25">
      <c r="A44" s="48">
        <v>22</v>
      </c>
      <c r="B44" s="36"/>
      <c r="C44" s="37"/>
      <c r="D44" s="38"/>
      <c r="E44" s="35"/>
      <c r="F44" s="300"/>
      <c r="G44" s="278"/>
      <c r="H44" s="274"/>
      <c r="I44" s="359"/>
      <c r="J44" s="279"/>
      <c r="K44" s="205" t="str">
        <f t="shared" si="3"/>
        <v/>
      </c>
      <c r="L44" s="199">
        <f t="shared" si="4"/>
        <v>1</v>
      </c>
      <c r="M44" s="208">
        <f t="shared" si="5"/>
        <v>0</v>
      </c>
    </row>
    <row r="45" spans="1:13" ht="26.45" customHeight="1" x14ac:dyDescent="0.25">
      <c r="A45" s="48">
        <v>23</v>
      </c>
      <c r="B45" s="36"/>
      <c r="C45" s="37"/>
      <c r="D45" s="38"/>
      <c r="E45" s="35"/>
      <c r="F45" s="300"/>
      <c r="G45" s="278"/>
      <c r="H45" s="274"/>
      <c r="I45" s="359"/>
      <c r="J45" s="279"/>
      <c r="K45" s="205" t="str">
        <f t="shared" si="3"/>
        <v/>
      </c>
      <c r="L45" s="199">
        <f t="shared" si="4"/>
        <v>1</v>
      </c>
      <c r="M45" s="208">
        <f t="shared" si="5"/>
        <v>0</v>
      </c>
    </row>
    <row r="46" spans="1:13" ht="26.45" customHeight="1" x14ac:dyDescent="0.25">
      <c r="A46" s="48">
        <v>24</v>
      </c>
      <c r="B46" s="36"/>
      <c r="C46" s="37"/>
      <c r="D46" s="38"/>
      <c r="E46" s="35"/>
      <c r="F46" s="300"/>
      <c r="G46" s="278"/>
      <c r="H46" s="274"/>
      <c r="I46" s="359"/>
      <c r="J46" s="279"/>
      <c r="K46" s="205" t="str">
        <f t="shared" si="3"/>
        <v/>
      </c>
      <c r="L46" s="199">
        <f t="shared" si="4"/>
        <v>1</v>
      </c>
      <c r="M46" s="208">
        <f t="shared" si="5"/>
        <v>0</v>
      </c>
    </row>
    <row r="47" spans="1:13" ht="26.45" customHeight="1" x14ac:dyDescent="0.25">
      <c r="A47" s="48">
        <v>25</v>
      </c>
      <c r="B47" s="36"/>
      <c r="C47" s="37"/>
      <c r="D47" s="38"/>
      <c r="E47" s="35"/>
      <c r="F47" s="300"/>
      <c r="G47" s="278"/>
      <c r="H47" s="274"/>
      <c r="I47" s="359"/>
      <c r="J47" s="279"/>
      <c r="K47" s="205" t="str">
        <f t="shared" si="3"/>
        <v/>
      </c>
      <c r="L47" s="199">
        <f t="shared" si="4"/>
        <v>1</v>
      </c>
      <c r="M47" s="208">
        <f t="shared" si="5"/>
        <v>0</v>
      </c>
    </row>
    <row r="48" spans="1:13" ht="26.45" customHeight="1" x14ac:dyDescent="0.25">
      <c r="A48" s="48">
        <v>26</v>
      </c>
      <c r="B48" s="36"/>
      <c r="C48" s="37"/>
      <c r="D48" s="38"/>
      <c r="E48" s="35"/>
      <c r="F48" s="300"/>
      <c r="G48" s="278"/>
      <c r="H48" s="274"/>
      <c r="I48" s="359"/>
      <c r="J48" s="279"/>
      <c r="K48" s="205" t="str">
        <f t="shared" si="3"/>
        <v/>
      </c>
      <c r="L48" s="199">
        <f t="shared" si="4"/>
        <v>1</v>
      </c>
      <c r="M48" s="208">
        <f t="shared" si="5"/>
        <v>0</v>
      </c>
    </row>
    <row r="49" spans="1:14" ht="26.45" customHeight="1" x14ac:dyDescent="0.25">
      <c r="A49" s="48">
        <v>27</v>
      </c>
      <c r="B49" s="36"/>
      <c r="C49" s="37"/>
      <c r="D49" s="38"/>
      <c r="E49" s="35"/>
      <c r="F49" s="300"/>
      <c r="G49" s="278"/>
      <c r="H49" s="274"/>
      <c r="I49" s="359"/>
      <c r="J49" s="279"/>
      <c r="K49" s="205" t="str">
        <f t="shared" si="3"/>
        <v/>
      </c>
      <c r="L49" s="199">
        <f t="shared" si="4"/>
        <v>1</v>
      </c>
      <c r="M49" s="208">
        <f t="shared" si="5"/>
        <v>0</v>
      </c>
    </row>
    <row r="50" spans="1:14" ht="26.45" customHeight="1" x14ac:dyDescent="0.25">
      <c r="A50" s="48">
        <v>28</v>
      </c>
      <c r="B50" s="36"/>
      <c r="C50" s="37"/>
      <c r="D50" s="38"/>
      <c r="E50" s="35"/>
      <c r="F50" s="300"/>
      <c r="G50" s="278"/>
      <c r="H50" s="274"/>
      <c r="I50" s="359"/>
      <c r="J50" s="279"/>
      <c r="K50" s="205" t="str">
        <f t="shared" si="3"/>
        <v/>
      </c>
      <c r="L50" s="199">
        <f t="shared" si="4"/>
        <v>1</v>
      </c>
      <c r="M50" s="208">
        <f t="shared" si="5"/>
        <v>0</v>
      </c>
    </row>
    <row r="51" spans="1:14" ht="26.45" customHeight="1" x14ac:dyDescent="0.25">
      <c r="A51" s="48">
        <v>29</v>
      </c>
      <c r="B51" s="36"/>
      <c r="C51" s="37"/>
      <c r="D51" s="38"/>
      <c r="E51" s="35"/>
      <c r="F51" s="300"/>
      <c r="G51" s="278"/>
      <c r="H51" s="274"/>
      <c r="I51" s="359"/>
      <c r="J51" s="279"/>
      <c r="K51" s="205" t="str">
        <f t="shared" si="3"/>
        <v/>
      </c>
      <c r="L51" s="199">
        <f t="shared" si="4"/>
        <v>1</v>
      </c>
      <c r="M51" s="208">
        <f t="shared" si="5"/>
        <v>0</v>
      </c>
    </row>
    <row r="52" spans="1:14" ht="26.45" customHeight="1" thickBot="1" x14ac:dyDescent="0.3">
      <c r="A52" s="49">
        <v>30</v>
      </c>
      <c r="B52" s="39"/>
      <c r="C52" s="40"/>
      <c r="D52" s="41"/>
      <c r="E52" s="42"/>
      <c r="F52" s="301"/>
      <c r="G52" s="283"/>
      <c r="H52" s="276"/>
      <c r="I52" s="360"/>
      <c r="J52" s="280"/>
      <c r="K52" s="205" t="str">
        <f t="shared" si="3"/>
        <v/>
      </c>
      <c r="L52" s="199">
        <f t="shared" si="4"/>
        <v>1</v>
      </c>
      <c r="M52" s="208">
        <f t="shared" si="5"/>
        <v>0</v>
      </c>
      <c r="N52" s="203">
        <f>IF(COUNTA(G38:H52)&gt;0,1,0)</f>
        <v>0</v>
      </c>
    </row>
    <row r="53" spans="1:14" ht="32.25" thickBot="1" x14ac:dyDescent="0.3">
      <c r="F53" s="11" t="s">
        <v>46</v>
      </c>
      <c r="G53" s="281">
        <f>SUM(G38:G52)+G23</f>
        <v>0</v>
      </c>
      <c r="H53" s="317"/>
      <c r="I53" s="361" t="s">
        <v>186</v>
      </c>
      <c r="J53" s="281">
        <f>SUM(J38:J52)+J23</f>
        <v>0</v>
      </c>
    </row>
    <row r="55" spans="1:14" x14ac:dyDescent="0.25">
      <c r="A55" s="328" t="s">
        <v>155</v>
      </c>
      <c r="B55" s="50"/>
      <c r="C55" s="50"/>
      <c r="D55" s="50"/>
      <c r="E55" s="50"/>
      <c r="F55" s="50"/>
      <c r="G55" s="50"/>
      <c r="H55" s="50"/>
      <c r="I55" s="50"/>
      <c r="J55" s="50"/>
    </row>
    <row r="57" spans="1:14" ht="18.75" x14ac:dyDescent="0.3">
      <c r="A57" s="349" t="s">
        <v>43</v>
      </c>
      <c r="B57" s="350">
        <f ca="1">imzatarihi</f>
        <v>46091</v>
      </c>
      <c r="C57" s="352" t="s">
        <v>44</v>
      </c>
      <c r="D57" s="348" t="str">
        <f>IF(kurulusyetkilisi&gt;0,kurulusyetkilisi,"")</f>
        <v/>
      </c>
    </row>
    <row r="58" spans="1:14" ht="21" x14ac:dyDescent="0.35">
      <c r="B58" s="351"/>
      <c r="C58" s="352" t="s">
        <v>45</v>
      </c>
      <c r="E58" s="349"/>
      <c r="I58" s="362"/>
      <c r="J58" s="362"/>
    </row>
    <row r="61" spans="1:14" x14ac:dyDescent="0.25">
      <c r="A61" s="501" t="s">
        <v>100</v>
      </c>
      <c r="B61" s="501"/>
      <c r="C61" s="501"/>
      <c r="D61" s="501"/>
      <c r="E61" s="501"/>
      <c r="F61" s="501"/>
      <c r="G61" s="501"/>
      <c r="H61" s="501"/>
      <c r="I61" s="501"/>
      <c r="J61" s="501"/>
      <c r="K61" s="4"/>
    </row>
    <row r="62" spans="1:14" x14ac:dyDescent="0.25">
      <c r="A62" s="489" t="str">
        <f>IF(YilDonem&lt;&gt;"",CONCATENATE(YilDonem," dönemine aittir."),"")</f>
        <v/>
      </c>
      <c r="B62" s="489"/>
      <c r="C62" s="489"/>
      <c r="D62" s="489"/>
      <c r="E62" s="489"/>
      <c r="F62" s="489"/>
      <c r="G62" s="489"/>
      <c r="H62" s="489"/>
      <c r="I62" s="489"/>
      <c r="J62" s="489"/>
      <c r="K62" s="4"/>
    </row>
    <row r="63" spans="1:14" ht="15.95" customHeight="1" thickBot="1" x14ac:dyDescent="0.3">
      <c r="A63" s="502" t="s">
        <v>101</v>
      </c>
      <c r="B63" s="502"/>
      <c r="C63" s="502"/>
      <c r="D63" s="502"/>
      <c r="E63" s="502"/>
      <c r="F63" s="502"/>
      <c r="G63" s="502"/>
      <c r="H63" s="502"/>
      <c r="I63" s="502"/>
      <c r="J63" s="502"/>
      <c r="K63" s="4"/>
    </row>
    <row r="64" spans="1:14" ht="31.7" customHeight="1" thickBot="1" x14ac:dyDescent="0.3">
      <c r="A64" s="491" t="s">
        <v>1</v>
      </c>
      <c r="B64" s="492"/>
      <c r="C64" s="493" t="str">
        <f>IF(ProjeNo&gt;0,ProjeNo,"")</f>
        <v/>
      </c>
      <c r="D64" s="494"/>
      <c r="E64" s="494"/>
      <c r="F64" s="494"/>
      <c r="G64" s="494"/>
      <c r="H64" s="494"/>
      <c r="I64" s="494"/>
      <c r="J64" s="495"/>
      <c r="K64" s="4"/>
    </row>
    <row r="65" spans="1:13" ht="31.7" customHeight="1" thickBot="1" x14ac:dyDescent="0.3">
      <c r="A65" s="496" t="s">
        <v>11</v>
      </c>
      <c r="B65" s="497"/>
      <c r="C65" s="498" t="str">
        <f>IF(ProjeAdi&gt;0,ProjeAdi,"")</f>
        <v/>
      </c>
      <c r="D65" s="499"/>
      <c r="E65" s="499"/>
      <c r="F65" s="499"/>
      <c r="G65" s="499"/>
      <c r="H65" s="499"/>
      <c r="I65" s="499"/>
      <c r="J65" s="500"/>
      <c r="K65" s="4"/>
    </row>
    <row r="66" spans="1:13" s="46" customFormat="1" ht="37.15" customHeight="1" thickBot="1" x14ac:dyDescent="0.3">
      <c r="A66" s="487" t="s">
        <v>7</v>
      </c>
      <c r="B66" s="487" t="s">
        <v>102</v>
      </c>
      <c r="C66" s="505" t="s">
        <v>103</v>
      </c>
      <c r="D66" s="505" t="s">
        <v>104</v>
      </c>
      <c r="E66" s="505" t="s">
        <v>93</v>
      </c>
      <c r="F66" s="505" t="s">
        <v>94</v>
      </c>
      <c r="G66" s="146" t="s">
        <v>95</v>
      </c>
      <c r="H66" s="146" t="s">
        <v>95</v>
      </c>
      <c r="I66" s="503" t="s">
        <v>184</v>
      </c>
      <c r="J66" s="357" t="s">
        <v>185</v>
      </c>
      <c r="K66" s="13"/>
      <c r="L66" s="45"/>
      <c r="M66" s="109"/>
    </row>
    <row r="67" spans="1:13" ht="18" customHeight="1" thickBot="1" x14ac:dyDescent="0.3">
      <c r="A67" s="488"/>
      <c r="B67" s="488"/>
      <c r="C67" s="488"/>
      <c r="D67" s="488"/>
      <c r="E67" s="488"/>
      <c r="F67" s="488"/>
      <c r="G67" s="137" t="s">
        <v>96</v>
      </c>
      <c r="H67" s="137" t="s">
        <v>99</v>
      </c>
      <c r="I67" s="504"/>
      <c r="J67" s="137" t="s">
        <v>96</v>
      </c>
      <c r="K67" s="4"/>
    </row>
    <row r="68" spans="1:13" ht="26.45" customHeight="1" x14ac:dyDescent="0.25">
      <c r="A68" s="53">
        <v>31</v>
      </c>
      <c r="B68" s="54"/>
      <c r="C68" s="55"/>
      <c r="D68" s="77"/>
      <c r="E68" s="56"/>
      <c r="F68" s="299"/>
      <c r="G68" s="285"/>
      <c r="H68" s="272"/>
      <c r="I68" s="358"/>
      <c r="J68" s="272"/>
      <c r="K68" s="205" t="str">
        <f t="shared" ref="K68:K82" si="6">IF(AND(C68&lt;&gt;"",L68=1),"Belge Tarihi,Belge Numarası ve KDV Dahil Tutar doldurulduktan sonra KDV Hariç Tutar doldurulabilir.","")</f>
        <v/>
      </c>
      <c r="L68" s="199">
        <f t="shared" ref="L68:L82" si="7">IF(COUNTA(E68:F68)+COUNTA(H68)=3,0,1)</f>
        <v>1</v>
      </c>
      <c r="M68" s="208">
        <f>IF(L68=1,0,100000000)</f>
        <v>0</v>
      </c>
    </row>
    <row r="69" spans="1:13" ht="26.45" customHeight="1" x14ac:dyDescent="0.25">
      <c r="A69" s="48">
        <v>32</v>
      </c>
      <c r="B69" s="36"/>
      <c r="C69" s="37"/>
      <c r="D69" s="38"/>
      <c r="E69" s="35"/>
      <c r="F69" s="300"/>
      <c r="G69" s="278"/>
      <c r="H69" s="274"/>
      <c r="I69" s="359"/>
      <c r="J69" s="279"/>
      <c r="K69" s="205" t="str">
        <f t="shared" si="6"/>
        <v/>
      </c>
      <c r="L69" s="199">
        <f t="shared" si="7"/>
        <v>1</v>
      </c>
      <c r="M69" s="208">
        <f t="shared" ref="M69:M82" si="8">IF(L69=1,0,100000000)</f>
        <v>0</v>
      </c>
    </row>
    <row r="70" spans="1:13" ht="26.45" customHeight="1" x14ac:dyDescent="0.25">
      <c r="A70" s="48">
        <v>33</v>
      </c>
      <c r="B70" s="36"/>
      <c r="C70" s="37"/>
      <c r="D70" s="38"/>
      <c r="E70" s="35"/>
      <c r="F70" s="300"/>
      <c r="G70" s="278"/>
      <c r="H70" s="274"/>
      <c r="I70" s="359"/>
      <c r="J70" s="279"/>
      <c r="K70" s="205" t="str">
        <f t="shared" si="6"/>
        <v/>
      </c>
      <c r="L70" s="199">
        <f t="shared" si="7"/>
        <v>1</v>
      </c>
      <c r="M70" s="208">
        <f t="shared" si="8"/>
        <v>0</v>
      </c>
    </row>
    <row r="71" spans="1:13" ht="26.45" customHeight="1" x14ac:dyDescent="0.25">
      <c r="A71" s="48">
        <v>34</v>
      </c>
      <c r="B71" s="36"/>
      <c r="C71" s="37"/>
      <c r="D71" s="38"/>
      <c r="E71" s="35"/>
      <c r="F71" s="300"/>
      <c r="G71" s="278"/>
      <c r="H71" s="274"/>
      <c r="I71" s="359"/>
      <c r="J71" s="279"/>
      <c r="K71" s="205" t="str">
        <f t="shared" si="6"/>
        <v/>
      </c>
      <c r="L71" s="199">
        <f t="shared" si="7"/>
        <v>1</v>
      </c>
      <c r="M71" s="208">
        <f t="shared" si="8"/>
        <v>0</v>
      </c>
    </row>
    <row r="72" spans="1:13" ht="26.45" customHeight="1" x14ac:dyDescent="0.25">
      <c r="A72" s="48">
        <v>35</v>
      </c>
      <c r="B72" s="36"/>
      <c r="C72" s="37"/>
      <c r="D72" s="38"/>
      <c r="E72" s="35"/>
      <c r="F72" s="300"/>
      <c r="G72" s="278"/>
      <c r="H72" s="274"/>
      <c r="I72" s="359"/>
      <c r="J72" s="279"/>
      <c r="K72" s="205" t="str">
        <f t="shared" si="6"/>
        <v/>
      </c>
      <c r="L72" s="199">
        <f t="shared" si="7"/>
        <v>1</v>
      </c>
      <c r="M72" s="208">
        <f t="shared" si="8"/>
        <v>0</v>
      </c>
    </row>
    <row r="73" spans="1:13" ht="26.45" customHeight="1" x14ac:dyDescent="0.25">
      <c r="A73" s="48">
        <v>36</v>
      </c>
      <c r="B73" s="36"/>
      <c r="C73" s="37"/>
      <c r="D73" s="38"/>
      <c r="E73" s="35"/>
      <c r="F73" s="300"/>
      <c r="G73" s="278"/>
      <c r="H73" s="274"/>
      <c r="I73" s="359"/>
      <c r="J73" s="279"/>
      <c r="K73" s="205" t="str">
        <f t="shared" si="6"/>
        <v/>
      </c>
      <c r="L73" s="199">
        <f t="shared" si="7"/>
        <v>1</v>
      </c>
      <c r="M73" s="208">
        <f t="shared" si="8"/>
        <v>0</v>
      </c>
    </row>
    <row r="74" spans="1:13" ht="26.45" customHeight="1" x14ac:dyDescent="0.25">
      <c r="A74" s="48">
        <v>37</v>
      </c>
      <c r="B74" s="36"/>
      <c r="C74" s="37"/>
      <c r="D74" s="38"/>
      <c r="E74" s="35"/>
      <c r="F74" s="300"/>
      <c r="G74" s="278"/>
      <c r="H74" s="274"/>
      <c r="I74" s="359"/>
      <c r="J74" s="279"/>
      <c r="K74" s="205" t="str">
        <f t="shared" si="6"/>
        <v/>
      </c>
      <c r="L74" s="199">
        <f t="shared" si="7"/>
        <v>1</v>
      </c>
      <c r="M74" s="208">
        <f t="shared" si="8"/>
        <v>0</v>
      </c>
    </row>
    <row r="75" spans="1:13" ht="26.45" customHeight="1" x14ac:dyDescent="0.25">
      <c r="A75" s="48">
        <v>38</v>
      </c>
      <c r="B75" s="36"/>
      <c r="C75" s="37"/>
      <c r="D75" s="38"/>
      <c r="E75" s="35"/>
      <c r="F75" s="300"/>
      <c r="G75" s="278"/>
      <c r="H75" s="274"/>
      <c r="I75" s="359"/>
      <c r="J75" s="279"/>
      <c r="K75" s="205" t="str">
        <f t="shared" si="6"/>
        <v/>
      </c>
      <c r="L75" s="199">
        <f t="shared" si="7"/>
        <v>1</v>
      </c>
      <c r="M75" s="208">
        <f t="shared" si="8"/>
        <v>0</v>
      </c>
    </row>
    <row r="76" spans="1:13" ht="26.45" customHeight="1" x14ac:dyDescent="0.25">
      <c r="A76" s="48">
        <v>39</v>
      </c>
      <c r="B76" s="36"/>
      <c r="C76" s="37"/>
      <c r="D76" s="38"/>
      <c r="E76" s="35"/>
      <c r="F76" s="300"/>
      <c r="G76" s="278"/>
      <c r="H76" s="274"/>
      <c r="I76" s="359"/>
      <c r="J76" s="279"/>
      <c r="K76" s="205" t="str">
        <f t="shared" si="6"/>
        <v/>
      </c>
      <c r="L76" s="199">
        <f t="shared" si="7"/>
        <v>1</v>
      </c>
      <c r="M76" s="208">
        <f t="shared" si="8"/>
        <v>0</v>
      </c>
    </row>
    <row r="77" spans="1:13" ht="26.45" customHeight="1" x14ac:dyDescent="0.25">
      <c r="A77" s="48">
        <v>40</v>
      </c>
      <c r="B77" s="36"/>
      <c r="C77" s="37"/>
      <c r="D77" s="38"/>
      <c r="E77" s="35"/>
      <c r="F77" s="300"/>
      <c r="G77" s="278"/>
      <c r="H77" s="274"/>
      <c r="I77" s="359"/>
      <c r="J77" s="279"/>
      <c r="K77" s="205" t="str">
        <f t="shared" si="6"/>
        <v/>
      </c>
      <c r="L77" s="199">
        <f t="shared" si="7"/>
        <v>1</v>
      </c>
      <c r="M77" s="208">
        <f t="shared" si="8"/>
        <v>0</v>
      </c>
    </row>
    <row r="78" spans="1:13" ht="26.45" customHeight="1" x14ac:dyDescent="0.25">
      <c r="A78" s="48">
        <v>41</v>
      </c>
      <c r="B78" s="36"/>
      <c r="C78" s="37"/>
      <c r="D78" s="38"/>
      <c r="E78" s="35"/>
      <c r="F78" s="300"/>
      <c r="G78" s="278"/>
      <c r="H78" s="274"/>
      <c r="I78" s="359"/>
      <c r="J78" s="279"/>
      <c r="K78" s="205" t="str">
        <f t="shared" si="6"/>
        <v/>
      </c>
      <c r="L78" s="199">
        <f t="shared" si="7"/>
        <v>1</v>
      </c>
      <c r="M78" s="208">
        <f t="shared" si="8"/>
        <v>0</v>
      </c>
    </row>
    <row r="79" spans="1:13" ht="26.45" customHeight="1" x14ac:dyDescent="0.25">
      <c r="A79" s="48">
        <v>42</v>
      </c>
      <c r="B79" s="36"/>
      <c r="C79" s="37"/>
      <c r="D79" s="38"/>
      <c r="E79" s="35"/>
      <c r="F79" s="300"/>
      <c r="G79" s="278"/>
      <c r="H79" s="274"/>
      <c r="I79" s="359"/>
      <c r="J79" s="279"/>
      <c r="K79" s="205" t="str">
        <f t="shared" si="6"/>
        <v/>
      </c>
      <c r="L79" s="199">
        <f t="shared" si="7"/>
        <v>1</v>
      </c>
      <c r="M79" s="208">
        <f t="shared" si="8"/>
        <v>0</v>
      </c>
    </row>
    <row r="80" spans="1:13" ht="26.45" customHeight="1" x14ac:dyDescent="0.25">
      <c r="A80" s="48">
        <v>43</v>
      </c>
      <c r="B80" s="36"/>
      <c r="C80" s="37"/>
      <c r="D80" s="38"/>
      <c r="E80" s="35"/>
      <c r="F80" s="300"/>
      <c r="G80" s="278"/>
      <c r="H80" s="274"/>
      <c r="I80" s="359"/>
      <c r="J80" s="279"/>
      <c r="K80" s="205" t="str">
        <f t="shared" si="6"/>
        <v/>
      </c>
      <c r="L80" s="199">
        <f t="shared" si="7"/>
        <v>1</v>
      </c>
      <c r="M80" s="208">
        <f t="shared" si="8"/>
        <v>0</v>
      </c>
    </row>
    <row r="81" spans="1:14" ht="26.45" customHeight="1" x14ac:dyDescent="0.25">
      <c r="A81" s="48">
        <v>44</v>
      </c>
      <c r="B81" s="36"/>
      <c r="C81" s="37"/>
      <c r="D81" s="38"/>
      <c r="E81" s="35"/>
      <c r="F81" s="300"/>
      <c r="G81" s="278"/>
      <c r="H81" s="274"/>
      <c r="I81" s="359"/>
      <c r="J81" s="279"/>
      <c r="K81" s="205" t="str">
        <f t="shared" si="6"/>
        <v/>
      </c>
      <c r="L81" s="199">
        <f t="shared" si="7"/>
        <v>1</v>
      </c>
      <c r="M81" s="208">
        <f t="shared" si="8"/>
        <v>0</v>
      </c>
    </row>
    <row r="82" spans="1:14" ht="26.45" customHeight="1" thickBot="1" x14ac:dyDescent="0.3">
      <c r="A82" s="49">
        <v>45</v>
      </c>
      <c r="B82" s="39"/>
      <c r="C82" s="40"/>
      <c r="D82" s="41"/>
      <c r="E82" s="42"/>
      <c r="F82" s="301"/>
      <c r="G82" s="283"/>
      <c r="H82" s="276"/>
      <c r="I82" s="360"/>
      <c r="J82" s="280"/>
      <c r="K82" s="205" t="str">
        <f t="shared" si="6"/>
        <v/>
      </c>
      <c r="L82" s="199">
        <f t="shared" si="7"/>
        <v>1</v>
      </c>
      <c r="M82" s="208">
        <f t="shared" si="8"/>
        <v>0</v>
      </c>
      <c r="N82" s="203">
        <f>IF(COUNTA(G68:H82)&gt;0,1,0)</f>
        <v>0</v>
      </c>
    </row>
    <row r="83" spans="1:14" ht="32.25" thickBot="1" x14ac:dyDescent="0.3">
      <c r="F83" s="11" t="s">
        <v>46</v>
      </c>
      <c r="G83" s="281">
        <f>SUM(G68:G82)+G53</f>
        <v>0</v>
      </c>
      <c r="H83" s="317"/>
      <c r="I83" s="361" t="s">
        <v>186</v>
      </c>
      <c r="J83" s="281">
        <f>SUM(J68:J82)+J53</f>
        <v>0</v>
      </c>
    </row>
    <row r="85" spans="1:14" x14ac:dyDescent="0.25">
      <c r="A85" s="328" t="s">
        <v>155</v>
      </c>
      <c r="B85" s="50"/>
      <c r="C85" s="50"/>
      <c r="D85" s="50"/>
      <c r="E85" s="50"/>
      <c r="F85" s="50"/>
      <c r="G85" s="50"/>
      <c r="H85" s="50"/>
      <c r="I85" s="50"/>
      <c r="J85" s="50"/>
    </row>
    <row r="87" spans="1:14" ht="18.75" x14ac:dyDescent="0.3">
      <c r="A87" s="349" t="s">
        <v>43</v>
      </c>
      <c r="B87" s="350">
        <f ca="1">imzatarihi</f>
        <v>46091</v>
      </c>
      <c r="C87" s="352" t="s">
        <v>44</v>
      </c>
      <c r="D87" s="348" t="str">
        <f>IF(kurulusyetkilisi&gt;0,kurulusyetkilisi,"")</f>
        <v/>
      </c>
    </row>
    <row r="88" spans="1:14" ht="21" x14ac:dyDescent="0.35">
      <c r="B88" s="351"/>
      <c r="C88" s="352" t="s">
        <v>45</v>
      </c>
      <c r="E88" s="349"/>
      <c r="I88" s="362"/>
      <c r="J88" s="362"/>
    </row>
    <row r="91" spans="1:14" x14ac:dyDescent="0.25">
      <c r="A91" s="501" t="s">
        <v>100</v>
      </c>
      <c r="B91" s="501"/>
      <c r="C91" s="501"/>
      <c r="D91" s="501"/>
      <c r="E91" s="501"/>
      <c r="F91" s="501"/>
      <c r="G91" s="501"/>
      <c r="H91" s="501"/>
      <c r="I91" s="501"/>
      <c r="J91" s="501"/>
      <c r="K91" s="4"/>
    </row>
    <row r="92" spans="1:14" x14ac:dyDescent="0.25">
      <c r="A92" s="489" t="str">
        <f>IF(YilDonem&lt;&gt;"",CONCATENATE(YilDonem," dönemine aittir."),"")</f>
        <v/>
      </c>
      <c r="B92" s="489"/>
      <c r="C92" s="489"/>
      <c r="D92" s="489"/>
      <c r="E92" s="489"/>
      <c r="F92" s="489"/>
      <c r="G92" s="489"/>
      <c r="H92" s="489"/>
      <c r="I92" s="489"/>
      <c r="J92" s="489"/>
      <c r="K92" s="4"/>
    </row>
    <row r="93" spans="1:14" ht="15.95" customHeight="1" thickBot="1" x14ac:dyDescent="0.3">
      <c r="A93" s="502" t="s">
        <v>101</v>
      </c>
      <c r="B93" s="502"/>
      <c r="C93" s="502"/>
      <c r="D93" s="502"/>
      <c r="E93" s="502"/>
      <c r="F93" s="502"/>
      <c r="G93" s="502"/>
      <c r="H93" s="502"/>
      <c r="I93" s="502"/>
      <c r="J93" s="502"/>
      <c r="K93" s="4"/>
    </row>
    <row r="94" spans="1:14" ht="31.7" customHeight="1" thickBot="1" x14ac:dyDescent="0.3">
      <c r="A94" s="491" t="s">
        <v>1</v>
      </c>
      <c r="B94" s="492"/>
      <c r="C94" s="493" t="str">
        <f>IF(ProjeNo&gt;0,ProjeNo,"")</f>
        <v/>
      </c>
      <c r="D94" s="494"/>
      <c r="E94" s="494"/>
      <c r="F94" s="494"/>
      <c r="G94" s="494"/>
      <c r="H94" s="494"/>
      <c r="I94" s="494"/>
      <c r="J94" s="495"/>
      <c r="K94" s="4"/>
    </row>
    <row r="95" spans="1:14" ht="31.7" customHeight="1" thickBot="1" x14ac:dyDescent="0.3">
      <c r="A95" s="496" t="s">
        <v>11</v>
      </c>
      <c r="B95" s="497"/>
      <c r="C95" s="498" t="str">
        <f>IF(ProjeAdi&gt;0,ProjeAdi,"")</f>
        <v/>
      </c>
      <c r="D95" s="499"/>
      <c r="E95" s="499"/>
      <c r="F95" s="499"/>
      <c r="G95" s="499"/>
      <c r="H95" s="499"/>
      <c r="I95" s="499"/>
      <c r="J95" s="500"/>
      <c r="K95" s="4"/>
    </row>
    <row r="96" spans="1:14" s="46" customFormat="1" ht="37.15" customHeight="1" thickBot="1" x14ac:dyDescent="0.3">
      <c r="A96" s="487" t="s">
        <v>7</v>
      </c>
      <c r="B96" s="487" t="s">
        <v>102</v>
      </c>
      <c r="C96" s="505" t="s">
        <v>103</v>
      </c>
      <c r="D96" s="505" t="s">
        <v>104</v>
      </c>
      <c r="E96" s="505" t="s">
        <v>93</v>
      </c>
      <c r="F96" s="505" t="s">
        <v>94</v>
      </c>
      <c r="G96" s="146" t="s">
        <v>95</v>
      </c>
      <c r="H96" s="146" t="s">
        <v>95</v>
      </c>
      <c r="I96" s="503" t="s">
        <v>184</v>
      </c>
      <c r="J96" s="357" t="s">
        <v>185</v>
      </c>
      <c r="K96" s="13"/>
      <c r="L96" s="45"/>
      <c r="M96" s="109"/>
    </row>
    <row r="97" spans="1:14" ht="18" customHeight="1" thickBot="1" x14ac:dyDescent="0.3">
      <c r="A97" s="488"/>
      <c r="B97" s="488"/>
      <c r="C97" s="488"/>
      <c r="D97" s="488"/>
      <c r="E97" s="488"/>
      <c r="F97" s="488"/>
      <c r="G97" s="137" t="s">
        <v>96</v>
      </c>
      <c r="H97" s="137" t="s">
        <v>99</v>
      </c>
      <c r="I97" s="504"/>
      <c r="J97" s="137" t="s">
        <v>96</v>
      </c>
      <c r="K97" s="4"/>
    </row>
    <row r="98" spans="1:14" ht="26.45" customHeight="1" x14ac:dyDescent="0.25">
      <c r="A98" s="53">
        <v>46</v>
      </c>
      <c r="B98" s="54"/>
      <c r="C98" s="55"/>
      <c r="D98" s="77"/>
      <c r="E98" s="56"/>
      <c r="F98" s="299"/>
      <c r="G98" s="285"/>
      <c r="H98" s="272"/>
      <c r="I98" s="358"/>
      <c r="J98" s="272"/>
      <c r="K98" s="205" t="str">
        <f t="shared" ref="K98:K112" si="9">IF(AND(C98&lt;&gt;"",L98=1),"Belge Tarihi,Belge Numarası ve KDV Dahil Tutar doldurulduktan sonra KDV Hariç Tutar doldurulabilir.","")</f>
        <v/>
      </c>
      <c r="L98" s="199">
        <f t="shared" ref="L98:L112" si="10">IF(COUNTA(E98:F98)+COUNTA(H98)=3,0,1)</f>
        <v>1</v>
      </c>
      <c r="M98" s="208">
        <f>IF(L98=1,0,100000000)</f>
        <v>0</v>
      </c>
    </row>
    <row r="99" spans="1:14" ht="26.45" customHeight="1" x14ac:dyDescent="0.25">
      <c r="A99" s="48">
        <v>47</v>
      </c>
      <c r="B99" s="36"/>
      <c r="C99" s="37"/>
      <c r="D99" s="38"/>
      <c r="E99" s="35"/>
      <c r="F99" s="300"/>
      <c r="G99" s="278"/>
      <c r="H99" s="274"/>
      <c r="I99" s="359"/>
      <c r="J99" s="279"/>
      <c r="K99" s="205" t="str">
        <f t="shared" si="9"/>
        <v/>
      </c>
      <c r="L99" s="199">
        <f t="shared" si="10"/>
        <v>1</v>
      </c>
      <c r="M99" s="208">
        <f t="shared" ref="M99:M112" si="11">IF(L99=1,0,100000000)</f>
        <v>0</v>
      </c>
    </row>
    <row r="100" spans="1:14" ht="26.45" customHeight="1" x14ac:dyDescent="0.25">
      <c r="A100" s="48">
        <v>48</v>
      </c>
      <c r="B100" s="36"/>
      <c r="C100" s="37"/>
      <c r="D100" s="38"/>
      <c r="E100" s="35"/>
      <c r="F100" s="300"/>
      <c r="G100" s="278"/>
      <c r="H100" s="274"/>
      <c r="I100" s="359"/>
      <c r="J100" s="279"/>
      <c r="K100" s="205" t="str">
        <f t="shared" si="9"/>
        <v/>
      </c>
      <c r="L100" s="199">
        <f t="shared" si="10"/>
        <v>1</v>
      </c>
      <c r="M100" s="208">
        <f t="shared" si="11"/>
        <v>0</v>
      </c>
    </row>
    <row r="101" spans="1:14" ht="26.45" customHeight="1" x14ac:dyDescent="0.25">
      <c r="A101" s="48">
        <v>49</v>
      </c>
      <c r="B101" s="36"/>
      <c r="C101" s="37"/>
      <c r="D101" s="38"/>
      <c r="E101" s="35"/>
      <c r="F101" s="300"/>
      <c r="G101" s="278"/>
      <c r="H101" s="274"/>
      <c r="I101" s="359"/>
      <c r="J101" s="279"/>
      <c r="K101" s="205" t="str">
        <f t="shared" si="9"/>
        <v/>
      </c>
      <c r="L101" s="199">
        <f t="shared" si="10"/>
        <v>1</v>
      </c>
      <c r="M101" s="208">
        <f t="shared" si="11"/>
        <v>0</v>
      </c>
    </row>
    <row r="102" spans="1:14" ht="26.45" customHeight="1" x14ac:dyDescent="0.25">
      <c r="A102" s="48">
        <v>50</v>
      </c>
      <c r="B102" s="36"/>
      <c r="C102" s="37"/>
      <c r="D102" s="38"/>
      <c r="E102" s="35"/>
      <c r="F102" s="300"/>
      <c r="G102" s="278"/>
      <c r="H102" s="274"/>
      <c r="I102" s="359"/>
      <c r="J102" s="279"/>
      <c r="K102" s="205" t="str">
        <f t="shared" si="9"/>
        <v/>
      </c>
      <c r="L102" s="199">
        <f t="shared" si="10"/>
        <v>1</v>
      </c>
      <c r="M102" s="208">
        <f t="shared" si="11"/>
        <v>0</v>
      </c>
    </row>
    <row r="103" spans="1:14" ht="26.45" customHeight="1" x14ac:dyDescent="0.25">
      <c r="A103" s="48">
        <v>51</v>
      </c>
      <c r="B103" s="36"/>
      <c r="C103" s="37"/>
      <c r="D103" s="38"/>
      <c r="E103" s="35"/>
      <c r="F103" s="300"/>
      <c r="G103" s="278"/>
      <c r="H103" s="274"/>
      <c r="I103" s="359"/>
      <c r="J103" s="279"/>
      <c r="K103" s="205" t="str">
        <f t="shared" si="9"/>
        <v/>
      </c>
      <c r="L103" s="199">
        <f t="shared" si="10"/>
        <v>1</v>
      </c>
      <c r="M103" s="208">
        <f t="shared" si="11"/>
        <v>0</v>
      </c>
    </row>
    <row r="104" spans="1:14" ht="26.45" customHeight="1" x14ac:dyDescent="0.25">
      <c r="A104" s="48">
        <v>52</v>
      </c>
      <c r="B104" s="36"/>
      <c r="C104" s="37"/>
      <c r="D104" s="38"/>
      <c r="E104" s="35"/>
      <c r="F104" s="300"/>
      <c r="G104" s="278"/>
      <c r="H104" s="274"/>
      <c r="I104" s="359"/>
      <c r="J104" s="279"/>
      <c r="K104" s="205" t="str">
        <f t="shared" si="9"/>
        <v/>
      </c>
      <c r="L104" s="199">
        <f t="shared" si="10"/>
        <v>1</v>
      </c>
      <c r="M104" s="208">
        <f t="shared" si="11"/>
        <v>0</v>
      </c>
    </row>
    <row r="105" spans="1:14" ht="26.45" customHeight="1" x14ac:dyDescent="0.25">
      <c r="A105" s="48">
        <v>53</v>
      </c>
      <c r="B105" s="36"/>
      <c r="C105" s="37"/>
      <c r="D105" s="38"/>
      <c r="E105" s="35"/>
      <c r="F105" s="300"/>
      <c r="G105" s="278"/>
      <c r="H105" s="274"/>
      <c r="I105" s="359"/>
      <c r="J105" s="279"/>
      <c r="K105" s="205" t="str">
        <f t="shared" si="9"/>
        <v/>
      </c>
      <c r="L105" s="199">
        <f t="shared" si="10"/>
        <v>1</v>
      </c>
      <c r="M105" s="208">
        <f t="shared" si="11"/>
        <v>0</v>
      </c>
    </row>
    <row r="106" spans="1:14" ht="26.45" customHeight="1" x14ac:dyDescent="0.25">
      <c r="A106" s="48">
        <v>54</v>
      </c>
      <c r="B106" s="36"/>
      <c r="C106" s="37"/>
      <c r="D106" s="38"/>
      <c r="E106" s="35"/>
      <c r="F106" s="300"/>
      <c r="G106" s="278"/>
      <c r="H106" s="274"/>
      <c r="I106" s="359"/>
      <c r="J106" s="279"/>
      <c r="K106" s="205" t="str">
        <f t="shared" si="9"/>
        <v/>
      </c>
      <c r="L106" s="199">
        <f t="shared" si="10"/>
        <v>1</v>
      </c>
      <c r="M106" s="208">
        <f t="shared" si="11"/>
        <v>0</v>
      </c>
    </row>
    <row r="107" spans="1:14" ht="26.45" customHeight="1" x14ac:dyDescent="0.25">
      <c r="A107" s="48">
        <v>55</v>
      </c>
      <c r="B107" s="36"/>
      <c r="C107" s="37"/>
      <c r="D107" s="38"/>
      <c r="E107" s="35"/>
      <c r="F107" s="300"/>
      <c r="G107" s="278"/>
      <c r="H107" s="274"/>
      <c r="I107" s="359"/>
      <c r="J107" s="279"/>
      <c r="K107" s="205" t="str">
        <f t="shared" si="9"/>
        <v/>
      </c>
      <c r="L107" s="199">
        <f t="shared" si="10"/>
        <v>1</v>
      </c>
      <c r="M107" s="208">
        <f t="shared" si="11"/>
        <v>0</v>
      </c>
    </row>
    <row r="108" spans="1:14" ht="26.45" customHeight="1" x14ac:dyDescent="0.25">
      <c r="A108" s="48">
        <v>56</v>
      </c>
      <c r="B108" s="36"/>
      <c r="C108" s="37"/>
      <c r="D108" s="38"/>
      <c r="E108" s="35"/>
      <c r="F108" s="300"/>
      <c r="G108" s="278"/>
      <c r="H108" s="274"/>
      <c r="I108" s="359"/>
      <c r="J108" s="279"/>
      <c r="K108" s="205" t="str">
        <f t="shared" si="9"/>
        <v/>
      </c>
      <c r="L108" s="199">
        <f t="shared" si="10"/>
        <v>1</v>
      </c>
      <c r="M108" s="208">
        <f t="shared" si="11"/>
        <v>0</v>
      </c>
    </row>
    <row r="109" spans="1:14" ht="26.45" customHeight="1" x14ac:dyDescent="0.25">
      <c r="A109" s="48">
        <v>57</v>
      </c>
      <c r="B109" s="36"/>
      <c r="C109" s="37"/>
      <c r="D109" s="38"/>
      <c r="E109" s="35"/>
      <c r="F109" s="300"/>
      <c r="G109" s="278"/>
      <c r="H109" s="274"/>
      <c r="I109" s="359"/>
      <c r="J109" s="279"/>
      <c r="K109" s="205" t="str">
        <f t="shared" si="9"/>
        <v/>
      </c>
      <c r="L109" s="199">
        <f t="shared" si="10"/>
        <v>1</v>
      </c>
      <c r="M109" s="208">
        <f t="shared" si="11"/>
        <v>0</v>
      </c>
    </row>
    <row r="110" spans="1:14" ht="26.45" customHeight="1" x14ac:dyDescent="0.25">
      <c r="A110" s="48">
        <v>58</v>
      </c>
      <c r="B110" s="36"/>
      <c r="C110" s="37"/>
      <c r="D110" s="38"/>
      <c r="E110" s="35"/>
      <c r="F110" s="300"/>
      <c r="G110" s="278"/>
      <c r="H110" s="274"/>
      <c r="I110" s="359"/>
      <c r="J110" s="279"/>
      <c r="K110" s="205" t="str">
        <f t="shared" si="9"/>
        <v/>
      </c>
      <c r="L110" s="199">
        <f t="shared" si="10"/>
        <v>1</v>
      </c>
      <c r="M110" s="208">
        <f t="shared" si="11"/>
        <v>0</v>
      </c>
    </row>
    <row r="111" spans="1:14" ht="26.45" customHeight="1" x14ac:dyDescent="0.25">
      <c r="A111" s="48">
        <v>59</v>
      </c>
      <c r="B111" s="36"/>
      <c r="C111" s="37"/>
      <c r="D111" s="38"/>
      <c r="E111" s="35"/>
      <c r="F111" s="300"/>
      <c r="G111" s="278"/>
      <c r="H111" s="274"/>
      <c r="I111" s="359"/>
      <c r="J111" s="279"/>
      <c r="K111" s="205" t="str">
        <f t="shared" si="9"/>
        <v/>
      </c>
      <c r="L111" s="199">
        <f t="shared" si="10"/>
        <v>1</v>
      </c>
      <c r="M111" s="208">
        <f t="shared" si="11"/>
        <v>0</v>
      </c>
    </row>
    <row r="112" spans="1:14" ht="26.45" customHeight="1" thickBot="1" x14ac:dyDescent="0.3">
      <c r="A112" s="49">
        <v>60</v>
      </c>
      <c r="B112" s="39"/>
      <c r="C112" s="40"/>
      <c r="D112" s="41"/>
      <c r="E112" s="42"/>
      <c r="F112" s="301"/>
      <c r="G112" s="283"/>
      <c r="H112" s="276"/>
      <c r="I112" s="360"/>
      <c r="J112" s="280"/>
      <c r="K112" s="205" t="str">
        <f t="shared" si="9"/>
        <v/>
      </c>
      <c r="L112" s="199">
        <f t="shared" si="10"/>
        <v>1</v>
      </c>
      <c r="M112" s="208">
        <f t="shared" si="11"/>
        <v>0</v>
      </c>
      <c r="N112" s="203">
        <f>IF(COUNTA(G98:H112)&gt;0,1,0)</f>
        <v>0</v>
      </c>
    </row>
    <row r="113" spans="1:13" ht="32.25" thickBot="1" x14ac:dyDescent="0.3">
      <c r="F113" s="11" t="s">
        <v>46</v>
      </c>
      <c r="G113" s="281">
        <f>SUM(G98:G112)+G83</f>
        <v>0</v>
      </c>
      <c r="H113" s="317"/>
      <c r="I113" s="361" t="s">
        <v>186</v>
      </c>
      <c r="J113" s="281">
        <f>SUM(J98:J112)+J83</f>
        <v>0</v>
      </c>
    </row>
    <row r="115" spans="1:13" x14ac:dyDescent="0.25">
      <c r="A115" s="328" t="s">
        <v>155</v>
      </c>
      <c r="B115" s="50"/>
      <c r="C115" s="50"/>
      <c r="D115" s="50"/>
      <c r="E115" s="50"/>
      <c r="F115" s="50"/>
      <c r="G115" s="50"/>
      <c r="H115" s="50"/>
      <c r="I115" s="50"/>
      <c r="J115" s="50"/>
    </row>
    <row r="117" spans="1:13" ht="18.75" x14ac:dyDescent="0.3">
      <c r="A117" s="349" t="s">
        <v>43</v>
      </c>
      <c r="B117" s="350">
        <f ca="1">imzatarihi</f>
        <v>46091</v>
      </c>
      <c r="C117" s="352" t="s">
        <v>44</v>
      </c>
      <c r="D117" s="348" t="str">
        <f>IF(kurulusyetkilisi&gt;0,kurulusyetkilisi,"")</f>
        <v/>
      </c>
    </row>
    <row r="118" spans="1:13" ht="21" x14ac:dyDescent="0.35">
      <c r="B118" s="351"/>
      <c r="C118" s="352" t="s">
        <v>45</v>
      </c>
      <c r="E118" s="349"/>
      <c r="I118" s="362"/>
      <c r="J118" s="362"/>
    </row>
    <row r="121" spans="1:13" x14ac:dyDescent="0.25">
      <c r="A121" s="501" t="s">
        <v>100</v>
      </c>
      <c r="B121" s="501"/>
      <c r="C121" s="501"/>
      <c r="D121" s="501"/>
      <c r="E121" s="501"/>
      <c r="F121" s="501"/>
      <c r="G121" s="501"/>
      <c r="H121" s="501"/>
      <c r="I121" s="501"/>
      <c r="J121" s="501"/>
      <c r="K121" s="4"/>
    </row>
    <row r="122" spans="1:13" x14ac:dyDescent="0.25">
      <c r="A122" s="489" t="str">
        <f>IF(YilDonem&lt;&gt;"",CONCATENATE(YilDonem," dönemine aittir."),"")</f>
        <v/>
      </c>
      <c r="B122" s="489"/>
      <c r="C122" s="489"/>
      <c r="D122" s="489"/>
      <c r="E122" s="489"/>
      <c r="F122" s="489"/>
      <c r="G122" s="489"/>
      <c r="H122" s="489"/>
      <c r="I122" s="489"/>
      <c r="J122" s="489"/>
      <c r="K122" s="4"/>
    </row>
    <row r="123" spans="1:13" ht="15.95" customHeight="1" thickBot="1" x14ac:dyDescent="0.3">
      <c r="A123" s="502" t="s">
        <v>101</v>
      </c>
      <c r="B123" s="502"/>
      <c r="C123" s="502"/>
      <c r="D123" s="502"/>
      <c r="E123" s="502"/>
      <c r="F123" s="502"/>
      <c r="G123" s="502"/>
      <c r="H123" s="502"/>
      <c r="I123" s="502"/>
      <c r="J123" s="502"/>
      <c r="K123" s="4"/>
    </row>
    <row r="124" spans="1:13" ht="31.7" customHeight="1" thickBot="1" x14ac:dyDescent="0.3">
      <c r="A124" s="491" t="s">
        <v>1</v>
      </c>
      <c r="B124" s="492"/>
      <c r="C124" s="493" t="str">
        <f>IF(ProjeNo&gt;0,ProjeNo,"")</f>
        <v/>
      </c>
      <c r="D124" s="494"/>
      <c r="E124" s="494"/>
      <c r="F124" s="494"/>
      <c r="G124" s="494"/>
      <c r="H124" s="494"/>
      <c r="I124" s="494"/>
      <c r="J124" s="495"/>
      <c r="K124" s="4"/>
    </row>
    <row r="125" spans="1:13" ht="31.7" customHeight="1" thickBot="1" x14ac:dyDescent="0.3">
      <c r="A125" s="496" t="s">
        <v>11</v>
      </c>
      <c r="B125" s="497"/>
      <c r="C125" s="498" t="str">
        <f>IF(ProjeAdi&gt;0,ProjeAdi,"")</f>
        <v/>
      </c>
      <c r="D125" s="499"/>
      <c r="E125" s="499"/>
      <c r="F125" s="499"/>
      <c r="G125" s="499"/>
      <c r="H125" s="499"/>
      <c r="I125" s="499"/>
      <c r="J125" s="500"/>
      <c r="K125" s="4"/>
    </row>
    <row r="126" spans="1:13" s="46" customFormat="1" ht="37.15" customHeight="1" thickBot="1" x14ac:dyDescent="0.3">
      <c r="A126" s="487" t="s">
        <v>7</v>
      </c>
      <c r="B126" s="487" t="s">
        <v>102</v>
      </c>
      <c r="C126" s="505" t="s">
        <v>103</v>
      </c>
      <c r="D126" s="505" t="s">
        <v>104</v>
      </c>
      <c r="E126" s="505" t="s">
        <v>93</v>
      </c>
      <c r="F126" s="505" t="s">
        <v>94</v>
      </c>
      <c r="G126" s="146" t="s">
        <v>95</v>
      </c>
      <c r="H126" s="146" t="s">
        <v>95</v>
      </c>
      <c r="I126" s="503" t="s">
        <v>184</v>
      </c>
      <c r="J126" s="357" t="s">
        <v>185</v>
      </c>
      <c r="K126" s="13"/>
      <c r="L126" s="45"/>
      <c r="M126" s="109"/>
    </row>
    <row r="127" spans="1:13" ht="18" customHeight="1" thickBot="1" x14ac:dyDescent="0.3">
      <c r="A127" s="488"/>
      <c r="B127" s="488"/>
      <c r="C127" s="488"/>
      <c r="D127" s="488"/>
      <c r="E127" s="488"/>
      <c r="F127" s="488"/>
      <c r="G127" s="137" t="s">
        <v>96</v>
      </c>
      <c r="H127" s="137" t="s">
        <v>99</v>
      </c>
      <c r="I127" s="504"/>
      <c r="J127" s="137" t="s">
        <v>96</v>
      </c>
      <c r="K127" s="4"/>
    </row>
    <row r="128" spans="1:13" ht="26.45" customHeight="1" x14ac:dyDescent="0.25">
      <c r="A128" s="53">
        <v>61</v>
      </c>
      <c r="B128" s="54"/>
      <c r="C128" s="55"/>
      <c r="D128" s="77"/>
      <c r="E128" s="56"/>
      <c r="F128" s="299"/>
      <c r="G128" s="285"/>
      <c r="H128" s="272"/>
      <c r="I128" s="358"/>
      <c r="J128" s="272"/>
      <c r="K128" s="205" t="str">
        <f t="shared" ref="K128:K142" si="12">IF(AND(C128&lt;&gt;"",L128=1),"Belge Tarihi,Belge Numarası ve KDV Dahil Tutar doldurulduktan sonra KDV Hariç Tutar doldurulabilir.","")</f>
        <v/>
      </c>
      <c r="L128" s="199">
        <f t="shared" ref="L128:L142" si="13">IF(COUNTA(E128:F128)+COUNTA(H128)=3,0,1)</f>
        <v>1</v>
      </c>
      <c r="M128" s="208">
        <f>IF(L128=1,0,100000000)</f>
        <v>0</v>
      </c>
    </row>
    <row r="129" spans="1:14" ht="26.45" customHeight="1" x14ac:dyDescent="0.25">
      <c r="A129" s="48">
        <v>62</v>
      </c>
      <c r="B129" s="36"/>
      <c r="C129" s="37"/>
      <c r="D129" s="38"/>
      <c r="E129" s="35"/>
      <c r="F129" s="300"/>
      <c r="G129" s="278"/>
      <c r="H129" s="274"/>
      <c r="I129" s="359"/>
      <c r="J129" s="279"/>
      <c r="K129" s="205" t="str">
        <f t="shared" si="12"/>
        <v/>
      </c>
      <c r="L129" s="199">
        <f t="shared" si="13"/>
        <v>1</v>
      </c>
      <c r="M129" s="208">
        <f t="shared" ref="M129:M142" si="14">IF(L129=1,0,100000000)</f>
        <v>0</v>
      </c>
    </row>
    <row r="130" spans="1:14" ht="26.45" customHeight="1" x14ac:dyDescent="0.25">
      <c r="A130" s="48">
        <v>63</v>
      </c>
      <c r="B130" s="36"/>
      <c r="C130" s="37"/>
      <c r="D130" s="38"/>
      <c r="E130" s="35"/>
      <c r="F130" s="300"/>
      <c r="G130" s="278"/>
      <c r="H130" s="274"/>
      <c r="I130" s="359"/>
      <c r="J130" s="279"/>
      <c r="K130" s="205" t="str">
        <f t="shared" si="12"/>
        <v/>
      </c>
      <c r="L130" s="199">
        <f t="shared" si="13"/>
        <v>1</v>
      </c>
      <c r="M130" s="208">
        <f t="shared" si="14"/>
        <v>0</v>
      </c>
    </row>
    <row r="131" spans="1:14" ht="26.45" customHeight="1" x14ac:dyDescent="0.25">
      <c r="A131" s="48">
        <v>64</v>
      </c>
      <c r="B131" s="36"/>
      <c r="C131" s="37"/>
      <c r="D131" s="38"/>
      <c r="E131" s="35"/>
      <c r="F131" s="300"/>
      <c r="G131" s="278"/>
      <c r="H131" s="274"/>
      <c r="I131" s="359"/>
      <c r="J131" s="279"/>
      <c r="K131" s="205" t="str">
        <f t="shared" si="12"/>
        <v/>
      </c>
      <c r="L131" s="199">
        <f t="shared" si="13"/>
        <v>1</v>
      </c>
      <c r="M131" s="208">
        <f t="shared" si="14"/>
        <v>0</v>
      </c>
    </row>
    <row r="132" spans="1:14" ht="26.45" customHeight="1" x14ac:dyDescent="0.25">
      <c r="A132" s="48">
        <v>65</v>
      </c>
      <c r="B132" s="36"/>
      <c r="C132" s="37"/>
      <c r="D132" s="38"/>
      <c r="E132" s="35"/>
      <c r="F132" s="300"/>
      <c r="G132" s="278"/>
      <c r="H132" s="274"/>
      <c r="I132" s="359"/>
      <c r="J132" s="279"/>
      <c r="K132" s="205" t="str">
        <f t="shared" si="12"/>
        <v/>
      </c>
      <c r="L132" s="199">
        <f t="shared" si="13"/>
        <v>1</v>
      </c>
      <c r="M132" s="208">
        <f t="shared" si="14"/>
        <v>0</v>
      </c>
    </row>
    <row r="133" spans="1:14" ht="26.45" customHeight="1" x14ac:dyDescent="0.25">
      <c r="A133" s="48">
        <v>66</v>
      </c>
      <c r="B133" s="36"/>
      <c r="C133" s="37"/>
      <c r="D133" s="38"/>
      <c r="E133" s="35"/>
      <c r="F133" s="300"/>
      <c r="G133" s="278"/>
      <c r="H133" s="274"/>
      <c r="I133" s="359"/>
      <c r="J133" s="279"/>
      <c r="K133" s="205" t="str">
        <f t="shared" si="12"/>
        <v/>
      </c>
      <c r="L133" s="199">
        <f t="shared" si="13"/>
        <v>1</v>
      </c>
      <c r="M133" s="208">
        <f t="shared" si="14"/>
        <v>0</v>
      </c>
    </row>
    <row r="134" spans="1:14" ht="26.45" customHeight="1" x14ac:dyDescent="0.25">
      <c r="A134" s="48">
        <v>67</v>
      </c>
      <c r="B134" s="36"/>
      <c r="C134" s="37"/>
      <c r="D134" s="38"/>
      <c r="E134" s="35"/>
      <c r="F134" s="300"/>
      <c r="G134" s="278"/>
      <c r="H134" s="274"/>
      <c r="I134" s="359"/>
      <c r="J134" s="279"/>
      <c r="K134" s="205" t="str">
        <f t="shared" si="12"/>
        <v/>
      </c>
      <c r="L134" s="199">
        <f t="shared" si="13"/>
        <v>1</v>
      </c>
      <c r="M134" s="208">
        <f t="shared" si="14"/>
        <v>0</v>
      </c>
    </row>
    <row r="135" spans="1:14" ht="26.45" customHeight="1" x14ac:dyDescent="0.25">
      <c r="A135" s="48">
        <v>68</v>
      </c>
      <c r="B135" s="36"/>
      <c r="C135" s="37"/>
      <c r="D135" s="38"/>
      <c r="E135" s="35"/>
      <c r="F135" s="300"/>
      <c r="G135" s="278"/>
      <c r="H135" s="274"/>
      <c r="I135" s="359"/>
      <c r="J135" s="279"/>
      <c r="K135" s="205" t="str">
        <f t="shared" si="12"/>
        <v/>
      </c>
      <c r="L135" s="199">
        <f t="shared" si="13"/>
        <v>1</v>
      </c>
      <c r="M135" s="208">
        <f t="shared" si="14"/>
        <v>0</v>
      </c>
    </row>
    <row r="136" spans="1:14" ht="26.45" customHeight="1" x14ac:dyDescent="0.25">
      <c r="A136" s="48">
        <v>69</v>
      </c>
      <c r="B136" s="36"/>
      <c r="C136" s="37"/>
      <c r="D136" s="38"/>
      <c r="E136" s="35"/>
      <c r="F136" s="300"/>
      <c r="G136" s="278"/>
      <c r="H136" s="274"/>
      <c r="I136" s="359"/>
      <c r="J136" s="279"/>
      <c r="K136" s="205" t="str">
        <f t="shared" si="12"/>
        <v/>
      </c>
      <c r="L136" s="199">
        <f t="shared" si="13"/>
        <v>1</v>
      </c>
      <c r="M136" s="208">
        <f t="shared" si="14"/>
        <v>0</v>
      </c>
    </row>
    <row r="137" spans="1:14" ht="26.45" customHeight="1" x14ac:dyDescent="0.25">
      <c r="A137" s="48">
        <v>70</v>
      </c>
      <c r="B137" s="36"/>
      <c r="C137" s="37"/>
      <c r="D137" s="38"/>
      <c r="E137" s="35"/>
      <c r="F137" s="300"/>
      <c r="G137" s="278"/>
      <c r="H137" s="274"/>
      <c r="I137" s="359"/>
      <c r="J137" s="279"/>
      <c r="K137" s="205" t="str">
        <f t="shared" si="12"/>
        <v/>
      </c>
      <c r="L137" s="199">
        <f t="shared" si="13"/>
        <v>1</v>
      </c>
      <c r="M137" s="208">
        <f t="shared" si="14"/>
        <v>0</v>
      </c>
    </row>
    <row r="138" spans="1:14" ht="26.45" customHeight="1" x14ac:dyDescent="0.25">
      <c r="A138" s="48">
        <v>71</v>
      </c>
      <c r="B138" s="36"/>
      <c r="C138" s="37"/>
      <c r="D138" s="38"/>
      <c r="E138" s="35"/>
      <c r="F138" s="300"/>
      <c r="G138" s="278"/>
      <c r="H138" s="274"/>
      <c r="I138" s="359"/>
      <c r="J138" s="279"/>
      <c r="K138" s="205" t="str">
        <f t="shared" si="12"/>
        <v/>
      </c>
      <c r="L138" s="199">
        <f t="shared" si="13"/>
        <v>1</v>
      </c>
      <c r="M138" s="208">
        <f t="shared" si="14"/>
        <v>0</v>
      </c>
    </row>
    <row r="139" spans="1:14" ht="26.45" customHeight="1" x14ac:dyDescent="0.25">
      <c r="A139" s="48">
        <v>72</v>
      </c>
      <c r="B139" s="36"/>
      <c r="C139" s="37"/>
      <c r="D139" s="38"/>
      <c r="E139" s="35"/>
      <c r="F139" s="300"/>
      <c r="G139" s="278"/>
      <c r="H139" s="274"/>
      <c r="I139" s="359"/>
      <c r="J139" s="279"/>
      <c r="K139" s="205" t="str">
        <f t="shared" si="12"/>
        <v/>
      </c>
      <c r="L139" s="199">
        <f t="shared" si="13"/>
        <v>1</v>
      </c>
      <c r="M139" s="208">
        <f t="shared" si="14"/>
        <v>0</v>
      </c>
    </row>
    <row r="140" spans="1:14" ht="26.45" customHeight="1" x14ac:dyDescent="0.25">
      <c r="A140" s="48">
        <v>73</v>
      </c>
      <c r="B140" s="36"/>
      <c r="C140" s="37"/>
      <c r="D140" s="38"/>
      <c r="E140" s="35"/>
      <c r="F140" s="300"/>
      <c r="G140" s="278"/>
      <c r="H140" s="274"/>
      <c r="I140" s="359"/>
      <c r="J140" s="279"/>
      <c r="K140" s="205" t="str">
        <f t="shared" si="12"/>
        <v/>
      </c>
      <c r="L140" s="199">
        <f t="shared" si="13"/>
        <v>1</v>
      </c>
      <c r="M140" s="208">
        <f t="shared" si="14"/>
        <v>0</v>
      </c>
    </row>
    <row r="141" spans="1:14" ht="26.45" customHeight="1" x14ac:dyDescent="0.25">
      <c r="A141" s="48">
        <v>74</v>
      </c>
      <c r="B141" s="36"/>
      <c r="C141" s="37"/>
      <c r="D141" s="38"/>
      <c r="E141" s="35"/>
      <c r="F141" s="300"/>
      <c r="G141" s="278"/>
      <c r="H141" s="274"/>
      <c r="I141" s="359"/>
      <c r="J141" s="279"/>
      <c r="K141" s="205" t="str">
        <f t="shared" si="12"/>
        <v/>
      </c>
      <c r="L141" s="199">
        <f t="shared" si="13"/>
        <v>1</v>
      </c>
      <c r="M141" s="208">
        <f t="shared" si="14"/>
        <v>0</v>
      </c>
    </row>
    <row r="142" spans="1:14" ht="26.45" customHeight="1" thickBot="1" x14ac:dyDescent="0.3">
      <c r="A142" s="49">
        <v>75</v>
      </c>
      <c r="B142" s="39"/>
      <c r="C142" s="40"/>
      <c r="D142" s="41"/>
      <c r="E142" s="42"/>
      <c r="F142" s="301"/>
      <c r="G142" s="283"/>
      <c r="H142" s="276"/>
      <c r="I142" s="360"/>
      <c r="J142" s="280"/>
      <c r="K142" s="205" t="str">
        <f t="shared" si="12"/>
        <v/>
      </c>
      <c r="L142" s="199">
        <f t="shared" si="13"/>
        <v>1</v>
      </c>
      <c r="M142" s="208">
        <f t="shared" si="14"/>
        <v>0</v>
      </c>
      <c r="N142" s="203">
        <f>IF(COUNTA(G128:H142)&gt;0,1,0)</f>
        <v>0</v>
      </c>
    </row>
    <row r="143" spans="1:14" ht="32.25" thickBot="1" x14ac:dyDescent="0.3">
      <c r="F143" s="11" t="s">
        <v>46</v>
      </c>
      <c r="G143" s="281">
        <f>SUM(G128:G142)+G113</f>
        <v>0</v>
      </c>
      <c r="H143" s="317"/>
      <c r="I143" s="361" t="s">
        <v>186</v>
      </c>
      <c r="J143" s="281">
        <f>SUM(J128:J142)+J113</f>
        <v>0</v>
      </c>
    </row>
    <row r="145" spans="1:13" x14ac:dyDescent="0.25">
      <c r="A145" s="328" t="s">
        <v>155</v>
      </c>
      <c r="B145" s="50"/>
      <c r="C145" s="50"/>
      <c r="D145" s="50"/>
      <c r="E145" s="50"/>
      <c r="F145" s="50"/>
      <c r="G145" s="50"/>
      <c r="H145" s="50"/>
      <c r="I145" s="50"/>
      <c r="J145" s="50"/>
    </row>
    <row r="147" spans="1:13" ht="18.75" x14ac:dyDescent="0.3">
      <c r="A147" s="349" t="s">
        <v>43</v>
      </c>
      <c r="B147" s="350">
        <f ca="1">imzatarihi</f>
        <v>46091</v>
      </c>
      <c r="C147" s="352" t="s">
        <v>44</v>
      </c>
      <c r="D147" s="348" t="str">
        <f>IF(kurulusyetkilisi&gt;0,kurulusyetkilisi,"")</f>
        <v/>
      </c>
    </row>
    <row r="148" spans="1:13" ht="21" x14ac:dyDescent="0.35">
      <c r="B148" s="351"/>
      <c r="C148" s="352" t="s">
        <v>45</v>
      </c>
      <c r="E148" s="349"/>
      <c r="I148" s="362"/>
      <c r="J148" s="362"/>
    </row>
    <row r="151" spans="1:13" x14ac:dyDescent="0.25">
      <c r="A151" s="501" t="s">
        <v>100</v>
      </c>
      <c r="B151" s="501"/>
      <c r="C151" s="501"/>
      <c r="D151" s="501"/>
      <c r="E151" s="501"/>
      <c r="F151" s="501"/>
      <c r="G151" s="501"/>
      <c r="H151" s="501"/>
      <c r="I151" s="501"/>
      <c r="J151" s="501"/>
      <c r="K151" s="4"/>
    </row>
    <row r="152" spans="1:13" x14ac:dyDescent="0.25">
      <c r="A152" s="489" t="str">
        <f>IF(YilDonem&lt;&gt;"",CONCATENATE(YilDonem," dönemine aittir."),"")</f>
        <v/>
      </c>
      <c r="B152" s="489"/>
      <c r="C152" s="489"/>
      <c r="D152" s="489"/>
      <c r="E152" s="489"/>
      <c r="F152" s="489"/>
      <c r="G152" s="489"/>
      <c r="H152" s="489"/>
      <c r="I152" s="489"/>
      <c r="J152" s="489"/>
      <c r="K152" s="4"/>
    </row>
    <row r="153" spans="1:13" ht="15.95" customHeight="1" thickBot="1" x14ac:dyDescent="0.3">
      <c r="A153" s="502" t="s">
        <v>101</v>
      </c>
      <c r="B153" s="502"/>
      <c r="C153" s="502"/>
      <c r="D153" s="502"/>
      <c r="E153" s="502"/>
      <c r="F153" s="502"/>
      <c r="G153" s="502"/>
      <c r="H153" s="502"/>
      <c r="I153" s="502"/>
      <c r="J153" s="502"/>
      <c r="K153" s="4"/>
    </row>
    <row r="154" spans="1:13" ht="31.7" customHeight="1" thickBot="1" x14ac:dyDescent="0.3">
      <c r="A154" s="491" t="s">
        <v>1</v>
      </c>
      <c r="B154" s="492"/>
      <c r="C154" s="493" t="str">
        <f>IF(ProjeNo&gt;0,ProjeNo,"")</f>
        <v/>
      </c>
      <c r="D154" s="494"/>
      <c r="E154" s="494"/>
      <c r="F154" s="494"/>
      <c r="G154" s="494"/>
      <c r="H154" s="494"/>
      <c r="I154" s="494"/>
      <c r="J154" s="495"/>
      <c r="K154" s="4"/>
    </row>
    <row r="155" spans="1:13" ht="31.7" customHeight="1" thickBot="1" x14ac:dyDescent="0.3">
      <c r="A155" s="496" t="s">
        <v>11</v>
      </c>
      <c r="B155" s="497"/>
      <c r="C155" s="498" t="str">
        <f>IF(ProjeAdi&gt;0,ProjeAdi,"")</f>
        <v/>
      </c>
      <c r="D155" s="499"/>
      <c r="E155" s="499"/>
      <c r="F155" s="499"/>
      <c r="G155" s="499"/>
      <c r="H155" s="499"/>
      <c r="I155" s="499"/>
      <c r="J155" s="500"/>
      <c r="K155" s="4"/>
    </row>
    <row r="156" spans="1:13" s="46" customFormat="1" ht="37.15" customHeight="1" thickBot="1" x14ac:dyDescent="0.3">
      <c r="A156" s="487" t="s">
        <v>7</v>
      </c>
      <c r="B156" s="487" t="s">
        <v>102</v>
      </c>
      <c r="C156" s="505" t="s">
        <v>103</v>
      </c>
      <c r="D156" s="505" t="s">
        <v>104</v>
      </c>
      <c r="E156" s="505" t="s">
        <v>93</v>
      </c>
      <c r="F156" s="505" t="s">
        <v>94</v>
      </c>
      <c r="G156" s="146" t="s">
        <v>95</v>
      </c>
      <c r="H156" s="146" t="s">
        <v>95</v>
      </c>
      <c r="I156" s="503" t="s">
        <v>184</v>
      </c>
      <c r="J156" s="357" t="s">
        <v>185</v>
      </c>
      <c r="K156" s="13"/>
      <c r="L156" s="45"/>
      <c r="M156" s="109"/>
    </row>
    <row r="157" spans="1:13" ht="18" customHeight="1" thickBot="1" x14ac:dyDescent="0.3">
      <c r="A157" s="488"/>
      <c r="B157" s="488"/>
      <c r="C157" s="488"/>
      <c r="D157" s="488"/>
      <c r="E157" s="488"/>
      <c r="F157" s="488"/>
      <c r="G157" s="137" t="s">
        <v>96</v>
      </c>
      <c r="H157" s="137" t="s">
        <v>99</v>
      </c>
      <c r="I157" s="504"/>
      <c r="J157" s="137" t="s">
        <v>96</v>
      </c>
      <c r="K157" s="4"/>
    </row>
    <row r="158" spans="1:13" ht="26.45" customHeight="1" x14ac:dyDescent="0.25">
      <c r="A158" s="53">
        <v>76</v>
      </c>
      <c r="B158" s="54"/>
      <c r="C158" s="55"/>
      <c r="D158" s="77"/>
      <c r="E158" s="56"/>
      <c r="F158" s="299"/>
      <c r="G158" s="285"/>
      <c r="H158" s="272"/>
      <c r="I158" s="358"/>
      <c r="J158" s="272"/>
      <c r="K158" s="205" t="str">
        <f t="shared" ref="K158:K172" si="15">IF(AND(C158&lt;&gt;"",L158=1),"Belge Tarihi,Belge Numarası ve KDV Dahil Tutar doldurulduktan sonra KDV Hariç Tutar doldurulabilir.","")</f>
        <v/>
      </c>
      <c r="L158" s="199">
        <f t="shared" ref="L158:L172" si="16">IF(COUNTA(E158:F158)+COUNTA(H158)=3,0,1)</f>
        <v>1</v>
      </c>
      <c r="M158" s="208">
        <f>IF(L158=1,0,100000000)</f>
        <v>0</v>
      </c>
    </row>
    <row r="159" spans="1:13" ht="26.45" customHeight="1" x14ac:dyDescent="0.25">
      <c r="A159" s="48">
        <v>77</v>
      </c>
      <c r="B159" s="36"/>
      <c r="C159" s="37"/>
      <c r="D159" s="38"/>
      <c r="E159" s="35"/>
      <c r="F159" s="300"/>
      <c r="G159" s="278"/>
      <c r="H159" s="274"/>
      <c r="I159" s="359"/>
      <c r="J159" s="279"/>
      <c r="K159" s="205" t="str">
        <f t="shared" si="15"/>
        <v/>
      </c>
      <c r="L159" s="199">
        <f t="shared" si="16"/>
        <v>1</v>
      </c>
      <c r="M159" s="208">
        <f t="shared" ref="M159:M172" si="17">IF(L159=1,0,100000000)</f>
        <v>0</v>
      </c>
    </row>
    <row r="160" spans="1:13" ht="26.45" customHeight="1" x14ac:dyDescent="0.25">
      <c r="A160" s="48">
        <v>78</v>
      </c>
      <c r="B160" s="36"/>
      <c r="C160" s="37"/>
      <c r="D160" s="38"/>
      <c r="E160" s="35"/>
      <c r="F160" s="300"/>
      <c r="G160" s="278"/>
      <c r="H160" s="274"/>
      <c r="I160" s="359"/>
      <c r="J160" s="279"/>
      <c r="K160" s="205" t="str">
        <f t="shared" si="15"/>
        <v/>
      </c>
      <c r="L160" s="199">
        <f t="shared" si="16"/>
        <v>1</v>
      </c>
      <c r="M160" s="208">
        <f t="shared" si="17"/>
        <v>0</v>
      </c>
    </row>
    <row r="161" spans="1:14" ht="26.45" customHeight="1" x14ac:dyDescent="0.25">
      <c r="A161" s="48">
        <v>79</v>
      </c>
      <c r="B161" s="36"/>
      <c r="C161" s="37"/>
      <c r="D161" s="38"/>
      <c r="E161" s="35"/>
      <c r="F161" s="300"/>
      <c r="G161" s="278"/>
      <c r="H161" s="274"/>
      <c r="I161" s="359"/>
      <c r="J161" s="279"/>
      <c r="K161" s="205" t="str">
        <f t="shared" si="15"/>
        <v/>
      </c>
      <c r="L161" s="199">
        <f t="shared" si="16"/>
        <v>1</v>
      </c>
      <c r="M161" s="208">
        <f t="shared" si="17"/>
        <v>0</v>
      </c>
    </row>
    <row r="162" spans="1:14" ht="26.45" customHeight="1" x14ac:dyDescent="0.25">
      <c r="A162" s="48">
        <v>80</v>
      </c>
      <c r="B162" s="36"/>
      <c r="C162" s="37"/>
      <c r="D162" s="38"/>
      <c r="E162" s="35"/>
      <c r="F162" s="300"/>
      <c r="G162" s="278"/>
      <c r="H162" s="274"/>
      <c r="I162" s="359"/>
      <c r="J162" s="279"/>
      <c r="K162" s="205" t="str">
        <f t="shared" si="15"/>
        <v/>
      </c>
      <c r="L162" s="199">
        <f t="shared" si="16"/>
        <v>1</v>
      </c>
      <c r="M162" s="208">
        <f t="shared" si="17"/>
        <v>0</v>
      </c>
    </row>
    <row r="163" spans="1:14" ht="26.45" customHeight="1" x14ac:dyDescent="0.25">
      <c r="A163" s="48">
        <v>81</v>
      </c>
      <c r="B163" s="36"/>
      <c r="C163" s="37"/>
      <c r="D163" s="38"/>
      <c r="E163" s="35"/>
      <c r="F163" s="300"/>
      <c r="G163" s="278"/>
      <c r="H163" s="274"/>
      <c r="I163" s="359"/>
      <c r="J163" s="279"/>
      <c r="K163" s="205" t="str">
        <f t="shared" si="15"/>
        <v/>
      </c>
      <c r="L163" s="199">
        <f t="shared" si="16"/>
        <v>1</v>
      </c>
      <c r="M163" s="208">
        <f t="shared" si="17"/>
        <v>0</v>
      </c>
    </row>
    <row r="164" spans="1:14" ht="26.45" customHeight="1" x14ac:dyDescent="0.25">
      <c r="A164" s="48">
        <v>82</v>
      </c>
      <c r="B164" s="36"/>
      <c r="C164" s="37"/>
      <c r="D164" s="38"/>
      <c r="E164" s="35"/>
      <c r="F164" s="300"/>
      <c r="G164" s="278"/>
      <c r="H164" s="274"/>
      <c r="I164" s="359"/>
      <c r="J164" s="279"/>
      <c r="K164" s="205" t="str">
        <f t="shared" si="15"/>
        <v/>
      </c>
      <c r="L164" s="199">
        <f t="shared" si="16"/>
        <v>1</v>
      </c>
      <c r="M164" s="208">
        <f t="shared" si="17"/>
        <v>0</v>
      </c>
    </row>
    <row r="165" spans="1:14" ht="26.45" customHeight="1" x14ac:dyDescent="0.25">
      <c r="A165" s="48">
        <v>83</v>
      </c>
      <c r="B165" s="36"/>
      <c r="C165" s="37"/>
      <c r="D165" s="38"/>
      <c r="E165" s="35"/>
      <c r="F165" s="300"/>
      <c r="G165" s="278"/>
      <c r="H165" s="274"/>
      <c r="I165" s="359"/>
      <c r="J165" s="279"/>
      <c r="K165" s="205" t="str">
        <f t="shared" si="15"/>
        <v/>
      </c>
      <c r="L165" s="199">
        <f t="shared" si="16"/>
        <v>1</v>
      </c>
      <c r="M165" s="208">
        <f t="shared" si="17"/>
        <v>0</v>
      </c>
    </row>
    <row r="166" spans="1:14" ht="26.45" customHeight="1" x14ac:dyDescent="0.25">
      <c r="A166" s="48">
        <v>84</v>
      </c>
      <c r="B166" s="36"/>
      <c r="C166" s="37"/>
      <c r="D166" s="38"/>
      <c r="E166" s="35"/>
      <c r="F166" s="300"/>
      <c r="G166" s="278"/>
      <c r="H166" s="274"/>
      <c r="I166" s="359"/>
      <c r="J166" s="279"/>
      <c r="K166" s="205" t="str">
        <f t="shared" si="15"/>
        <v/>
      </c>
      <c r="L166" s="199">
        <f t="shared" si="16"/>
        <v>1</v>
      </c>
      <c r="M166" s="208">
        <f t="shared" si="17"/>
        <v>0</v>
      </c>
    </row>
    <row r="167" spans="1:14" ht="26.45" customHeight="1" x14ac:dyDescent="0.25">
      <c r="A167" s="48">
        <v>85</v>
      </c>
      <c r="B167" s="36"/>
      <c r="C167" s="37"/>
      <c r="D167" s="38"/>
      <c r="E167" s="35"/>
      <c r="F167" s="300"/>
      <c r="G167" s="278"/>
      <c r="H167" s="274"/>
      <c r="I167" s="359"/>
      <c r="J167" s="279"/>
      <c r="K167" s="205" t="str">
        <f t="shared" si="15"/>
        <v/>
      </c>
      <c r="L167" s="199">
        <f t="shared" si="16"/>
        <v>1</v>
      </c>
      <c r="M167" s="208">
        <f t="shared" si="17"/>
        <v>0</v>
      </c>
    </row>
    <row r="168" spans="1:14" ht="26.45" customHeight="1" x14ac:dyDescent="0.25">
      <c r="A168" s="48">
        <v>86</v>
      </c>
      <c r="B168" s="36"/>
      <c r="C168" s="37"/>
      <c r="D168" s="38"/>
      <c r="E168" s="35"/>
      <c r="F168" s="300"/>
      <c r="G168" s="278"/>
      <c r="H168" s="274"/>
      <c r="I168" s="359"/>
      <c r="J168" s="279"/>
      <c r="K168" s="205" t="str">
        <f t="shared" si="15"/>
        <v/>
      </c>
      <c r="L168" s="199">
        <f t="shared" si="16"/>
        <v>1</v>
      </c>
      <c r="M168" s="208">
        <f t="shared" si="17"/>
        <v>0</v>
      </c>
    </row>
    <row r="169" spans="1:14" ht="26.45" customHeight="1" x14ac:dyDescent="0.25">
      <c r="A169" s="48">
        <v>87</v>
      </c>
      <c r="B169" s="36"/>
      <c r="C169" s="37"/>
      <c r="D169" s="38"/>
      <c r="E169" s="35"/>
      <c r="F169" s="300"/>
      <c r="G169" s="278"/>
      <c r="H169" s="274"/>
      <c r="I169" s="359"/>
      <c r="J169" s="279"/>
      <c r="K169" s="205" t="str">
        <f t="shared" si="15"/>
        <v/>
      </c>
      <c r="L169" s="199">
        <f t="shared" si="16"/>
        <v>1</v>
      </c>
      <c r="M169" s="208">
        <f t="shared" si="17"/>
        <v>0</v>
      </c>
    </row>
    <row r="170" spans="1:14" ht="26.45" customHeight="1" x14ac:dyDescent="0.25">
      <c r="A170" s="48">
        <v>88</v>
      </c>
      <c r="B170" s="36"/>
      <c r="C170" s="37"/>
      <c r="D170" s="38"/>
      <c r="E170" s="35"/>
      <c r="F170" s="300"/>
      <c r="G170" s="278"/>
      <c r="H170" s="274"/>
      <c r="I170" s="359"/>
      <c r="J170" s="279"/>
      <c r="K170" s="205" t="str">
        <f t="shared" si="15"/>
        <v/>
      </c>
      <c r="L170" s="199">
        <f t="shared" si="16"/>
        <v>1</v>
      </c>
      <c r="M170" s="208">
        <f t="shared" si="17"/>
        <v>0</v>
      </c>
    </row>
    <row r="171" spans="1:14" ht="26.45" customHeight="1" x14ac:dyDescent="0.25">
      <c r="A171" s="48">
        <v>89</v>
      </c>
      <c r="B171" s="36"/>
      <c r="C171" s="37"/>
      <c r="D171" s="38"/>
      <c r="E171" s="35"/>
      <c r="F171" s="300"/>
      <c r="G171" s="278"/>
      <c r="H171" s="274"/>
      <c r="I171" s="359"/>
      <c r="J171" s="279"/>
      <c r="K171" s="205" t="str">
        <f t="shared" si="15"/>
        <v/>
      </c>
      <c r="L171" s="199">
        <f t="shared" si="16"/>
        <v>1</v>
      </c>
      <c r="M171" s="208">
        <f t="shared" si="17"/>
        <v>0</v>
      </c>
    </row>
    <row r="172" spans="1:14" ht="26.45" customHeight="1" thickBot="1" x14ac:dyDescent="0.3">
      <c r="A172" s="49">
        <v>90</v>
      </c>
      <c r="B172" s="39"/>
      <c r="C172" s="40"/>
      <c r="D172" s="41"/>
      <c r="E172" s="42"/>
      <c r="F172" s="301"/>
      <c r="G172" s="283"/>
      <c r="H172" s="276"/>
      <c r="I172" s="360"/>
      <c r="J172" s="280"/>
      <c r="K172" s="205" t="str">
        <f t="shared" si="15"/>
        <v/>
      </c>
      <c r="L172" s="199">
        <f t="shared" si="16"/>
        <v>1</v>
      </c>
      <c r="M172" s="208">
        <f t="shared" si="17"/>
        <v>0</v>
      </c>
      <c r="N172" s="203">
        <f>IF(COUNTA(G158:H172)&gt;0,1,0)</f>
        <v>0</v>
      </c>
    </row>
    <row r="173" spans="1:14" ht="32.25" thickBot="1" x14ac:dyDescent="0.3">
      <c r="F173" s="11" t="s">
        <v>46</v>
      </c>
      <c r="G173" s="281">
        <f>SUM(G158:G172)+G143</f>
        <v>0</v>
      </c>
      <c r="H173" s="317"/>
      <c r="I173" s="361" t="s">
        <v>186</v>
      </c>
      <c r="J173" s="281">
        <f>SUM(J158:J172)+J143</f>
        <v>0</v>
      </c>
    </row>
    <row r="175" spans="1:14" x14ac:dyDescent="0.25">
      <c r="A175" s="328" t="s">
        <v>155</v>
      </c>
      <c r="B175" s="50"/>
      <c r="C175" s="50"/>
      <c r="D175" s="50"/>
      <c r="E175" s="50"/>
      <c r="F175" s="50"/>
      <c r="G175" s="50"/>
      <c r="H175" s="50"/>
      <c r="I175" s="50"/>
      <c r="J175" s="50"/>
    </row>
    <row r="177" spans="1:13" ht="18.75" x14ac:dyDescent="0.3">
      <c r="A177" s="349" t="s">
        <v>43</v>
      </c>
      <c r="B177" s="350">
        <f ca="1">imzatarihi</f>
        <v>46091</v>
      </c>
      <c r="C177" s="352" t="s">
        <v>44</v>
      </c>
      <c r="D177" s="348" t="str">
        <f>IF(kurulusyetkilisi&gt;0,kurulusyetkilisi,"")</f>
        <v/>
      </c>
    </row>
    <row r="178" spans="1:13" ht="21" x14ac:dyDescent="0.35">
      <c r="B178" s="351"/>
      <c r="C178" s="352" t="s">
        <v>45</v>
      </c>
      <c r="E178" s="349"/>
      <c r="I178" s="362"/>
      <c r="J178" s="362"/>
    </row>
    <row r="181" spans="1:13" x14ac:dyDescent="0.25">
      <c r="A181" s="501" t="s">
        <v>100</v>
      </c>
      <c r="B181" s="501"/>
      <c r="C181" s="501"/>
      <c r="D181" s="501"/>
      <c r="E181" s="501"/>
      <c r="F181" s="501"/>
      <c r="G181" s="501"/>
      <c r="H181" s="501"/>
      <c r="I181" s="501"/>
      <c r="J181" s="501"/>
      <c r="K181" s="4"/>
    </row>
    <row r="182" spans="1:13" x14ac:dyDescent="0.25">
      <c r="A182" s="489" t="str">
        <f>IF(YilDonem&lt;&gt;"",CONCATENATE(YilDonem," dönemine aittir."),"")</f>
        <v/>
      </c>
      <c r="B182" s="489"/>
      <c r="C182" s="489"/>
      <c r="D182" s="489"/>
      <c r="E182" s="489"/>
      <c r="F182" s="489"/>
      <c r="G182" s="489"/>
      <c r="H182" s="489"/>
      <c r="I182" s="489"/>
      <c r="J182" s="489"/>
      <c r="K182" s="4"/>
    </row>
    <row r="183" spans="1:13" ht="15.95" customHeight="1" thickBot="1" x14ac:dyDescent="0.3">
      <c r="A183" s="502" t="s">
        <v>101</v>
      </c>
      <c r="B183" s="502"/>
      <c r="C183" s="502"/>
      <c r="D183" s="502"/>
      <c r="E183" s="502"/>
      <c r="F183" s="502"/>
      <c r="G183" s="502"/>
      <c r="H183" s="502"/>
      <c r="I183" s="502"/>
      <c r="J183" s="502"/>
      <c r="K183" s="4"/>
    </row>
    <row r="184" spans="1:13" ht="31.7" customHeight="1" thickBot="1" x14ac:dyDescent="0.3">
      <c r="A184" s="491" t="s">
        <v>1</v>
      </c>
      <c r="B184" s="492"/>
      <c r="C184" s="493" t="str">
        <f>IF(ProjeNo&gt;0,ProjeNo,"")</f>
        <v/>
      </c>
      <c r="D184" s="494"/>
      <c r="E184" s="494"/>
      <c r="F184" s="494"/>
      <c r="G184" s="494"/>
      <c r="H184" s="494"/>
      <c r="I184" s="494"/>
      <c r="J184" s="495"/>
      <c r="K184" s="4"/>
    </row>
    <row r="185" spans="1:13" ht="31.7" customHeight="1" thickBot="1" x14ac:dyDescent="0.3">
      <c r="A185" s="496" t="s">
        <v>11</v>
      </c>
      <c r="B185" s="497"/>
      <c r="C185" s="498" t="str">
        <f>IF(ProjeAdi&gt;0,ProjeAdi,"")</f>
        <v/>
      </c>
      <c r="D185" s="499"/>
      <c r="E185" s="499"/>
      <c r="F185" s="499"/>
      <c r="G185" s="499"/>
      <c r="H185" s="499"/>
      <c r="I185" s="499"/>
      <c r="J185" s="500"/>
      <c r="K185" s="4"/>
    </row>
    <row r="186" spans="1:13" s="46" customFormat="1" ht="37.15" customHeight="1" thickBot="1" x14ac:dyDescent="0.3">
      <c r="A186" s="487" t="s">
        <v>7</v>
      </c>
      <c r="B186" s="487" t="s">
        <v>102</v>
      </c>
      <c r="C186" s="505" t="s">
        <v>103</v>
      </c>
      <c r="D186" s="505" t="s">
        <v>104</v>
      </c>
      <c r="E186" s="505" t="s">
        <v>93</v>
      </c>
      <c r="F186" s="505" t="s">
        <v>94</v>
      </c>
      <c r="G186" s="146" t="s">
        <v>95</v>
      </c>
      <c r="H186" s="146" t="s">
        <v>95</v>
      </c>
      <c r="I186" s="503" t="s">
        <v>184</v>
      </c>
      <c r="J186" s="357" t="s">
        <v>185</v>
      </c>
      <c r="K186" s="13"/>
      <c r="L186" s="45"/>
      <c r="M186" s="109"/>
    </row>
    <row r="187" spans="1:13" ht="18" customHeight="1" thickBot="1" x14ac:dyDescent="0.3">
      <c r="A187" s="488"/>
      <c r="B187" s="488"/>
      <c r="C187" s="488"/>
      <c r="D187" s="488"/>
      <c r="E187" s="488"/>
      <c r="F187" s="488"/>
      <c r="G187" s="137" t="s">
        <v>96</v>
      </c>
      <c r="H187" s="137" t="s">
        <v>99</v>
      </c>
      <c r="I187" s="504"/>
      <c r="J187" s="137" t="s">
        <v>96</v>
      </c>
      <c r="K187" s="4"/>
    </row>
    <row r="188" spans="1:13" ht="26.45" customHeight="1" x14ac:dyDescent="0.25">
      <c r="A188" s="53">
        <v>91</v>
      </c>
      <c r="B188" s="54"/>
      <c r="C188" s="55"/>
      <c r="D188" s="77"/>
      <c r="E188" s="56"/>
      <c r="F188" s="299"/>
      <c r="G188" s="285"/>
      <c r="H188" s="272"/>
      <c r="I188" s="358"/>
      <c r="J188" s="272"/>
      <c r="K188" s="205" t="str">
        <f t="shared" ref="K188:K202" si="18">IF(AND(C188&lt;&gt;"",L188=1),"Belge Tarihi,Belge Numarası ve KDV Dahil Tutar doldurulduktan sonra KDV Hariç Tutar doldurulabilir.","")</f>
        <v/>
      </c>
      <c r="L188" s="199">
        <f t="shared" ref="L188:L202" si="19">IF(COUNTA(E188:F188)+COUNTA(H188)=3,0,1)</f>
        <v>1</v>
      </c>
      <c r="M188" s="208">
        <f>IF(L188=1,0,100000000)</f>
        <v>0</v>
      </c>
    </row>
    <row r="189" spans="1:13" ht="26.45" customHeight="1" x14ac:dyDescent="0.25">
      <c r="A189" s="48">
        <v>92</v>
      </c>
      <c r="B189" s="36"/>
      <c r="C189" s="37"/>
      <c r="D189" s="38"/>
      <c r="E189" s="35"/>
      <c r="F189" s="300"/>
      <c r="G189" s="278"/>
      <c r="H189" s="274"/>
      <c r="I189" s="359"/>
      <c r="J189" s="279"/>
      <c r="K189" s="205" t="str">
        <f t="shared" si="18"/>
        <v/>
      </c>
      <c r="L189" s="199">
        <f t="shared" si="19"/>
        <v>1</v>
      </c>
      <c r="M189" s="208">
        <f t="shared" ref="M189:M202" si="20">IF(L189=1,0,100000000)</f>
        <v>0</v>
      </c>
    </row>
    <row r="190" spans="1:13" ht="26.45" customHeight="1" x14ac:dyDescent="0.25">
      <c r="A190" s="48">
        <v>93</v>
      </c>
      <c r="B190" s="36"/>
      <c r="C190" s="37"/>
      <c r="D190" s="38"/>
      <c r="E190" s="35"/>
      <c r="F190" s="300"/>
      <c r="G190" s="278"/>
      <c r="H190" s="274"/>
      <c r="I190" s="359"/>
      <c r="J190" s="279"/>
      <c r="K190" s="205" t="str">
        <f t="shared" si="18"/>
        <v/>
      </c>
      <c r="L190" s="199">
        <f t="shared" si="19"/>
        <v>1</v>
      </c>
      <c r="M190" s="208">
        <f t="shared" si="20"/>
        <v>0</v>
      </c>
    </row>
    <row r="191" spans="1:13" ht="26.45" customHeight="1" x14ac:dyDescent="0.25">
      <c r="A191" s="48">
        <v>94</v>
      </c>
      <c r="B191" s="36"/>
      <c r="C191" s="37"/>
      <c r="D191" s="38"/>
      <c r="E191" s="35"/>
      <c r="F191" s="300"/>
      <c r="G191" s="278"/>
      <c r="H191" s="274"/>
      <c r="I191" s="359"/>
      <c r="J191" s="279"/>
      <c r="K191" s="205" t="str">
        <f t="shared" si="18"/>
        <v/>
      </c>
      <c r="L191" s="199">
        <f t="shared" si="19"/>
        <v>1</v>
      </c>
      <c r="M191" s="208">
        <f t="shared" si="20"/>
        <v>0</v>
      </c>
    </row>
    <row r="192" spans="1:13" ht="26.45" customHeight="1" x14ac:dyDescent="0.25">
      <c r="A192" s="48">
        <v>95</v>
      </c>
      <c r="B192" s="36"/>
      <c r="C192" s="37"/>
      <c r="D192" s="38"/>
      <c r="E192" s="35"/>
      <c r="F192" s="300"/>
      <c r="G192" s="278"/>
      <c r="H192" s="274"/>
      <c r="I192" s="359"/>
      <c r="J192" s="279"/>
      <c r="K192" s="205" t="str">
        <f t="shared" si="18"/>
        <v/>
      </c>
      <c r="L192" s="199">
        <f t="shared" si="19"/>
        <v>1</v>
      </c>
      <c r="M192" s="208">
        <f t="shared" si="20"/>
        <v>0</v>
      </c>
    </row>
    <row r="193" spans="1:14" ht="26.45" customHeight="1" x14ac:dyDescent="0.25">
      <c r="A193" s="48">
        <v>96</v>
      </c>
      <c r="B193" s="36"/>
      <c r="C193" s="37"/>
      <c r="D193" s="38"/>
      <c r="E193" s="35"/>
      <c r="F193" s="300"/>
      <c r="G193" s="278"/>
      <c r="H193" s="274"/>
      <c r="I193" s="359"/>
      <c r="J193" s="279"/>
      <c r="K193" s="205" t="str">
        <f t="shared" si="18"/>
        <v/>
      </c>
      <c r="L193" s="199">
        <f t="shared" si="19"/>
        <v>1</v>
      </c>
      <c r="M193" s="208">
        <f t="shared" si="20"/>
        <v>0</v>
      </c>
    </row>
    <row r="194" spans="1:14" ht="26.45" customHeight="1" x14ac:dyDescent="0.25">
      <c r="A194" s="48">
        <v>97</v>
      </c>
      <c r="B194" s="36"/>
      <c r="C194" s="37"/>
      <c r="D194" s="38"/>
      <c r="E194" s="35"/>
      <c r="F194" s="300"/>
      <c r="G194" s="278"/>
      <c r="H194" s="274"/>
      <c r="I194" s="359"/>
      <c r="J194" s="279"/>
      <c r="K194" s="205" t="str">
        <f t="shared" si="18"/>
        <v/>
      </c>
      <c r="L194" s="199">
        <f t="shared" si="19"/>
        <v>1</v>
      </c>
      <c r="M194" s="208">
        <f t="shared" si="20"/>
        <v>0</v>
      </c>
    </row>
    <row r="195" spans="1:14" ht="26.45" customHeight="1" x14ac:dyDescent="0.25">
      <c r="A195" s="48">
        <v>98</v>
      </c>
      <c r="B195" s="36"/>
      <c r="C195" s="37"/>
      <c r="D195" s="38"/>
      <c r="E195" s="35"/>
      <c r="F195" s="300"/>
      <c r="G195" s="278"/>
      <c r="H195" s="274"/>
      <c r="I195" s="359"/>
      <c r="J195" s="279"/>
      <c r="K195" s="205" t="str">
        <f t="shared" si="18"/>
        <v/>
      </c>
      <c r="L195" s="199">
        <f t="shared" si="19"/>
        <v>1</v>
      </c>
      <c r="M195" s="208">
        <f t="shared" si="20"/>
        <v>0</v>
      </c>
    </row>
    <row r="196" spans="1:14" ht="26.45" customHeight="1" x14ac:dyDescent="0.25">
      <c r="A196" s="48">
        <v>99</v>
      </c>
      <c r="B196" s="36"/>
      <c r="C196" s="37"/>
      <c r="D196" s="38"/>
      <c r="E196" s="35"/>
      <c r="F196" s="300"/>
      <c r="G196" s="278"/>
      <c r="H196" s="274"/>
      <c r="I196" s="359"/>
      <c r="J196" s="279"/>
      <c r="K196" s="205" t="str">
        <f t="shared" si="18"/>
        <v/>
      </c>
      <c r="L196" s="199">
        <f t="shared" si="19"/>
        <v>1</v>
      </c>
      <c r="M196" s="208">
        <f t="shared" si="20"/>
        <v>0</v>
      </c>
    </row>
    <row r="197" spans="1:14" ht="26.45" customHeight="1" x14ac:dyDescent="0.25">
      <c r="A197" s="48">
        <v>100</v>
      </c>
      <c r="B197" s="36"/>
      <c r="C197" s="37"/>
      <c r="D197" s="38"/>
      <c r="E197" s="35"/>
      <c r="F197" s="300"/>
      <c r="G197" s="278"/>
      <c r="H197" s="274"/>
      <c r="I197" s="359"/>
      <c r="J197" s="279"/>
      <c r="K197" s="205" t="str">
        <f t="shared" si="18"/>
        <v/>
      </c>
      <c r="L197" s="199">
        <f t="shared" si="19"/>
        <v>1</v>
      </c>
      <c r="M197" s="208">
        <f t="shared" si="20"/>
        <v>0</v>
      </c>
    </row>
    <row r="198" spans="1:14" ht="26.45" customHeight="1" x14ac:dyDescent="0.25">
      <c r="A198" s="48">
        <v>101</v>
      </c>
      <c r="B198" s="36"/>
      <c r="C198" s="37"/>
      <c r="D198" s="38"/>
      <c r="E198" s="35"/>
      <c r="F198" s="300"/>
      <c r="G198" s="278"/>
      <c r="H198" s="274"/>
      <c r="I198" s="359"/>
      <c r="J198" s="279"/>
      <c r="K198" s="205" t="str">
        <f t="shared" si="18"/>
        <v/>
      </c>
      <c r="L198" s="199">
        <f t="shared" si="19"/>
        <v>1</v>
      </c>
      <c r="M198" s="208">
        <f t="shared" si="20"/>
        <v>0</v>
      </c>
    </row>
    <row r="199" spans="1:14" ht="26.45" customHeight="1" x14ac:dyDescent="0.25">
      <c r="A199" s="48">
        <v>102</v>
      </c>
      <c r="B199" s="36"/>
      <c r="C199" s="37"/>
      <c r="D199" s="38"/>
      <c r="E199" s="35"/>
      <c r="F199" s="300"/>
      <c r="G199" s="278"/>
      <c r="H199" s="274"/>
      <c r="I199" s="359"/>
      <c r="J199" s="279"/>
      <c r="K199" s="205" t="str">
        <f t="shared" si="18"/>
        <v/>
      </c>
      <c r="L199" s="199">
        <f t="shared" si="19"/>
        <v>1</v>
      </c>
      <c r="M199" s="208">
        <f t="shared" si="20"/>
        <v>0</v>
      </c>
    </row>
    <row r="200" spans="1:14" ht="26.45" customHeight="1" x14ac:dyDescent="0.25">
      <c r="A200" s="48">
        <v>103</v>
      </c>
      <c r="B200" s="36"/>
      <c r="C200" s="37"/>
      <c r="D200" s="38"/>
      <c r="E200" s="35"/>
      <c r="F200" s="300"/>
      <c r="G200" s="278"/>
      <c r="H200" s="274"/>
      <c r="I200" s="359"/>
      <c r="J200" s="279"/>
      <c r="K200" s="205" t="str">
        <f t="shared" si="18"/>
        <v/>
      </c>
      <c r="L200" s="199">
        <f t="shared" si="19"/>
        <v>1</v>
      </c>
      <c r="M200" s="208">
        <f t="shared" si="20"/>
        <v>0</v>
      </c>
    </row>
    <row r="201" spans="1:14" ht="26.45" customHeight="1" x14ac:dyDescent="0.25">
      <c r="A201" s="48">
        <v>104</v>
      </c>
      <c r="B201" s="36"/>
      <c r="C201" s="37"/>
      <c r="D201" s="38"/>
      <c r="E201" s="35"/>
      <c r="F201" s="300"/>
      <c r="G201" s="278"/>
      <c r="H201" s="274"/>
      <c r="I201" s="359"/>
      <c r="J201" s="279"/>
      <c r="K201" s="205" t="str">
        <f t="shared" si="18"/>
        <v/>
      </c>
      <c r="L201" s="199">
        <f t="shared" si="19"/>
        <v>1</v>
      </c>
      <c r="M201" s="208">
        <f t="shared" si="20"/>
        <v>0</v>
      </c>
    </row>
    <row r="202" spans="1:14" ht="26.45" customHeight="1" thickBot="1" x14ac:dyDescent="0.3">
      <c r="A202" s="49">
        <v>105</v>
      </c>
      <c r="B202" s="39"/>
      <c r="C202" s="40"/>
      <c r="D202" s="41"/>
      <c r="E202" s="42"/>
      <c r="F202" s="301"/>
      <c r="G202" s="283"/>
      <c r="H202" s="276"/>
      <c r="I202" s="360"/>
      <c r="J202" s="280"/>
      <c r="K202" s="205" t="str">
        <f t="shared" si="18"/>
        <v/>
      </c>
      <c r="L202" s="199">
        <f t="shared" si="19"/>
        <v>1</v>
      </c>
      <c r="M202" s="208">
        <f t="shared" si="20"/>
        <v>0</v>
      </c>
      <c r="N202" s="203">
        <f>IF(COUNTA(G188:H202)&gt;0,1,0)</f>
        <v>0</v>
      </c>
    </row>
    <row r="203" spans="1:14" ht="32.25" thickBot="1" x14ac:dyDescent="0.3">
      <c r="F203" s="11" t="s">
        <v>46</v>
      </c>
      <c r="G203" s="281">
        <f>SUM(G188:G202)+G173</f>
        <v>0</v>
      </c>
      <c r="H203" s="317"/>
      <c r="I203" s="361" t="s">
        <v>186</v>
      </c>
      <c r="J203" s="281">
        <f>SUM(J188:J202)+J173</f>
        <v>0</v>
      </c>
    </row>
    <row r="205" spans="1:14" x14ac:dyDescent="0.25">
      <c r="A205" s="328" t="s">
        <v>155</v>
      </c>
      <c r="B205" s="50"/>
      <c r="C205" s="50"/>
      <c r="D205" s="50"/>
      <c r="E205" s="50"/>
      <c r="F205" s="50"/>
      <c r="G205" s="50"/>
      <c r="H205" s="50"/>
      <c r="I205" s="50"/>
      <c r="J205" s="50"/>
    </row>
    <row r="207" spans="1:14" ht="18.75" x14ac:dyDescent="0.3">
      <c r="A207" s="349" t="s">
        <v>43</v>
      </c>
      <c r="B207" s="350">
        <f ca="1">imzatarihi</f>
        <v>46091</v>
      </c>
      <c r="C207" s="352" t="s">
        <v>44</v>
      </c>
      <c r="D207" s="348" t="str">
        <f>IF(kurulusyetkilisi&gt;0,kurulusyetkilisi,"")</f>
        <v/>
      </c>
    </row>
    <row r="208" spans="1:14" ht="21" x14ac:dyDescent="0.35">
      <c r="B208" s="351"/>
      <c r="C208" s="352" t="s">
        <v>45</v>
      </c>
      <c r="E208" s="349"/>
      <c r="I208" s="362"/>
      <c r="J208" s="362"/>
    </row>
  </sheetData>
  <sheetProtection algorithmName="SHA-512" hashValue="nsyPTSd9GhwuSZHHb40oAXjPFeEIlaOKDYD/t5szyG2lGTa0JaYVT6kZG0IDk5EXGsc4+c1WwtuyJA5hOL8rFA==" saltValue="6EEk2Kvl0rguQFYuUccz0A==" spinCount="100000" sheet="1" objects="1" scenarios="1"/>
  <mergeCells count="98">
    <mergeCell ref="D126:D127"/>
    <mergeCell ref="E126:E127"/>
    <mergeCell ref="F126:F127"/>
    <mergeCell ref="A124:B124"/>
    <mergeCell ref="F96:F97"/>
    <mergeCell ref="A96:A97"/>
    <mergeCell ref="B96:B97"/>
    <mergeCell ref="C96:C97"/>
    <mergeCell ref="D96:D97"/>
    <mergeCell ref="E96:E97"/>
    <mergeCell ref="A154:B154"/>
    <mergeCell ref="A125:B125"/>
    <mergeCell ref="A126:A127"/>
    <mergeCell ref="B126:B127"/>
    <mergeCell ref="C126:C127"/>
    <mergeCell ref="B36:B37"/>
    <mergeCell ref="A95:B95"/>
    <mergeCell ref="A66:A67"/>
    <mergeCell ref="B66:B67"/>
    <mergeCell ref="A94:B94"/>
    <mergeCell ref="A93:J93"/>
    <mergeCell ref="C94:J94"/>
    <mergeCell ref="C95:J95"/>
    <mergeCell ref="A91:J91"/>
    <mergeCell ref="A65:B65"/>
    <mergeCell ref="C66:C67"/>
    <mergeCell ref="D66:D67"/>
    <mergeCell ref="E66:E67"/>
    <mergeCell ref="F66:F67"/>
    <mergeCell ref="C65:J65"/>
    <mergeCell ref="E186:E187"/>
    <mergeCell ref="F186:F187"/>
    <mergeCell ref="A184:B184"/>
    <mergeCell ref="A185:B185"/>
    <mergeCell ref="A186:A187"/>
    <mergeCell ref="B186:B187"/>
    <mergeCell ref="C186:C187"/>
    <mergeCell ref="D186:D187"/>
    <mergeCell ref="C185:J185"/>
    <mergeCell ref="I186:I187"/>
    <mergeCell ref="A3:J3"/>
    <mergeCell ref="A1:J1"/>
    <mergeCell ref="A155:B155"/>
    <mergeCell ref="A156:A157"/>
    <mergeCell ref="B156:B157"/>
    <mergeCell ref="C156:C157"/>
    <mergeCell ref="D156:D157"/>
    <mergeCell ref="E156:E157"/>
    <mergeCell ref="F156:F157"/>
    <mergeCell ref="C36:C37"/>
    <mergeCell ref="D36:D37"/>
    <mergeCell ref="E36:E37"/>
    <mergeCell ref="F36:F37"/>
    <mergeCell ref="A34:B34"/>
    <mergeCell ref="A35:B35"/>
    <mergeCell ref="A36:A37"/>
    <mergeCell ref="F6:F7"/>
    <mergeCell ref="A4:B4"/>
    <mergeCell ref="A5:B5"/>
    <mergeCell ref="C4:J4"/>
    <mergeCell ref="C5:J5"/>
    <mergeCell ref="A6:A7"/>
    <mergeCell ref="B6:B7"/>
    <mergeCell ref="C6:C7"/>
    <mergeCell ref="D6:D7"/>
    <mergeCell ref="E6:E7"/>
    <mergeCell ref="C155:J155"/>
    <mergeCell ref="A33:J33"/>
    <mergeCell ref="C34:J34"/>
    <mergeCell ref="C35:J35"/>
    <mergeCell ref="A63:J63"/>
    <mergeCell ref="C64:J64"/>
    <mergeCell ref="I36:I37"/>
    <mergeCell ref="I66:I67"/>
    <mergeCell ref="I96:I97"/>
    <mergeCell ref="I126:I127"/>
    <mergeCell ref="A61:J61"/>
    <mergeCell ref="A121:J121"/>
    <mergeCell ref="A123:J123"/>
    <mergeCell ref="C124:J124"/>
    <mergeCell ref="C125:J125"/>
    <mergeCell ref="A64:B64"/>
    <mergeCell ref="A183:J183"/>
    <mergeCell ref="C184:J184"/>
    <mergeCell ref="I156:I157"/>
    <mergeCell ref="A2:J2"/>
    <mergeCell ref="A32:J32"/>
    <mergeCell ref="A62:J62"/>
    <mergeCell ref="A92:J92"/>
    <mergeCell ref="A122:J122"/>
    <mergeCell ref="A152:J152"/>
    <mergeCell ref="A151:J151"/>
    <mergeCell ref="A181:J181"/>
    <mergeCell ref="A182:J182"/>
    <mergeCell ref="A31:J31"/>
    <mergeCell ref="I6:I7"/>
    <mergeCell ref="A153:J153"/>
    <mergeCell ref="C154:J154"/>
  </mergeCells>
  <dataValidations xWindow="1045" yWindow="539" count="3">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G8:G22 G38:G52 G68:G82 G98:G112 G128:G142 G158:G172 G188:G202" xr:uid="{00000000-0002-0000-0F00-000000000000}">
      <formula1>0</formula1>
      <formula2>M8</formula2>
    </dataValidation>
    <dataValidation type="decimal" allowBlank="1" showInputMessage="1" showErrorMessage="1" error="Yerli malı tutarı, KDV HARİÇ Ödenen Tutardan büyük olamaz." prompt="Yerli mali belgesi olan alet/teçhizat/yazılımın KDV Hariç tutarı yazılacaktır." sqref="J8:J22 J38:J52 J68:J82 J98:J112 J128:J142 J158:J172 J188:J202" xr:uid="{00000000-0002-0000-0F00-000001000000}">
      <formula1>0</formula1>
      <formula2>G8</formula2>
    </dataValidation>
    <dataValidation type="list" allowBlank="1" showInputMessage="1" showErrorMessage="1" prompt="Yerli malı belgesi olan alet/teçhizat/yazılım için bu alan (X) konularak belirtilecektir. " sqref="I8:I22 I38:I52 I68:I82 I98:I112 I128:I142 I158:I172 I188:I202" xr:uid="{00000000-0002-0000-0F00-000002000000}">
      <formula1>"X"</formula1>
    </dataValidation>
  </dataValidations>
  <pageMargins left="0.7" right="0.7" top="0.75" bottom="0.75" header="0.3" footer="0.3"/>
  <pageSetup paperSize="9" scale="66" orientation="landscape" r:id="rId1"/>
  <rowBreaks count="6" manualBreakCount="6">
    <brk id="30" max="16383" man="1"/>
    <brk id="60" max="16383" man="1"/>
    <brk id="90" max="16383" man="1"/>
    <brk id="120" max="16383" man="1"/>
    <brk id="150" max="16383" man="1"/>
    <brk id="180"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6"/>
  <dimension ref="A1:O202"/>
  <sheetViews>
    <sheetView zoomScale="80" zoomScaleNormal="80" workbookViewId="0">
      <selection activeCell="B8" sqref="B8"/>
    </sheetView>
  </sheetViews>
  <sheetFormatPr defaultColWidth="8.85546875" defaultRowHeight="15.75" x14ac:dyDescent="0.25"/>
  <cols>
    <col min="1" max="1" width="6.5703125" style="43" customWidth="1"/>
    <col min="2" max="2" width="15.7109375" style="43" customWidth="1"/>
    <col min="3" max="3" width="19.7109375" style="43" customWidth="1"/>
    <col min="4" max="4" width="45.28515625" style="43" customWidth="1"/>
    <col min="5" max="5" width="41.85546875" style="43" customWidth="1"/>
    <col min="6" max="6" width="37.28515625" style="43" customWidth="1"/>
    <col min="7" max="7" width="16.7109375" style="284" customWidth="1"/>
    <col min="8" max="8" width="30.7109375" style="43" customWidth="1"/>
    <col min="9" max="10" width="16.7109375" style="73" customWidth="1"/>
    <col min="11" max="11" width="52.42578125" customWidth="1"/>
    <col min="12" max="12" width="11.7109375" style="43" hidden="1" customWidth="1"/>
    <col min="13" max="13" width="35.7109375" style="73" hidden="1" customWidth="1"/>
    <col min="14" max="15" width="8.85546875" style="43" hidden="1" customWidth="1"/>
    <col min="16" max="16384" width="8.85546875" style="43"/>
  </cols>
  <sheetData>
    <row r="1" spans="1:15" x14ac:dyDescent="0.25">
      <c r="A1" s="501" t="s">
        <v>146</v>
      </c>
      <c r="B1" s="501"/>
      <c r="C1" s="501"/>
      <c r="D1" s="501"/>
      <c r="E1" s="501"/>
      <c r="F1" s="501"/>
      <c r="G1" s="501"/>
      <c r="H1" s="501"/>
      <c r="I1" s="501"/>
      <c r="J1" s="501"/>
      <c r="K1" s="142"/>
      <c r="L1" s="140"/>
      <c r="O1" s="193" t="str">
        <f>CONCATENATE("A1:J",SUM(N:N)*29)</f>
        <v>A1:J29</v>
      </c>
    </row>
    <row r="2" spans="1:15" ht="15.6" customHeight="1" x14ac:dyDescent="0.25">
      <c r="A2" s="489" t="str">
        <f>IF(YilDonem&lt;&gt;"",CONCATENATE(YilDonem," dönemine aittir."),"")</f>
        <v/>
      </c>
      <c r="B2" s="489"/>
      <c r="C2" s="489"/>
      <c r="D2" s="489"/>
      <c r="E2" s="489"/>
      <c r="F2" s="489"/>
      <c r="G2" s="489"/>
      <c r="H2" s="489"/>
      <c r="I2" s="489"/>
      <c r="J2" s="489"/>
      <c r="K2" s="2"/>
      <c r="L2" s="74"/>
      <c r="M2" s="110"/>
    </row>
    <row r="3" spans="1:15" ht="15.95" customHeight="1" thickBot="1" x14ac:dyDescent="0.3">
      <c r="A3" s="502" t="s">
        <v>111</v>
      </c>
      <c r="B3" s="502"/>
      <c r="C3" s="502"/>
      <c r="D3" s="502"/>
      <c r="E3" s="502"/>
      <c r="F3" s="502"/>
      <c r="G3" s="502"/>
      <c r="H3" s="502"/>
      <c r="I3" s="502"/>
      <c r="J3" s="502"/>
      <c r="K3" s="2"/>
      <c r="L3" s="74"/>
      <c r="M3" s="110"/>
    </row>
    <row r="4" spans="1:15" ht="31.7" customHeight="1" thickBot="1" x14ac:dyDescent="0.3">
      <c r="A4" s="491" t="s">
        <v>1</v>
      </c>
      <c r="B4" s="492"/>
      <c r="C4" s="506" t="str">
        <f>IF(ProjeNo&gt;0,ProjeNo,"")</f>
        <v/>
      </c>
      <c r="D4" s="507"/>
      <c r="E4" s="507"/>
      <c r="F4" s="507"/>
      <c r="G4" s="507"/>
      <c r="H4" s="507"/>
      <c r="I4" s="507"/>
      <c r="J4" s="508"/>
    </row>
    <row r="5" spans="1:15" ht="31.7" customHeight="1" thickBot="1" x14ac:dyDescent="0.3">
      <c r="A5" s="496" t="s">
        <v>11</v>
      </c>
      <c r="B5" s="511"/>
      <c r="C5" s="498" t="str">
        <f>IF(ProjeAdi&gt;0,ProjeAdi,"")</f>
        <v/>
      </c>
      <c r="D5" s="499"/>
      <c r="E5" s="499"/>
      <c r="F5" s="499"/>
      <c r="G5" s="499"/>
      <c r="H5" s="499"/>
      <c r="I5" s="499"/>
      <c r="J5" s="500"/>
    </row>
    <row r="6" spans="1:15" ht="51.95" customHeight="1" thickBot="1" x14ac:dyDescent="0.3">
      <c r="A6" s="487" t="s">
        <v>7</v>
      </c>
      <c r="B6" s="487" t="s">
        <v>105</v>
      </c>
      <c r="C6" s="505" t="s">
        <v>106</v>
      </c>
      <c r="D6" s="505" t="s">
        <v>109</v>
      </c>
      <c r="E6" s="505" t="s">
        <v>107</v>
      </c>
      <c r="F6" s="505" t="s">
        <v>108</v>
      </c>
      <c r="G6" s="509" t="s">
        <v>93</v>
      </c>
      <c r="H6" s="505" t="s">
        <v>94</v>
      </c>
      <c r="I6" s="143" t="s">
        <v>95</v>
      </c>
      <c r="J6" s="143" t="s">
        <v>95</v>
      </c>
      <c r="N6" s="46"/>
      <c r="O6" s="46"/>
    </row>
    <row r="7" spans="1:15" ht="16.5" thickBot="1" x14ac:dyDescent="0.3">
      <c r="A7" s="505"/>
      <c r="B7" s="505"/>
      <c r="C7" s="505"/>
      <c r="D7" s="505"/>
      <c r="E7" s="505"/>
      <c r="F7" s="505"/>
      <c r="G7" s="509"/>
      <c r="H7" s="505"/>
      <c r="I7" s="144" t="s">
        <v>96</v>
      </c>
      <c r="J7" s="144" t="s">
        <v>99</v>
      </c>
    </row>
    <row r="8" spans="1:15" ht="37.15" customHeight="1" x14ac:dyDescent="0.25">
      <c r="A8" s="53">
        <v>1</v>
      </c>
      <c r="B8" s="54"/>
      <c r="C8" s="55"/>
      <c r="D8" s="55"/>
      <c r="E8" s="55"/>
      <c r="F8" s="55"/>
      <c r="G8" s="56"/>
      <c r="H8" s="55"/>
      <c r="I8" s="285"/>
      <c r="J8" s="272"/>
      <c r="K8" s="205"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5"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78"/>
      <c r="J10" s="274"/>
      <c r="K10" s="205" t="str">
        <f t="shared" si="0"/>
        <v/>
      </c>
      <c r="L10" s="199">
        <f t="shared" si="1"/>
        <v>1</v>
      </c>
      <c r="M10" s="201">
        <f t="shared" si="2"/>
        <v>0</v>
      </c>
    </row>
    <row r="11" spans="1:15" ht="37.15" customHeight="1" x14ac:dyDescent="0.25">
      <c r="A11" s="47">
        <v>4</v>
      </c>
      <c r="B11" s="33"/>
      <c r="C11" s="34"/>
      <c r="D11" s="34"/>
      <c r="E11" s="34"/>
      <c r="F11" s="34"/>
      <c r="G11" s="35"/>
      <c r="H11" s="34"/>
      <c r="I11" s="278"/>
      <c r="J11" s="274"/>
      <c r="K11" s="205" t="str">
        <f t="shared" si="0"/>
        <v/>
      </c>
      <c r="L11" s="199">
        <f t="shared" si="1"/>
        <v>1</v>
      </c>
      <c r="M11" s="201">
        <f t="shared" si="2"/>
        <v>0</v>
      </c>
    </row>
    <row r="12" spans="1:15" ht="37.15" customHeight="1" x14ac:dyDescent="0.25">
      <c r="A12" s="48">
        <v>5</v>
      </c>
      <c r="B12" s="36"/>
      <c r="C12" s="37"/>
      <c r="D12" s="37"/>
      <c r="E12" s="37"/>
      <c r="F12" s="37"/>
      <c r="G12" s="78"/>
      <c r="H12" s="37"/>
      <c r="I12" s="286"/>
      <c r="J12" s="279"/>
      <c r="K12" s="205" t="str">
        <f t="shared" si="0"/>
        <v/>
      </c>
      <c r="L12" s="199">
        <f t="shared" si="1"/>
        <v>1</v>
      </c>
      <c r="M12" s="201">
        <f t="shared" si="2"/>
        <v>0</v>
      </c>
    </row>
    <row r="13" spans="1:15" ht="37.15" customHeight="1" x14ac:dyDescent="0.25">
      <c r="A13" s="48">
        <v>6</v>
      </c>
      <c r="B13" s="36"/>
      <c r="C13" s="37"/>
      <c r="D13" s="37"/>
      <c r="E13" s="37"/>
      <c r="F13" s="37"/>
      <c r="G13" s="78"/>
      <c r="H13" s="37"/>
      <c r="I13" s="286"/>
      <c r="J13" s="279"/>
      <c r="K13" s="205" t="str">
        <f t="shared" si="0"/>
        <v/>
      </c>
      <c r="L13" s="199">
        <f t="shared" si="1"/>
        <v>1</v>
      </c>
      <c r="M13" s="201">
        <f t="shared" si="2"/>
        <v>0</v>
      </c>
    </row>
    <row r="14" spans="1:15" ht="37.15" customHeight="1" x14ac:dyDescent="0.25">
      <c r="A14" s="48">
        <v>7</v>
      </c>
      <c r="B14" s="36"/>
      <c r="C14" s="37"/>
      <c r="D14" s="37"/>
      <c r="E14" s="37"/>
      <c r="F14" s="37"/>
      <c r="G14" s="78"/>
      <c r="H14" s="37"/>
      <c r="I14" s="286"/>
      <c r="J14" s="279"/>
      <c r="K14" s="205" t="str">
        <f t="shared" si="0"/>
        <v/>
      </c>
      <c r="L14" s="199">
        <f t="shared" si="1"/>
        <v>1</v>
      </c>
      <c r="M14" s="201">
        <f t="shared" si="2"/>
        <v>0</v>
      </c>
    </row>
    <row r="15" spans="1:15" ht="37.15" customHeight="1" x14ac:dyDescent="0.25">
      <c r="A15" s="48">
        <v>8</v>
      </c>
      <c r="B15" s="36"/>
      <c r="C15" s="37"/>
      <c r="D15" s="37"/>
      <c r="E15" s="37"/>
      <c r="F15" s="37"/>
      <c r="G15" s="78"/>
      <c r="H15" s="37"/>
      <c r="I15" s="286"/>
      <c r="J15" s="279"/>
      <c r="K15" s="205" t="str">
        <f t="shared" si="0"/>
        <v/>
      </c>
      <c r="L15" s="199">
        <f t="shared" si="1"/>
        <v>1</v>
      </c>
      <c r="M15" s="201">
        <f t="shared" si="2"/>
        <v>0</v>
      </c>
    </row>
    <row r="16" spans="1:15" ht="37.15" customHeight="1" x14ac:dyDescent="0.25">
      <c r="A16" s="48">
        <v>9</v>
      </c>
      <c r="B16" s="36"/>
      <c r="C16" s="37"/>
      <c r="D16" s="37"/>
      <c r="E16" s="37"/>
      <c r="F16" s="37"/>
      <c r="G16" s="78"/>
      <c r="H16" s="37"/>
      <c r="I16" s="286"/>
      <c r="J16" s="279"/>
      <c r="K16" s="205" t="str">
        <f t="shared" si="0"/>
        <v/>
      </c>
      <c r="L16" s="199">
        <f t="shared" si="1"/>
        <v>1</v>
      </c>
      <c r="M16" s="201">
        <f t="shared" si="2"/>
        <v>0</v>
      </c>
    </row>
    <row r="17" spans="1:14" ht="37.15" customHeight="1" x14ac:dyDescent="0.25">
      <c r="A17" s="48">
        <v>10</v>
      </c>
      <c r="B17" s="36"/>
      <c r="C17" s="37"/>
      <c r="D17" s="37"/>
      <c r="E17" s="37"/>
      <c r="F17" s="37"/>
      <c r="G17" s="78"/>
      <c r="H17" s="37"/>
      <c r="I17" s="286"/>
      <c r="J17" s="279"/>
      <c r="K17" s="205" t="str">
        <f t="shared" si="0"/>
        <v/>
      </c>
      <c r="L17" s="199">
        <f t="shared" si="1"/>
        <v>1</v>
      </c>
      <c r="M17" s="201">
        <f t="shared" si="2"/>
        <v>0</v>
      </c>
    </row>
    <row r="18" spans="1:14" ht="37.15" customHeight="1" x14ac:dyDescent="0.25">
      <c r="A18" s="48">
        <v>11</v>
      </c>
      <c r="B18" s="36"/>
      <c r="C18" s="37"/>
      <c r="D18" s="37"/>
      <c r="E18" s="37"/>
      <c r="F18" s="37"/>
      <c r="G18" s="78"/>
      <c r="H18" s="37"/>
      <c r="I18" s="286"/>
      <c r="J18" s="279"/>
      <c r="K18" s="205" t="str">
        <f t="shared" si="0"/>
        <v/>
      </c>
      <c r="L18" s="199">
        <f t="shared" si="1"/>
        <v>1</v>
      </c>
      <c r="M18" s="201">
        <f t="shared" si="2"/>
        <v>0</v>
      </c>
    </row>
    <row r="19" spans="1:14" ht="37.15" customHeight="1" x14ac:dyDescent="0.25">
      <c r="A19" s="48">
        <v>12</v>
      </c>
      <c r="B19" s="36"/>
      <c r="C19" s="37"/>
      <c r="D19" s="37"/>
      <c r="E19" s="37"/>
      <c r="F19" s="37"/>
      <c r="G19" s="78"/>
      <c r="H19" s="37"/>
      <c r="I19" s="286"/>
      <c r="J19" s="279"/>
      <c r="K19" s="205" t="str">
        <f t="shared" si="0"/>
        <v/>
      </c>
      <c r="L19" s="199">
        <f t="shared" si="1"/>
        <v>1</v>
      </c>
      <c r="M19" s="201">
        <f t="shared" si="2"/>
        <v>0</v>
      </c>
    </row>
    <row r="20" spans="1:14" ht="37.15" customHeight="1" x14ac:dyDescent="0.25">
      <c r="A20" s="48">
        <v>13</v>
      </c>
      <c r="B20" s="36"/>
      <c r="C20" s="37"/>
      <c r="D20" s="37"/>
      <c r="E20" s="37"/>
      <c r="F20" s="37"/>
      <c r="G20" s="78"/>
      <c r="H20" s="37"/>
      <c r="I20" s="286"/>
      <c r="J20" s="279"/>
      <c r="K20" s="205" t="str">
        <f t="shared" si="0"/>
        <v/>
      </c>
      <c r="L20" s="199">
        <f t="shared" si="1"/>
        <v>1</v>
      </c>
      <c r="M20" s="201">
        <f t="shared" si="2"/>
        <v>0</v>
      </c>
    </row>
    <row r="21" spans="1:14" ht="37.15" customHeight="1" x14ac:dyDescent="0.25">
      <c r="A21" s="48">
        <v>14</v>
      </c>
      <c r="B21" s="36"/>
      <c r="C21" s="37"/>
      <c r="D21" s="37"/>
      <c r="E21" s="37"/>
      <c r="F21" s="37"/>
      <c r="G21" s="78"/>
      <c r="H21" s="37"/>
      <c r="I21" s="286"/>
      <c r="J21" s="279"/>
      <c r="K21" s="205" t="str">
        <f t="shared" si="0"/>
        <v/>
      </c>
      <c r="L21" s="199">
        <f t="shared" si="1"/>
        <v>1</v>
      </c>
      <c r="M21" s="201">
        <f t="shared" si="2"/>
        <v>0</v>
      </c>
    </row>
    <row r="22" spans="1:14" ht="37.15" customHeight="1" thickBot="1" x14ac:dyDescent="0.3">
      <c r="A22" s="49">
        <v>15</v>
      </c>
      <c r="B22" s="39"/>
      <c r="C22" s="40"/>
      <c r="D22" s="40"/>
      <c r="E22" s="40"/>
      <c r="F22" s="40"/>
      <c r="G22" s="80"/>
      <c r="H22" s="40"/>
      <c r="I22" s="287"/>
      <c r="J22" s="280"/>
      <c r="K22" s="205" t="str">
        <f t="shared" si="0"/>
        <v/>
      </c>
      <c r="L22" s="199">
        <f t="shared" si="1"/>
        <v>1</v>
      </c>
      <c r="M22" s="201">
        <f t="shared" si="2"/>
        <v>0</v>
      </c>
      <c r="N22" s="43">
        <v>1</v>
      </c>
    </row>
    <row r="23" spans="1:14" ht="37.15" customHeight="1" thickBot="1" x14ac:dyDescent="0.3">
      <c r="A23" s="510" t="s">
        <v>110</v>
      </c>
      <c r="B23" s="510"/>
      <c r="C23" s="510"/>
      <c r="D23" s="510"/>
      <c r="E23" s="510"/>
      <c r="F23" s="510"/>
      <c r="H23" s="9" t="s">
        <v>46</v>
      </c>
      <c r="I23" s="288">
        <f>SUM(I8:I22)</f>
        <v>0</v>
      </c>
      <c r="J23" s="322"/>
      <c r="K23" s="4"/>
    </row>
    <row r="24" spans="1:14" ht="37.15" customHeight="1" x14ac:dyDescent="0.25">
      <c r="A24" s="74" t="s">
        <v>188</v>
      </c>
      <c r="K24" s="194" t="str">
        <f t="shared" ref="K24" si="3">IF(AND(I24&gt;0,J24=""),"KDV Dahil Tutar Yazılmalıdır.","")</f>
        <v/>
      </c>
    </row>
    <row r="25" spans="1:14" x14ac:dyDescent="0.25">
      <c r="A25" s="43" t="s">
        <v>155</v>
      </c>
    </row>
    <row r="26" spans="1:14" ht="18.75" x14ac:dyDescent="0.3">
      <c r="B26" s="349" t="s">
        <v>43</v>
      </c>
      <c r="C26" s="350">
        <f ca="1">imzatarihi</f>
        <v>46091</v>
      </c>
      <c r="D26" s="352" t="s">
        <v>44</v>
      </c>
      <c r="E26" s="348" t="str">
        <f>IF(kurulusyetkilisi&gt;0,kurulusyetkilisi,"")</f>
        <v/>
      </c>
      <c r="G26" s="43"/>
      <c r="I26" s="43"/>
    </row>
    <row r="27" spans="1:14" ht="18.75" x14ac:dyDescent="0.3">
      <c r="C27" s="351"/>
      <c r="D27" s="352" t="s">
        <v>45</v>
      </c>
      <c r="F27" s="349"/>
      <c r="G27" s="43"/>
      <c r="I27" s="43"/>
    </row>
    <row r="30" spans="1:14" x14ac:dyDescent="0.25">
      <c r="A30" s="501" t="s">
        <v>146</v>
      </c>
      <c r="B30" s="501"/>
      <c r="C30" s="501"/>
      <c r="D30" s="501"/>
      <c r="E30" s="501"/>
      <c r="F30" s="501"/>
      <c r="G30" s="501"/>
      <c r="H30" s="501"/>
      <c r="I30" s="501"/>
      <c r="J30" s="501"/>
      <c r="K30" s="142"/>
      <c r="L30" s="140"/>
    </row>
    <row r="31" spans="1:14" ht="15.6" customHeight="1" x14ac:dyDescent="0.25">
      <c r="A31" s="489" t="str">
        <f>IF(YilDonem&lt;&gt;"",CONCATENATE(YilDonem," dönemine aittir."),"")</f>
        <v/>
      </c>
      <c r="B31" s="489"/>
      <c r="C31" s="489"/>
      <c r="D31" s="489"/>
      <c r="E31" s="489"/>
      <c r="F31" s="489"/>
      <c r="G31" s="489"/>
      <c r="H31" s="489"/>
      <c r="I31" s="489"/>
      <c r="J31" s="489"/>
      <c r="K31" s="2"/>
      <c r="L31" s="74"/>
      <c r="M31" s="110"/>
    </row>
    <row r="32" spans="1:14" ht="15.95" customHeight="1" thickBot="1" x14ac:dyDescent="0.3">
      <c r="A32" s="502" t="s">
        <v>111</v>
      </c>
      <c r="B32" s="502"/>
      <c r="C32" s="502"/>
      <c r="D32" s="502"/>
      <c r="E32" s="502"/>
      <c r="F32" s="502"/>
      <c r="G32" s="502"/>
      <c r="H32" s="502"/>
      <c r="I32" s="502"/>
      <c r="J32" s="502"/>
      <c r="K32" s="2"/>
      <c r="L32" s="74"/>
      <c r="M32" s="110"/>
    </row>
    <row r="33" spans="1:15" ht="31.7" customHeight="1" thickBot="1" x14ac:dyDescent="0.3">
      <c r="A33" s="491" t="s">
        <v>1</v>
      </c>
      <c r="B33" s="492"/>
      <c r="C33" s="506" t="str">
        <f>IF(ProjeNo&gt;0,ProjeNo,"")</f>
        <v/>
      </c>
      <c r="D33" s="507"/>
      <c r="E33" s="507"/>
      <c r="F33" s="507"/>
      <c r="G33" s="507"/>
      <c r="H33" s="507"/>
      <c r="I33" s="507"/>
      <c r="J33" s="508"/>
    </row>
    <row r="34" spans="1:15" ht="31.7" customHeight="1" thickBot="1" x14ac:dyDescent="0.3">
      <c r="A34" s="496" t="s">
        <v>11</v>
      </c>
      <c r="B34" s="497"/>
      <c r="C34" s="498" t="str">
        <f>IF(ProjeAdi&gt;0,ProjeAdi,"")</f>
        <v/>
      </c>
      <c r="D34" s="499"/>
      <c r="E34" s="499"/>
      <c r="F34" s="499"/>
      <c r="G34" s="499"/>
      <c r="H34" s="499"/>
      <c r="I34" s="499"/>
      <c r="J34" s="500"/>
    </row>
    <row r="35" spans="1:15" ht="51.95" customHeight="1" thickBot="1" x14ac:dyDescent="0.3">
      <c r="A35" s="487" t="s">
        <v>7</v>
      </c>
      <c r="B35" s="487" t="s">
        <v>105</v>
      </c>
      <c r="C35" s="487" t="s">
        <v>106</v>
      </c>
      <c r="D35" s="487" t="s">
        <v>109</v>
      </c>
      <c r="E35" s="487" t="s">
        <v>107</v>
      </c>
      <c r="F35" s="487" t="s">
        <v>108</v>
      </c>
      <c r="G35" s="512" t="s">
        <v>93</v>
      </c>
      <c r="H35" s="487" t="s">
        <v>94</v>
      </c>
      <c r="I35" s="145" t="s">
        <v>95</v>
      </c>
      <c r="J35" s="145" t="s">
        <v>95</v>
      </c>
    </row>
    <row r="36" spans="1:15" ht="16.5" thickBot="1" x14ac:dyDescent="0.3">
      <c r="A36" s="505"/>
      <c r="B36" s="505"/>
      <c r="C36" s="505"/>
      <c r="D36" s="505"/>
      <c r="E36" s="505"/>
      <c r="F36" s="505"/>
      <c r="G36" s="509"/>
      <c r="H36" s="505"/>
      <c r="I36" s="144" t="s">
        <v>96</v>
      </c>
      <c r="J36" s="144" t="s">
        <v>99</v>
      </c>
      <c r="N36" s="46"/>
      <c r="O36" s="46"/>
    </row>
    <row r="37" spans="1:15" ht="37.15" customHeight="1" x14ac:dyDescent="0.25">
      <c r="A37" s="53">
        <v>16</v>
      </c>
      <c r="B37" s="54"/>
      <c r="C37" s="55"/>
      <c r="D37" s="55"/>
      <c r="E37" s="55"/>
      <c r="F37" s="55"/>
      <c r="G37" s="56"/>
      <c r="H37" s="55"/>
      <c r="I37" s="285"/>
      <c r="J37" s="272"/>
      <c r="K37" s="205" t="str">
        <f>IF(AND(COUNTA(B37:F37)&gt;0,L37=1),"Belge Tarihi,Belge Numarası ve KDV Dahil Tutar doldurulduktan sonra KDV Hariç Tutar doldurulabilir.","")</f>
        <v/>
      </c>
      <c r="L37" s="199">
        <f>IF(COUNTA(G37:H37)+COUNTA(J37)=3,0,1)</f>
        <v>1</v>
      </c>
      <c r="M37" s="201">
        <f>IF(L37=1,0,100000000)</f>
        <v>0</v>
      </c>
    </row>
    <row r="38" spans="1:15" ht="37.15" customHeight="1" x14ac:dyDescent="0.25">
      <c r="A38" s="47">
        <v>17</v>
      </c>
      <c r="B38" s="33"/>
      <c r="C38" s="34"/>
      <c r="D38" s="34"/>
      <c r="E38" s="34"/>
      <c r="F38" s="34"/>
      <c r="G38" s="35"/>
      <c r="H38" s="34"/>
      <c r="I38" s="278"/>
      <c r="J38" s="274"/>
      <c r="K38" s="205" t="str">
        <f t="shared" ref="K38:K51" si="4">IF(AND(COUNTA(B38:F38)&gt;0,L38=1),"Belge Tarihi,Belge Numarası ve KDV Dahil Tutar doldurulduktan sonra KDV Hariç Tutar doldurulabilir.","")</f>
        <v/>
      </c>
      <c r="L38" s="199">
        <f t="shared" ref="L38:L51" si="5">IF(COUNTA(G38:H38)+COUNTA(J38)=3,0,1)</f>
        <v>1</v>
      </c>
      <c r="M38" s="201">
        <f t="shared" ref="M38:M51" si="6">IF(L38=1,0,100000000)</f>
        <v>0</v>
      </c>
    </row>
    <row r="39" spans="1:15" ht="37.15" customHeight="1" x14ac:dyDescent="0.25">
      <c r="A39" s="47">
        <v>18</v>
      </c>
      <c r="B39" s="33"/>
      <c r="C39" s="34"/>
      <c r="D39" s="34"/>
      <c r="E39" s="34"/>
      <c r="F39" s="34"/>
      <c r="G39" s="35"/>
      <c r="H39" s="34"/>
      <c r="I39" s="278"/>
      <c r="J39" s="274"/>
      <c r="K39" s="205" t="str">
        <f t="shared" si="4"/>
        <v/>
      </c>
      <c r="L39" s="199">
        <f t="shared" si="5"/>
        <v>1</v>
      </c>
      <c r="M39" s="201">
        <f t="shared" si="6"/>
        <v>0</v>
      </c>
    </row>
    <row r="40" spans="1:15" ht="37.15" customHeight="1" x14ac:dyDescent="0.25">
      <c r="A40" s="47">
        <v>19</v>
      </c>
      <c r="B40" s="33"/>
      <c r="C40" s="34"/>
      <c r="D40" s="34"/>
      <c r="E40" s="34"/>
      <c r="F40" s="34"/>
      <c r="G40" s="35"/>
      <c r="H40" s="34"/>
      <c r="I40" s="278"/>
      <c r="J40" s="274"/>
      <c r="K40" s="205" t="str">
        <f t="shared" si="4"/>
        <v/>
      </c>
      <c r="L40" s="199">
        <f t="shared" si="5"/>
        <v>1</v>
      </c>
      <c r="M40" s="201">
        <f t="shared" si="6"/>
        <v>0</v>
      </c>
    </row>
    <row r="41" spans="1:15" ht="37.15" customHeight="1" x14ac:dyDescent="0.25">
      <c r="A41" s="47">
        <v>20</v>
      </c>
      <c r="B41" s="36"/>
      <c r="C41" s="37"/>
      <c r="D41" s="37"/>
      <c r="E41" s="37"/>
      <c r="F41" s="37"/>
      <c r="G41" s="78"/>
      <c r="H41" s="37"/>
      <c r="I41" s="286"/>
      <c r="J41" s="279"/>
      <c r="K41" s="205" t="str">
        <f t="shared" si="4"/>
        <v/>
      </c>
      <c r="L41" s="199">
        <f t="shared" si="5"/>
        <v>1</v>
      </c>
      <c r="M41" s="201">
        <f t="shared" si="6"/>
        <v>0</v>
      </c>
    </row>
    <row r="42" spans="1:15" ht="37.15" customHeight="1" x14ac:dyDescent="0.25">
      <c r="A42" s="47">
        <v>21</v>
      </c>
      <c r="B42" s="36"/>
      <c r="C42" s="37"/>
      <c r="D42" s="37"/>
      <c r="E42" s="37"/>
      <c r="F42" s="37"/>
      <c r="G42" s="78"/>
      <c r="H42" s="37"/>
      <c r="I42" s="286"/>
      <c r="J42" s="279"/>
      <c r="K42" s="205" t="str">
        <f t="shared" si="4"/>
        <v/>
      </c>
      <c r="L42" s="199">
        <f t="shared" si="5"/>
        <v>1</v>
      </c>
      <c r="M42" s="201">
        <f t="shared" si="6"/>
        <v>0</v>
      </c>
    </row>
    <row r="43" spans="1:15" ht="37.15" customHeight="1" x14ac:dyDescent="0.25">
      <c r="A43" s="47">
        <v>22</v>
      </c>
      <c r="B43" s="36"/>
      <c r="C43" s="37"/>
      <c r="D43" s="37"/>
      <c r="E43" s="37"/>
      <c r="F43" s="37"/>
      <c r="G43" s="78"/>
      <c r="H43" s="37"/>
      <c r="I43" s="286"/>
      <c r="J43" s="279"/>
      <c r="K43" s="205" t="str">
        <f t="shared" si="4"/>
        <v/>
      </c>
      <c r="L43" s="199">
        <f t="shared" si="5"/>
        <v>1</v>
      </c>
      <c r="M43" s="201">
        <f t="shared" si="6"/>
        <v>0</v>
      </c>
    </row>
    <row r="44" spans="1:15" ht="37.15" customHeight="1" x14ac:dyDescent="0.25">
      <c r="A44" s="47">
        <v>23</v>
      </c>
      <c r="B44" s="36"/>
      <c r="C44" s="37"/>
      <c r="D44" s="37"/>
      <c r="E44" s="37"/>
      <c r="F44" s="37"/>
      <c r="G44" s="78"/>
      <c r="H44" s="37"/>
      <c r="I44" s="286"/>
      <c r="J44" s="279"/>
      <c r="K44" s="205" t="str">
        <f t="shared" si="4"/>
        <v/>
      </c>
      <c r="L44" s="199">
        <f t="shared" si="5"/>
        <v>1</v>
      </c>
      <c r="M44" s="201">
        <f t="shared" si="6"/>
        <v>0</v>
      </c>
    </row>
    <row r="45" spans="1:15" ht="37.15" customHeight="1" x14ac:dyDescent="0.25">
      <c r="A45" s="48">
        <v>24</v>
      </c>
      <c r="B45" s="36"/>
      <c r="C45" s="37"/>
      <c r="D45" s="37"/>
      <c r="E45" s="37"/>
      <c r="F45" s="37"/>
      <c r="G45" s="78"/>
      <c r="H45" s="37"/>
      <c r="I45" s="286"/>
      <c r="J45" s="279"/>
      <c r="K45" s="205" t="str">
        <f t="shared" si="4"/>
        <v/>
      </c>
      <c r="L45" s="199">
        <f t="shared" si="5"/>
        <v>1</v>
      </c>
      <c r="M45" s="201">
        <f t="shared" si="6"/>
        <v>0</v>
      </c>
    </row>
    <row r="46" spans="1:15" ht="37.15" customHeight="1" x14ac:dyDescent="0.25">
      <c r="A46" s="48">
        <v>25</v>
      </c>
      <c r="B46" s="36"/>
      <c r="C46" s="37"/>
      <c r="D46" s="37"/>
      <c r="E46" s="37"/>
      <c r="F46" s="37"/>
      <c r="G46" s="78"/>
      <c r="H46" s="37"/>
      <c r="I46" s="286"/>
      <c r="J46" s="279"/>
      <c r="K46" s="205" t="str">
        <f t="shared" si="4"/>
        <v/>
      </c>
      <c r="L46" s="199">
        <f t="shared" si="5"/>
        <v>1</v>
      </c>
      <c r="M46" s="201">
        <f t="shared" si="6"/>
        <v>0</v>
      </c>
    </row>
    <row r="47" spans="1:15" ht="37.15" customHeight="1" x14ac:dyDescent="0.25">
      <c r="A47" s="48">
        <v>26</v>
      </c>
      <c r="B47" s="36"/>
      <c r="C47" s="37"/>
      <c r="D47" s="37"/>
      <c r="E47" s="37"/>
      <c r="F47" s="37"/>
      <c r="G47" s="78"/>
      <c r="H47" s="37"/>
      <c r="I47" s="286"/>
      <c r="J47" s="279"/>
      <c r="K47" s="205" t="str">
        <f t="shared" si="4"/>
        <v/>
      </c>
      <c r="L47" s="199">
        <f t="shared" si="5"/>
        <v>1</v>
      </c>
      <c r="M47" s="201">
        <f t="shared" si="6"/>
        <v>0</v>
      </c>
    </row>
    <row r="48" spans="1:15" ht="37.15" customHeight="1" x14ac:dyDescent="0.25">
      <c r="A48" s="48">
        <v>27</v>
      </c>
      <c r="B48" s="36"/>
      <c r="C48" s="37"/>
      <c r="D48" s="37"/>
      <c r="E48" s="37"/>
      <c r="F48" s="37"/>
      <c r="G48" s="78"/>
      <c r="H48" s="37"/>
      <c r="I48" s="286"/>
      <c r="J48" s="279"/>
      <c r="K48" s="205" t="str">
        <f t="shared" si="4"/>
        <v/>
      </c>
      <c r="L48" s="199">
        <f t="shared" si="5"/>
        <v>1</v>
      </c>
      <c r="M48" s="201">
        <f t="shared" si="6"/>
        <v>0</v>
      </c>
    </row>
    <row r="49" spans="1:14" ht="37.15" customHeight="1" x14ac:dyDescent="0.25">
      <c r="A49" s="48">
        <v>28</v>
      </c>
      <c r="B49" s="36"/>
      <c r="C49" s="37"/>
      <c r="D49" s="37"/>
      <c r="E49" s="37"/>
      <c r="F49" s="37"/>
      <c r="G49" s="78"/>
      <c r="H49" s="37"/>
      <c r="I49" s="286"/>
      <c r="J49" s="279"/>
      <c r="K49" s="205" t="str">
        <f t="shared" si="4"/>
        <v/>
      </c>
      <c r="L49" s="199">
        <f t="shared" si="5"/>
        <v>1</v>
      </c>
      <c r="M49" s="201">
        <f t="shared" si="6"/>
        <v>0</v>
      </c>
    </row>
    <row r="50" spans="1:14" ht="37.15" customHeight="1" x14ac:dyDescent="0.25">
      <c r="A50" s="48">
        <v>29</v>
      </c>
      <c r="B50" s="36"/>
      <c r="C50" s="37"/>
      <c r="D50" s="37"/>
      <c r="E50" s="37"/>
      <c r="F50" s="37"/>
      <c r="G50" s="78"/>
      <c r="H50" s="37"/>
      <c r="I50" s="286"/>
      <c r="J50" s="279"/>
      <c r="K50" s="205" t="str">
        <f t="shared" si="4"/>
        <v/>
      </c>
      <c r="L50" s="199">
        <f t="shared" si="5"/>
        <v>1</v>
      </c>
      <c r="M50" s="201">
        <f t="shared" si="6"/>
        <v>0</v>
      </c>
    </row>
    <row r="51" spans="1:14" ht="37.15" customHeight="1" thickBot="1" x14ac:dyDescent="0.3">
      <c r="A51" s="49">
        <v>30</v>
      </c>
      <c r="B51" s="39"/>
      <c r="C51" s="40"/>
      <c r="D51" s="40"/>
      <c r="E51" s="40"/>
      <c r="F51" s="40"/>
      <c r="G51" s="80"/>
      <c r="H51" s="40"/>
      <c r="I51" s="287"/>
      <c r="J51" s="280"/>
      <c r="K51" s="205" t="str">
        <f t="shared" si="4"/>
        <v/>
      </c>
      <c r="L51" s="199">
        <f t="shared" si="5"/>
        <v>1</v>
      </c>
      <c r="M51" s="201">
        <f t="shared" si="6"/>
        <v>0</v>
      </c>
      <c r="N51" s="203">
        <f>IF(COUNTA(G37:J51)&gt;0,1,0)</f>
        <v>0</v>
      </c>
    </row>
    <row r="52" spans="1:14" ht="37.15" customHeight="1" thickBot="1" x14ac:dyDescent="0.3">
      <c r="A52" s="510" t="s">
        <v>110</v>
      </c>
      <c r="B52" s="510"/>
      <c r="C52" s="510"/>
      <c r="D52" s="510"/>
      <c r="E52" s="510"/>
      <c r="F52" s="510"/>
      <c r="H52" s="9" t="s">
        <v>46</v>
      </c>
      <c r="I52" s="288">
        <f>SUM(I37:I51)+I23</f>
        <v>0</v>
      </c>
      <c r="J52" s="322"/>
      <c r="K52" s="4"/>
    </row>
    <row r="53" spans="1:14" ht="37.15" customHeight="1" x14ac:dyDescent="0.25">
      <c r="A53" s="74" t="s">
        <v>188</v>
      </c>
      <c r="K53" s="194" t="str">
        <f t="shared" ref="K53" si="7">IF(AND(I53&gt;0,J53=""),"KDV Dahil Tutar Yazılmalıdır.","")</f>
        <v/>
      </c>
    </row>
    <row r="54" spans="1:14" x14ac:dyDescent="0.25">
      <c r="A54" s="43" t="s">
        <v>155</v>
      </c>
    </row>
    <row r="55" spans="1:14" ht="18.75" x14ac:dyDescent="0.3">
      <c r="B55" s="349" t="s">
        <v>43</v>
      </c>
      <c r="C55" s="350">
        <f ca="1">imzatarihi</f>
        <v>46091</v>
      </c>
      <c r="D55" s="352" t="s">
        <v>44</v>
      </c>
      <c r="E55" s="348" t="str">
        <f>IF(kurulusyetkilisi&gt;0,kurulusyetkilisi,"")</f>
        <v/>
      </c>
      <c r="G55" s="43"/>
      <c r="I55" s="43"/>
    </row>
    <row r="56" spans="1:14" ht="18.75" x14ac:dyDescent="0.3">
      <c r="C56" s="351"/>
      <c r="D56" s="352" t="s">
        <v>45</v>
      </c>
      <c r="F56" s="349"/>
      <c r="G56" s="43"/>
      <c r="I56" s="43"/>
    </row>
    <row r="59" spans="1:14" x14ac:dyDescent="0.25">
      <c r="A59" s="501" t="s">
        <v>146</v>
      </c>
      <c r="B59" s="501"/>
      <c r="C59" s="501"/>
      <c r="D59" s="501"/>
      <c r="E59" s="501"/>
      <c r="F59" s="501"/>
      <c r="G59" s="501"/>
      <c r="H59" s="501"/>
      <c r="I59" s="501"/>
      <c r="J59" s="501"/>
      <c r="K59" s="142"/>
      <c r="L59" s="140"/>
    </row>
    <row r="60" spans="1:14" ht="15.6" customHeight="1" x14ac:dyDescent="0.25">
      <c r="A60" s="489" t="str">
        <f>IF(YilDonem&lt;&gt;"",CONCATENATE(YilDonem," dönemine aittir."),"")</f>
        <v/>
      </c>
      <c r="B60" s="489"/>
      <c r="C60" s="489"/>
      <c r="D60" s="489"/>
      <c r="E60" s="489"/>
      <c r="F60" s="489"/>
      <c r="G60" s="489"/>
      <c r="H60" s="489"/>
      <c r="I60" s="489"/>
      <c r="J60" s="489"/>
      <c r="K60" s="2"/>
      <c r="L60" s="74"/>
      <c r="M60" s="110"/>
    </row>
    <row r="61" spans="1:14" ht="15.95" customHeight="1" thickBot="1" x14ac:dyDescent="0.3">
      <c r="A61" s="502" t="s">
        <v>111</v>
      </c>
      <c r="B61" s="502"/>
      <c r="C61" s="502"/>
      <c r="D61" s="502"/>
      <c r="E61" s="502"/>
      <c r="F61" s="502"/>
      <c r="G61" s="502"/>
      <c r="H61" s="502"/>
      <c r="I61" s="502"/>
      <c r="J61" s="502"/>
      <c r="K61" s="2"/>
      <c r="L61" s="74"/>
      <c r="M61" s="110"/>
    </row>
    <row r="62" spans="1:14" ht="31.7" customHeight="1" thickBot="1" x14ac:dyDescent="0.3">
      <c r="A62" s="491" t="s">
        <v>1</v>
      </c>
      <c r="B62" s="492"/>
      <c r="C62" s="506" t="str">
        <f>IF(ProjeNo&gt;0,ProjeNo,"")</f>
        <v/>
      </c>
      <c r="D62" s="507"/>
      <c r="E62" s="507"/>
      <c r="F62" s="507"/>
      <c r="G62" s="507"/>
      <c r="H62" s="507"/>
      <c r="I62" s="507"/>
      <c r="J62" s="508"/>
    </row>
    <row r="63" spans="1:14" ht="31.7" customHeight="1" thickBot="1" x14ac:dyDescent="0.3">
      <c r="A63" s="496" t="s">
        <v>11</v>
      </c>
      <c r="B63" s="497"/>
      <c r="C63" s="498" t="str">
        <f>IF(ProjeAdi&gt;0,ProjeAdi,"")</f>
        <v/>
      </c>
      <c r="D63" s="499"/>
      <c r="E63" s="499"/>
      <c r="F63" s="499"/>
      <c r="G63" s="499"/>
      <c r="H63" s="499"/>
      <c r="I63" s="499"/>
      <c r="J63" s="500"/>
    </row>
    <row r="64" spans="1:14" ht="51.95" customHeight="1" thickBot="1" x14ac:dyDescent="0.3">
      <c r="A64" s="487" t="s">
        <v>7</v>
      </c>
      <c r="B64" s="487" t="s">
        <v>105</v>
      </c>
      <c r="C64" s="487" t="s">
        <v>106</v>
      </c>
      <c r="D64" s="487" t="s">
        <v>109</v>
      </c>
      <c r="E64" s="487" t="s">
        <v>107</v>
      </c>
      <c r="F64" s="487" t="s">
        <v>108</v>
      </c>
      <c r="G64" s="512" t="s">
        <v>93</v>
      </c>
      <c r="H64" s="487" t="s">
        <v>94</v>
      </c>
      <c r="I64" s="145" t="s">
        <v>95</v>
      </c>
      <c r="J64" s="145" t="s">
        <v>95</v>
      </c>
    </row>
    <row r="65" spans="1:15" ht="16.5" thickBot="1" x14ac:dyDescent="0.3">
      <c r="A65" s="505"/>
      <c r="B65" s="505"/>
      <c r="C65" s="505"/>
      <c r="D65" s="505"/>
      <c r="E65" s="505"/>
      <c r="F65" s="505"/>
      <c r="G65" s="509"/>
      <c r="H65" s="505"/>
      <c r="I65" s="144" t="s">
        <v>96</v>
      </c>
      <c r="J65" s="144" t="s">
        <v>99</v>
      </c>
    </row>
    <row r="66" spans="1:15" ht="37.15" customHeight="1" x14ac:dyDescent="0.25">
      <c r="A66" s="70">
        <v>31</v>
      </c>
      <c r="B66" s="54"/>
      <c r="C66" s="55"/>
      <c r="D66" s="55"/>
      <c r="E66" s="55"/>
      <c r="F66" s="55"/>
      <c r="G66" s="56"/>
      <c r="H66" s="55"/>
      <c r="I66" s="285"/>
      <c r="J66" s="272"/>
      <c r="K66" s="205" t="str">
        <f>IF(AND(COUNTA(B66:F66)&gt;0,L66=1),"Belge Tarihi,Belge Numarası ve KDV Dahil Tutar doldurulduktan sonra KDV Hariç Tutar doldurulabilir.","")</f>
        <v/>
      </c>
      <c r="L66" s="199">
        <f>IF(COUNTA(G66:H66)+COUNTA(J66)=3,0,1)</f>
        <v>1</v>
      </c>
      <c r="M66" s="201">
        <f>IF(L66=1,0,100000000)</f>
        <v>0</v>
      </c>
      <c r="N66" s="46"/>
      <c r="O66" s="46"/>
    </row>
    <row r="67" spans="1:15" ht="37.15" customHeight="1" x14ac:dyDescent="0.25">
      <c r="A67" s="51">
        <v>32</v>
      </c>
      <c r="B67" s="33"/>
      <c r="C67" s="34"/>
      <c r="D67" s="34"/>
      <c r="E67" s="34"/>
      <c r="F67" s="34"/>
      <c r="G67" s="35"/>
      <c r="H67" s="34"/>
      <c r="I67" s="278"/>
      <c r="J67" s="274"/>
      <c r="K67" s="205" t="str">
        <f t="shared" ref="K67:K80" si="8">IF(AND(COUNTA(B67:F67)&gt;0,L67=1),"Belge Tarihi,Belge Numarası ve KDV Dahil Tutar doldurulduktan sonra KDV Hariç Tutar doldurulabilir.","")</f>
        <v/>
      </c>
      <c r="L67" s="199">
        <f t="shared" ref="L67:L80" si="9">IF(COUNTA(G67:H67)+COUNTA(J67)=3,0,1)</f>
        <v>1</v>
      </c>
      <c r="M67" s="201">
        <f t="shared" ref="M67:M80" si="10">IF(L67=1,0,100000000)</f>
        <v>0</v>
      </c>
    </row>
    <row r="68" spans="1:15" ht="37.15" customHeight="1" x14ac:dyDescent="0.25">
      <c r="A68" s="51">
        <v>33</v>
      </c>
      <c r="B68" s="33"/>
      <c r="C68" s="34"/>
      <c r="D68" s="34"/>
      <c r="E68" s="34"/>
      <c r="F68" s="34"/>
      <c r="G68" s="35"/>
      <c r="H68" s="34"/>
      <c r="I68" s="278"/>
      <c r="J68" s="274"/>
      <c r="K68" s="205" t="str">
        <f t="shared" si="8"/>
        <v/>
      </c>
      <c r="L68" s="199">
        <f t="shared" si="9"/>
        <v>1</v>
      </c>
      <c r="M68" s="201">
        <f t="shared" si="10"/>
        <v>0</v>
      </c>
    </row>
    <row r="69" spans="1:15" ht="37.15" customHeight="1" x14ac:dyDescent="0.25">
      <c r="A69" s="51">
        <v>34</v>
      </c>
      <c r="B69" s="33"/>
      <c r="C69" s="34"/>
      <c r="D69" s="34"/>
      <c r="E69" s="34"/>
      <c r="F69" s="34"/>
      <c r="G69" s="35"/>
      <c r="H69" s="34"/>
      <c r="I69" s="278"/>
      <c r="J69" s="274"/>
      <c r="K69" s="205" t="str">
        <f t="shared" si="8"/>
        <v/>
      </c>
      <c r="L69" s="199">
        <f t="shared" si="9"/>
        <v>1</v>
      </c>
      <c r="M69" s="201">
        <f t="shared" si="10"/>
        <v>0</v>
      </c>
    </row>
    <row r="70" spans="1:15" ht="37.15" customHeight="1" x14ac:dyDescent="0.25">
      <c r="A70" s="51">
        <v>35</v>
      </c>
      <c r="B70" s="36"/>
      <c r="C70" s="37"/>
      <c r="D70" s="37"/>
      <c r="E70" s="37"/>
      <c r="F70" s="37"/>
      <c r="G70" s="78"/>
      <c r="H70" s="37"/>
      <c r="I70" s="286"/>
      <c r="J70" s="279"/>
      <c r="K70" s="205" t="str">
        <f t="shared" si="8"/>
        <v/>
      </c>
      <c r="L70" s="199">
        <f t="shared" si="9"/>
        <v>1</v>
      </c>
      <c r="M70" s="201">
        <f t="shared" si="10"/>
        <v>0</v>
      </c>
    </row>
    <row r="71" spans="1:15" ht="37.15" customHeight="1" x14ac:dyDescent="0.25">
      <c r="A71" s="51">
        <v>36</v>
      </c>
      <c r="B71" s="36"/>
      <c r="C71" s="37"/>
      <c r="D71" s="37"/>
      <c r="E71" s="37"/>
      <c r="F71" s="37"/>
      <c r="G71" s="78"/>
      <c r="H71" s="37"/>
      <c r="I71" s="286"/>
      <c r="J71" s="279"/>
      <c r="K71" s="205" t="str">
        <f t="shared" si="8"/>
        <v/>
      </c>
      <c r="L71" s="199">
        <f t="shared" si="9"/>
        <v>1</v>
      </c>
      <c r="M71" s="201">
        <f t="shared" si="10"/>
        <v>0</v>
      </c>
    </row>
    <row r="72" spans="1:15" ht="37.15" customHeight="1" x14ac:dyDescent="0.25">
      <c r="A72" s="51">
        <v>37</v>
      </c>
      <c r="B72" s="36"/>
      <c r="C72" s="37"/>
      <c r="D72" s="37"/>
      <c r="E72" s="37"/>
      <c r="F72" s="37"/>
      <c r="G72" s="78"/>
      <c r="H72" s="37"/>
      <c r="I72" s="286"/>
      <c r="J72" s="279"/>
      <c r="K72" s="205" t="str">
        <f t="shared" si="8"/>
        <v/>
      </c>
      <c r="L72" s="199">
        <f t="shared" si="9"/>
        <v>1</v>
      </c>
      <c r="M72" s="201">
        <f t="shared" si="10"/>
        <v>0</v>
      </c>
    </row>
    <row r="73" spans="1:15" ht="37.15" customHeight="1" x14ac:dyDescent="0.25">
      <c r="A73" s="51">
        <v>38</v>
      </c>
      <c r="B73" s="36"/>
      <c r="C73" s="37"/>
      <c r="D73" s="37"/>
      <c r="E73" s="37"/>
      <c r="F73" s="37"/>
      <c r="G73" s="78"/>
      <c r="H73" s="37"/>
      <c r="I73" s="286"/>
      <c r="J73" s="279"/>
      <c r="K73" s="205" t="str">
        <f t="shared" si="8"/>
        <v/>
      </c>
      <c r="L73" s="199">
        <f t="shared" si="9"/>
        <v>1</v>
      </c>
      <c r="M73" s="201">
        <f t="shared" si="10"/>
        <v>0</v>
      </c>
    </row>
    <row r="74" spans="1:15" ht="37.15" customHeight="1" x14ac:dyDescent="0.25">
      <c r="A74" s="52">
        <v>39</v>
      </c>
      <c r="B74" s="36"/>
      <c r="C74" s="37"/>
      <c r="D74" s="37"/>
      <c r="E74" s="37"/>
      <c r="F74" s="37"/>
      <c r="G74" s="78"/>
      <c r="H74" s="37"/>
      <c r="I74" s="286"/>
      <c r="J74" s="279"/>
      <c r="K74" s="205" t="str">
        <f t="shared" si="8"/>
        <v/>
      </c>
      <c r="L74" s="199">
        <f t="shared" si="9"/>
        <v>1</v>
      </c>
      <c r="M74" s="201">
        <f t="shared" si="10"/>
        <v>0</v>
      </c>
    </row>
    <row r="75" spans="1:15" ht="37.15" customHeight="1" x14ac:dyDescent="0.25">
      <c r="A75" s="52">
        <v>40</v>
      </c>
      <c r="B75" s="36"/>
      <c r="C75" s="37"/>
      <c r="D75" s="37"/>
      <c r="E75" s="37"/>
      <c r="F75" s="37"/>
      <c r="G75" s="78"/>
      <c r="H75" s="37"/>
      <c r="I75" s="286"/>
      <c r="J75" s="279"/>
      <c r="K75" s="205" t="str">
        <f t="shared" si="8"/>
        <v/>
      </c>
      <c r="L75" s="199">
        <f t="shared" si="9"/>
        <v>1</v>
      </c>
      <c r="M75" s="201">
        <f t="shared" si="10"/>
        <v>0</v>
      </c>
    </row>
    <row r="76" spans="1:15" ht="37.15" customHeight="1" x14ac:dyDescent="0.25">
      <c r="A76" s="52">
        <v>41</v>
      </c>
      <c r="B76" s="36"/>
      <c r="C76" s="37"/>
      <c r="D76" s="37"/>
      <c r="E76" s="37"/>
      <c r="F76" s="37"/>
      <c r="G76" s="78"/>
      <c r="H76" s="37"/>
      <c r="I76" s="286"/>
      <c r="J76" s="279"/>
      <c r="K76" s="205" t="str">
        <f t="shared" si="8"/>
        <v/>
      </c>
      <c r="L76" s="199">
        <f t="shared" si="9"/>
        <v>1</v>
      </c>
      <c r="M76" s="201">
        <f t="shared" si="10"/>
        <v>0</v>
      </c>
    </row>
    <row r="77" spans="1:15" ht="37.15" customHeight="1" x14ac:dyDescent="0.25">
      <c r="A77" s="52">
        <v>42</v>
      </c>
      <c r="B77" s="36"/>
      <c r="C77" s="37"/>
      <c r="D77" s="37"/>
      <c r="E77" s="37"/>
      <c r="F77" s="37"/>
      <c r="G77" s="78"/>
      <c r="H77" s="37"/>
      <c r="I77" s="286"/>
      <c r="J77" s="279"/>
      <c r="K77" s="205" t="str">
        <f t="shared" si="8"/>
        <v/>
      </c>
      <c r="L77" s="199">
        <f t="shared" si="9"/>
        <v>1</v>
      </c>
      <c r="M77" s="201">
        <f t="shared" si="10"/>
        <v>0</v>
      </c>
    </row>
    <row r="78" spans="1:15" ht="37.15" customHeight="1" x14ac:dyDescent="0.25">
      <c r="A78" s="52">
        <v>43</v>
      </c>
      <c r="B78" s="36"/>
      <c r="C78" s="37"/>
      <c r="D78" s="37"/>
      <c r="E78" s="37"/>
      <c r="F78" s="37"/>
      <c r="G78" s="78"/>
      <c r="H78" s="37"/>
      <c r="I78" s="286"/>
      <c r="J78" s="279"/>
      <c r="K78" s="205" t="str">
        <f t="shared" si="8"/>
        <v/>
      </c>
      <c r="L78" s="199">
        <f t="shared" si="9"/>
        <v>1</v>
      </c>
      <c r="M78" s="201">
        <f t="shared" si="10"/>
        <v>0</v>
      </c>
    </row>
    <row r="79" spans="1:15" ht="37.15" customHeight="1" x14ac:dyDescent="0.25">
      <c r="A79" s="52">
        <v>44</v>
      </c>
      <c r="B79" s="36"/>
      <c r="C79" s="37"/>
      <c r="D79" s="37"/>
      <c r="E79" s="37"/>
      <c r="F79" s="37"/>
      <c r="G79" s="78"/>
      <c r="H79" s="37"/>
      <c r="I79" s="286"/>
      <c r="J79" s="279"/>
      <c r="K79" s="205" t="str">
        <f t="shared" si="8"/>
        <v/>
      </c>
      <c r="L79" s="199">
        <f t="shared" si="9"/>
        <v>1</v>
      </c>
      <c r="M79" s="201">
        <f t="shared" si="10"/>
        <v>0</v>
      </c>
    </row>
    <row r="80" spans="1:15" ht="37.15" customHeight="1" thickBot="1" x14ac:dyDescent="0.3">
      <c r="A80" s="71">
        <v>45</v>
      </c>
      <c r="B80" s="39"/>
      <c r="C80" s="40"/>
      <c r="D80" s="40"/>
      <c r="E80" s="40"/>
      <c r="F80" s="40"/>
      <c r="G80" s="80"/>
      <c r="H80" s="40"/>
      <c r="I80" s="287"/>
      <c r="J80" s="280"/>
      <c r="K80" s="205" t="str">
        <f t="shared" si="8"/>
        <v/>
      </c>
      <c r="L80" s="199">
        <f t="shared" si="9"/>
        <v>1</v>
      </c>
      <c r="M80" s="201">
        <f t="shared" si="10"/>
        <v>0</v>
      </c>
      <c r="N80" s="203">
        <f>IF(COUNTA(G66:J80)&gt;0,1,0)</f>
        <v>0</v>
      </c>
    </row>
    <row r="81" spans="1:15" ht="37.15" customHeight="1" thickBot="1" x14ac:dyDescent="0.3">
      <c r="A81" s="510" t="s">
        <v>110</v>
      </c>
      <c r="B81" s="510"/>
      <c r="C81" s="510"/>
      <c r="D81" s="510"/>
      <c r="E81" s="510"/>
      <c r="F81" s="510"/>
      <c r="H81" s="9" t="s">
        <v>46</v>
      </c>
      <c r="I81" s="288">
        <f>SUM(I66:I80)+I52</f>
        <v>0</v>
      </c>
      <c r="J81" s="322"/>
      <c r="K81" s="4"/>
    </row>
    <row r="82" spans="1:15" ht="37.15" customHeight="1" x14ac:dyDescent="0.25">
      <c r="A82" s="74" t="s">
        <v>188</v>
      </c>
      <c r="K82" s="194" t="str">
        <f t="shared" ref="K82" si="11">IF(AND(I82&gt;0,J82=""),"KDV Dahil Tutar Yazılmalıdır.","")</f>
        <v/>
      </c>
    </row>
    <row r="83" spans="1:15" x14ac:dyDescent="0.25">
      <c r="A83" s="43" t="s">
        <v>155</v>
      </c>
    </row>
    <row r="84" spans="1:15" ht="18.75" x14ac:dyDescent="0.3">
      <c r="B84" s="349" t="s">
        <v>43</v>
      </c>
      <c r="C84" s="350">
        <f ca="1">imzatarihi</f>
        <v>46091</v>
      </c>
      <c r="D84" s="352" t="s">
        <v>44</v>
      </c>
      <c r="E84" s="348" t="str">
        <f>IF(kurulusyetkilisi&gt;0,kurulusyetkilisi,"")</f>
        <v/>
      </c>
      <c r="G84" s="43"/>
      <c r="I84" s="43"/>
    </row>
    <row r="85" spans="1:15" ht="18.75" x14ac:dyDescent="0.3">
      <c r="C85" s="351"/>
      <c r="D85" s="352" t="s">
        <v>45</v>
      </c>
      <c r="F85" s="349"/>
      <c r="G85" s="43"/>
      <c r="I85" s="43"/>
    </row>
    <row r="88" spans="1:15" x14ac:dyDescent="0.25">
      <c r="A88" s="501" t="s">
        <v>146</v>
      </c>
      <c r="B88" s="501"/>
      <c r="C88" s="501"/>
      <c r="D88" s="501"/>
      <c r="E88" s="501"/>
      <c r="F88" s="501"/>
      <c r="G88" s="501"/>
      <c r="H88" s="501"/>
      <c r="I88" s="501"/>
      <c r="J88" s="501"/>
      <c r="K88" s="142"/>
      <c r="L88" s="140"/>
    </row>
    <row r="89" spans="1:15" ht="15.6" customHeight="1" x14ac:dyDescent="0.25">
      <c r="A89" s="489" t="str">
        <f>IF(YilDonem&lt;&gt;"",CONCATENATE(YilDonem," dönemine aittir."),"")</f>
        <v/>
      </c>
      <c r="B89" s="489"/>
      <c r="C89" s="489"/>
      <c r="D89" s="489"/>
      <c r="E89" s="489"/>
      <c r="F89" s="489"/>
      <c r="G89" s="489"/>
      <c r="H89" s="489"/>
      <c r="I89" s="489"/>
      <c r="J89" s="489"/>
      <c r="K89" s="2"/>
      <c r="L89" s="74"/>
      <c r="M89" s="110"/>
    </row>
    <row r="90" spans="1:15" ht="15.95" customHeight="1" thickBot="1" x14ac:dyDescent="0.3">
      <c r="A90" s="502" t="s">
        <v>111</v>
      </c>
      <c r="B90" s="502"/>
      <c r="C90" s="502"/>
      <c r="D90" s="502"/>
      <c r="E90" s="502"/>
      <c r="F90" s="502"/>
      <c r="G90" s="502"/>
      <c r="H90" s="502"/>
      <c r="I90" s="502"/>
      <c r="J90" s="502"/>
      <c r="K90" s="2"/>
      <c r="L90" s="74"/>
      <c r="M90" s="110"/>
    </row>
    <row r="91" spans="1:15" ht="31.7" customHeight="1" thickBot="1" x14ac:dyDescent="0.3">
      <c r="A91" s="491" t="s">
        <v>1</v>
      </c>
      <c r="B91" s="492"/>
      <c r="C91" s="506" t="str">
        <f>IF(ProjeNo&gt;0,ProjeNo,"")</f>
        <v/>
      </c>
      <c r="D91" s="507"/>
      <c r="E91" s="507"/>
      <c r="F91" s="507"/>
      <c r="G91" s="507"/>
      <c r="H91" s="507"/>
      <c r="I91" s="507"/>
      <c r="J91" s="508"/>
    </row>
    <row r="92" spans="1:15" ht="31.7" customHeight="1" thickBot="1" x14ac:dyDescent="0.3">
      <c r="A92" s="496" t="s">
        <v>11</v>
      </c>
      <c r="B92" s="497"/>
      <c r="C92" s="498" t="str">
        <f>IF(ProjeAdi&gt;0,ProjeAdi,"")</f>
        <v/>
      </c>
      <c r="D92" s="499"/>
      <c r="E92" s="499"/>
      <c r="F92" s="499"/>
      <c r="G92" s="499"/>
      <c r="H92" s="499"/>
      <c r="I92" s="499"/>
      <c r="J92" s="500"/>
    </row>
    <row r="93" spans="1:15" ht="51.95" customHeight="1" thickBot="1" x14ac:dyDescent="0.3">
      <c r="A93" s="487" t="s">
        <v>7</v>
      </c>
      <c r="B93" s="487" t="s">
        <v>105</v>
      </c>
      <c r="C93" s="487" t="s">
        <v>106</v>
      </c>
      <c r="D93" s="487" t="s">
        <v>109</v>
      </c>
      <c r="E93" s="487" t="s">
        <v>107</v>
      </c>
      <c r="F93" s="487" t="s">
        <v>108</v>
      </c>
      <c r="G93" s="512" t="s">
        <v>93</v>
      </c>
      <c r="H93" s="487" t="s">
        <v>94</v>
      </c>
      <c r="I93" s="145" t="s">
        <v>95</v>
      </c>
      <c r="J93" s="145" t="s">
        <v>95</v>
      </c>
    </row>
    <row r="94" spans="1:15" ht="16.5" thickBot="1" x14ac:dyDescent="0.3">
      <c r="A94" s="505"/>
      <c r="B94" s="505"/>
      <c r="C94" s="505"/>
      <c r="D94" s="505"/>
      <c r="E94" s="505"/>
      <c r="F94" s="505"/>
      <c r="G94" s="509"/>
      <c r="H94" s="505"/>
      <c r="I94" s="144" t="s">
        <v>96</v>
      </c>
      <c r="J94" s="144" t="s">
        <v>99</v>
      </c>
    </row>
    <row r="95" spans="1:15" ht="37.15" customHeight="1" x14ac:dyDescent="0.25">
      <c r="A95" s="70">
        <v>46</v>
      </c>
      <c r="B95" s="54"/>
      <c r="C95" s="55"/>
      <c r="D95" s="55"/>
      <c r="E95" s="55"/>
      <c r="F95" s="55"/>
      <c r="G95" s="56"/>
      <c r="H95" s="55"/>
      <c r="I95" s="285"/>
      <c r="J95" s="272"/>
      <c r="K95" s="205" t="str">
        <f>IF(AND(COUNTA(B95:F95)&gt;0,L95=1),"Belge Tarihi,Belge Numarası ve KDV Dahil Tutar doldurulduktan sonra KDV Hariç Tutar doldurulabilir.","")</f>
        <v/>
      </c>
      <c r="L95" s="199">
        <f>IF(COUNTA(G95:H95)+COUNTA(J95)=3,0,1)</f>
        <v>1</v>
      </c>
      <c r="M95" s="201">
        <f>IF(L95=1,0,100000000)</f>
        <v>0</v>
      </c>
    </row>
    <row r="96" spans="1:15" ht="37.15" customHeight="1" x14ac:dyDescent="0.25">
      <c r="A96" s="51">
        <v>47</v>
      </c>
      <c r="B96" s="33"/>
      <c r="C96" s="34"/>
      <c r="D96" s="34"/>
      <c r="E96" s="34"/>
      <c r="F96" s="34"/>
      <c r="G96" s="35"/>
      <c r="H96" s="34"/>
      <c r="I96" s="278"/>
      <c r="J96" s="274"/>
      <c r="K96" s="205" t="str">
        <f t="shared" ref="K96:K109" si="12">IF(AND(COUNTA(B96:F96)&gt;0,L96=1),"Belge Tarihi,Belge Numarası ve KDV Dahil Tutar doldurulduktan sonra KDV Hariç Tutar doldurulabilir.","")</f>
        <v/>
      </c>
      <c r="L96" s="199">
        <f t="shared" ref="L96:L109" si="13">IF(COUNTA(G96:H96)+COUNTA(J96)=3,0,1)</f>
        <v>1</v>
      </c>
      <c r="M96" s="201">
        <f t="shared" ref="M96:M109" si="14">IF(L96=1,0,100000000)</f>
        <v>0</v>
      </c>
      <c r="N96" s="46"/>
      <c r="O96" s="46"/>
    </row>
    <row r="97" spans="1:14" ht="37.15" customHeight="1" x14ac:dyDescent="0.25">
      <c r="A97" s="51">
        <v>48</v>
      </c>
      <c r="B97" s="33"/>
      <c r="C97" s="34"/>
      <c r="D97" s="34"/>
      <c r="E97" s="34"/>
      <c r="F97" s="34"/>
      <c r="G97" s="35"/>
      <c r="H97" s="34"/>
      <c r="I97" s="278"/>
      <c r="J97" s="274"/>
      <c r="K97" s="205" t="str">
        <f t="shared" si="12"/>
        <v/>
      </c>
      <c r="L97" s="199">
        <f t="shared" si="13"/>
        <v>1</v>
      </c>
      <c r="M97" s="201">
        <f t="shared" si="14"/>
        <v>0</v>
      </c>
    </row>
    <row r="98" spans="1:14" ht="37.15" customHeight="1" x14ac:dyDescent="0.25">
      <c r="A98" s="51">
        <v>49</v>
      </c>
      <c r="B98" s="33"/>
      <c r="C98" s="34"/>
      <c r="D98" s="34"/>
      <c r="E98" s="34"/>
      <c r="F98" s="34"/>
      <c r="G98" s="35"/>
      <c r="H98" s="34"/>
      <c r="I98" s="278"/>
      <c r="J98" s="274"/>
      <c r="K98" s="205" t="str">
        <f t="shared" si="12"/>
        <v/>
      </c>
      <c r="L98" s="199">
        <f t="shared" si="13"/>
        <v>1</v>
      </c>
      <c r="M98" s="201">
        <f t="shared" si="14"/>
        <v>0</v>
      </c>
    </row>
    <row r="99" spans="1:14" ht="37.15" customHeight="1" x14ac:dyDescent="0.25">
      <c r="A99" s="51">
        <v>50</v>
      </c>
      <c r="B99" s="36"/>
      <c r="C99" s="37"/>
      <c r="D99" s="37"/>
      <c r="E99" s="37"/>
      <c r="F99" s="37"/>
      <c r="G99" s="78"/>
      <c r="H99" s="37"/>
      <c r="I99" s="286"/>
      <c r="J99" s="279"/>
      <c r="K99" s="205" t="str">
        <f t="shared" si="12"/>
        <v/>
      </c>
      <c r="L99" s="199">
        <f t="shared" si="13"/>
        <v>1</v>
      </c>
      <c r="M99" s="201">
        <f t="shared" si="14"/>
        <v>0</v>
      </c>
    </row>
    <row r="100" spans="1:14" ht="37.15" customHeight="1" x14ac:dyDescent="0.25">
      <c r="A100" s="51">
        <v>51</v>
      </c>
      <c r="B100" s="36"/>
      <c r="C100" s="37"/>
      <c r="D100" s="37"/>
      <c r="E100" s="37"/>
      <c r="F100" s="37"/>
      <c r="G100" s="78"/>
      <c r="H100" s="37"/>
      <c r="I100" s="286"/>
      <c r="J100" s="279"/>
      <c r="K100" s="205" t="str">
        <f t="shared" si="12"/>
        <v/>
      </c>
      <c r="L100" s="199">
        <f t="shared" si="13"/>
        <v>1</v>
      </c>
      <c r="M100" s="201">
        <f t="shared" si="14"/>
        <v>0</v>
      </c>
    </row>
    <row r="101" spans="1:14" ht="37.15" customHeight="1" x14ac:dyDescent="0.25">
      <c r="A101" s="51">
        <v>52</v>
      </c>
      <c r="B101" s="36"/>
      <c r="C101" s="37"/>
      <c r="D101" s="37"/>
      <c r="E101" s="37"/>
      <c r="F101" s="37"/>
      <c r="G101" s="78"/>
      <c r="H101" s="37"/>
      <c r="I101" s="286"/>
      <c r="J101" s="279"/>
      <c r="K101" s="205" t="str">
        <f t="shared" si="12"/>
        <v/>
      </c>
      <c r="L101" s="199">
        <f t="shared" si="13"/>
        <v>1</v>
      </c>
      <c r="M101" s="201">
        <f t="shared" si="14"/>
        <v>0</v>
      </c>
    </row>
    <row r="102" spans="1:14" ht="37.15" customHeight="1" x14ac:dyDescent="0.25">
      <c r="A102" s="51">
        <v>53</v>
      </c>
      <c r="B102" s="36"/>
      <c r="C102" s="37"/>
      <c r="D102" s="37"/>
      <c r="E102" s="37"/>
      <c r="F102" s="37"/>
      <c r="G102" s="78"/>
      <c r="H102" s="37"/>
      <c r="I102" s="286"/>
      <c r="J102" s="279"/>
      <c r="K102" s="205" t="str">
        <f t="shared" si="12"/>
        <v/>
      </c>
      <c r="L102" s="199">
        <f t="shared" si="13"/>
        <v>1</v>
      </c>
      <c r="M102" s="201">
        <f t="shared" si="14"/>
        <v>0</v>
      </c>
    </row>
    <row r="103" spans="1:14" ht="37.15" customHeight="1" x14ac:dyDescent="0.25">
      <c r="A103" s="52">
        <v>54</v>
      </c>
      <c r="B103" s="36"/>
      <c r="C103" s="37"/>
      <c r="D103" s="37"/>
      <c r="E103" s="37"/>
      <c r="F103" s="37"/>
      <c r="G103" s="78"/>
      <c r="H103" s="37"/>
      <c r="I103" s="286"/>
      <c r="J103" s="279"/>
      <c r="K103" s="205" t="str">
        <f t="shared" si="12"/>
        <v/>
      </c>
      <c r="L103" s="199">
        <f t="shared" si="13"/>
        <v>1</v>
      </c>
      <c r="M103" s="201">
        <f t="shared" si="14"/>
        <v>0</v>
      </c>
    </row>
    <row r="104" spans="1:14" ht="37.15" customHeight="1" x14ac:dyDescent="0.25">
      <c r="A104" s="52">
        <v>55</v>
      </c>
      <c r="B104" s="36"/>
      <c r="C104" s="37"/>
      <c r="D104" s="37"/>
      <c r="E104" s="37"/>
      <c r="F104" s="37"/>
      <c r="G104" s="78"/>
      <c r="H104" s="37"/>
      <c r="I104" s="286"/>
      <c r="J104" s="279"/>
      <c r="K104" s="205" t="str">
        <f t="shared" si="12"/>
        <v/>
      </c>
      <c r="L104" s="199">
        <f t="shared" si="13"/>
        <v>1</v>
      </c>
      <c r="M104" s="201">
        <f t="shared" si="14"/>
        <v>0</v>
      </c>
    </row>
    <row r="105" spans="1:14" ht="37.15" customHeight="1" x14ac:dyDescent="0.25">
      <c r="A105" s="52">
        <v>56</v>
      </c>
      <c r="B105" s="36"/>
      <c r="C105" s="37"/>
      <c r="D105" s="37"/>
      <c r="E105" s="37"/>
      <c r="F105" s="37"/>
      <c r="G105" s="78"/>
      <c r="H105" s="37"/>
      <c r="I105" s="286"/>
      <c r="J105" s="279"/>
      <c r="K105" s="205" t="str">
        <f t="shared" si="12"/>
        <v/>
      </c>
      <c r="L105" s="199">
        <f t="shared" si="13"/>
        <v>1</v>
      </c>
      <c r="M105" s="201">
        <f t="shared" si="14"/>
        <v>0</v>
      </c>
    </row>
    <row r="106" spans="1:14" ht="37.15" customHeight="1" x14ac:dyDescent="0.25">
      <c r="A106" s="52">
        <v>57</v>
      </c>
      <c r="B106" s="36"/>
      <c r="C106" s="37"/>
      <c r="D106" s="37"/>
      <c r="E106" s="37"/>
      <c r="F106" s="37"/>
      <c r="G106" s="78"/>
      <c r="H106" s="37"/>
      <c r="I106" s="286"/>
      <c r="J106" s="279"/>
      <c r="K106" s="205" t="str">
        <f t="shared" si="12"/>
        <v/>
      </c>
      <c r="L106" s="199">
        <f t="shared" si="13"/>
        <v>1</v>
      </c>
      <c r="M106" s="201">
        <f t="shared" si="14"/>
        <v>0</v>
      </c>
    </row>
    <row r="107" spans="1:14" ht="37.15" customHeight="1" x14ac:dyDescent="0.25">
      <c r="A107" s="52">
        <v>58</v>
      </c>
      <c r="B107" s="36"/>
      <c r="C107" s="37"/>
      <c r="D107" s="37"/>
      <c r="E107" s="37"/>
      <c r="F107" s="37"/>
      <c r="G107" s="78"/>
      <c r="H107" s="37"/>
      <c r="I107" s="286"/>
      <c r="J107" s="279"/>
      <c r="K107" s="205" t="str">
        <f t="shared" si="12"/>
        <v/>
      </c>
      <c r="L107" s="199">
        <f t="shared" si="13"/>
        <v>1</v>
      </c>
      <c r="M107" s="201">
        <f t="shared" si="14"/>
        <v>0</v>
      </c>
    </row>
    <row r="108" spans="1:14" ht="37.15" customHeight="1" x14ac:dyDescent="0.25">
      <c r="A108" s="52">
        <v>59</v>
      </c>
      <c r="B108" s="36"/>
      <c r="C108" s="37"/>
      <c r="D108" s="37"/>
      <c r="E108" s="37"/>
      <c r="F108" s="37"/>
      <c r="G108" s="78"/>
      <c r="H108" s="37"/>
      <c r="I108" s="286"/>
      <c r="J108" s="279"/>
      <c r="K108" s="205" t="str">
        <f t="shared" si="12"/>
        <v/>
      </c>
      <c r="L108" s="199">
        <f t="shared" si="13"/>
        <v>1</v>
      </c>
      <c r="M108" s="201">
        <f t="shared" si="14"/>
        <v>0</v>
      </c>
    </row>
    <row r="109" spans="1:14" ht="37.15" customHeight="1" thickBot="1" x14ac:dyDescent="0.3">
      <c r="A109" s="71">
        <v>60</v>
      </c>
      <c r="B109" s="39"/>
      <c r="C109" s="40"/>
      <c r="D109" s="40"/>
      <c r="E109" s="40"/>
      <c r="F109" s="40"/>
      <c r="G109" s="80"/>
      <c r="H109" s="40"/>
      <c r="I109" s="287"/>
      <c r="J109" s="280"/>
      <c r="K109" s="205" t="str">
        <f t="shared" si="12"/>
        <v/>
      </c>
      <c r="L109" s="199">
        <f t="shared" si="13"/>
        <v>1</v>
      </c>
      <c r="M109" s="201">
        <f t="shared" si="14"/>
        <v>0</v>
      </c>
      <c r="N109" s="203">
        <f>IF(COUNTA(G95:J109)&gt;0,1,0)</f>
        <v>0</v>
      </c>
    </row>
    <row r="110" spans="1:14" ht="37.15" customHeight="1" thickBot="1" x14ac:dyDescent="0.3">
      <c r="A110" s="510" t="s">
        <v>110</v>
      </c>
      <c r="B110" s="510"/>
      <c r="C110" s="510"/>
      <c r="D110" s="510"/>
      <c r="E110" s="510"/>
      <c r="F110" s="510"/>
      <c r="H110" s="9" t="s">
        <v>46</v>
      </c>
      <c r="I110" s="288">
        <f>SUM(I95:I109)+I81</f>
        <v>0</v>
      </c>
      <c r="J110" s="322"/>
      <c r="K110" s="4"/>
    </row>
    <row r="111" spans="1:14" ht="37.15" customHeight="1" x14ac:dyDescent="0.25">
      <c r="A111" s="74" t="s">
        <v>188</v>
      </c>
      <c r="K111" s="194" t="str">
        <f t="shared" ref="K111" si="15">IF(AND(I111&gt;0,J111=""),"KDV Dahil Tutar Yazılmalıdır.","")</f>
        <v/>
      </c>
    </row>
    <row r="112" spans="1:14" x14ac:dyDescent="0.25">
      <c r="A112" s="43" t="s">
        <v>155</v>
      </c>
    </row>
    <row r="113" spans="1:15" ht="18.75" x14ac:dyDescent="0.3">
      <c r="B113" s="349" t="s">
        <v>43</v>
      </c>
      <c r="C113" s="350">
        <f ca="1">imzatarihi</f>
        <v>46091</v>
      </c>
      <c r="D113" s="352" t="s">
        <v>44</v>
      </c>
      <c r="E113" s="348" t="str">
        <f>IF(kurulusyetkilisi&gt;0,kurulusyetkilisi,"")</f>
        <v/>
      </c>
      <c r="G113" s="43"/>
      <c r="I113" s="43"/>
    </row>
    <row r="114" spans="1:15" ht="18.75" x14ac:dyDescent="0.3">
      <c r="C114" s="351"/>
      <c r="D114" s="352" t="s">
        <v>45</v>
      </c>
      <c r="F114" s="349"/>
      <c r="G114" s="43"/>
      <c r="I114" s="43"/>
    </row>
    <row r="117" spans="1:15" x14ac:dyDescent="0.25">
      <c r="A117" s="501" t="s">
        <v>146</v>
      </c>
      <c r="B117" s="501"/>
      <c r="C117" s="501"/>
      <c r="D117" s="501"/>
      <c r="E117" s="501"/>
      <c r="F117" s="501"/>
      <c r="G117" s="501"/>
      <c r="H117" s="501"/>
      <c r="I117" s="501"/>
      <c r="J117" s="501"/>
      <c r="K117" s="142"/>
      <c r="L117" s="140"/>
    </row>
    <row r="118" spans="1:15" ht="15.6" customHeight="1" x14ac:dyDescent="0.25">
      <c r="A118" s="489" t="str">
        <f>IF(YilDonem&lt;&gt;"",CONCATENATE(YilDonem," dönemine aittir."),"")</f>
        <v/>
      </c>
      <c r="B118" s="489"/>
      <c r="C118" s="489"/>
      <c r="D118" s="489"/>
      <c r="E118" s="489"/>
      <c r="F118" s="489"/>
      <c r="G118" s="489"/>
      <c r="H118" s="489"/>
      <c r="I118" s="489"/>
      <c r="J118" s="489"/>
      <c r="K118" s="2"/>
      <c r="L118" s="74"/>
      <c r="M118" s="110"/>
    </row>
    <row r="119" spans="1:15" ht="15.95" customHeight="1" thickBot="1" x14ac:dyDescent="0.3">
      <c r="A119" s="502" t="s">
        <v>111</v>
      </c>
      <c r="B119" s="502"/>
      <c r="C119" s="502"/>
      <c r="D119" s="502"/>
      <c r="E119" s="502"/>
      <c r="F119" s="502"/>
      <c r="G119" s="502"/>
      <c r="H119" s="502"/>
      <c r="I119" s="502"/>
      <c r="J119" s="502"/>
      <c r="K119" s="2"/>
      <c r="L119" s="74"/>
      <c r="M119" s="110"/>
    </row>
    <row r="120" spans="1:15" ht="31.7" customHeight="1" thickBot="1" x14ac:dyDescent="0.3">
      <c r="A120" s="491" t="s">
        <v>1</v>
      </c>
      <c r="B120" s="492"/>
      <c r="C120" s="506" t="str">
        <f>IF(ProjeNo&gt;0,ProjeNo,"")</f>
        <v/>
      </c>
      <c r="D120" s="507"/>
      <c r="E120" s="507"/>
      <c r="F120" s="507"/>
      <c r="G120" s="507"/>
      <c r="H120" s="507"/>
      <c r="I120" s="507"/>
      <c r="J120" s="508"/>
    </row>
    <row r="121" spans="1:15" ht="31.7" customHeight="1" thickBot="1" x14ac:dyDescent="0.3">
      <c r="A121" s="496" t="s">
        <v>11</v>
      </c>
      <c r="B121" s="497"/>
      <c r="C121" s="498" t="str">
        <f>IF(ProjeAdi&gt;0,ProjeAdi,"")</f>
        <v/>
      </c>
      <c r="D121" s="499"/>
      <c r="E121" s="499"/>
      <c r="F121" s="499"/>
      <c r="G121" s="499"/>
      <c r="H121" s="499"/>
      <c r="I121" s="499"/>
      <c r="J121" s="500"/>
    </row>
    <row r="122" spans="1:15" ht="51.95" customHeight="1" thickBot="1" x14ac:dyDescent="0.3">
      <c r="A122" s="487" t="s">
        <v>7</v>
      </c>
      <c r="B122" s="487" t="s">
        <v>105</v>
      </c>
      <c r="C122" s="487" t="s">
        <v>106</v>
      </c>
      <c r="D122" s="487" t="s">
        <v>109</v>
      </c>
      <c r="E122" s="487" t="s">
        <v>107</v>
      </c>
      <c r="F122" s="487" t="s">
        <v>108</v>
      </c>
      <c r="G122" s="512" t="s">
        <v>93</v>
      </c>
      <c r="H122" s="487" t="s">
        <v>94</v>
      </c>
      <c r="I122" s="145" t="s">
        <v>95</v>
      </c>
      <c r="J122" s="145" t="s">
        <v>95</v>
      </c>
    </row>
    <row r="123" spans="1:15" ht="16.5" thickBot="1" x14ac:dyDescent="0.3">
      <c r="A123" s="505"/>
      <c r="B123" s="505"/>
      <c r="C123" s="505"/>
      <c r="D123" s="505"/>
      <c r="E123" s="505"/>
      <c r="F123" s="505"/>
      <c r="G123" s="509"/>
      <c r="H123" s="505"/>
      <c r="I123" s="144" t="s">
        <v>96</v>
      </c>
      <c r="J123" s="144" t="s">
        <v>99</v>
      </c>
    </row>
    <row r="124" spans="1:15" ht="37.15" customHeight="1" x14ac:dyDescent="0.25">
      <c r="A124" s="70">
        <v>61</v>
      </c>
      <c r="B124" s="54"/>
      <c r="C124" s="55"/>
      <c r="D124" s="55"/>
      <c r="E124" s="55"/>
      <c r="F124" s="55"/>
      <c r="G124" s="56"/>
      <c r="H124" s="55"/>
      <c r="I124" s="285"/>
      <c r="J124" s="272"/>
      <c r="K124" s="205" t="str">
        <f>IF(AND(COUNTA(B124:F124)&gt;0,L124=1),"Belge Tarihi,Belge Numarası ve KDV Dahil Tutar doldurulduktan sonra KDV Hariç Tutar doldurulabilir.","")</f>
        <v/>
      </c>
      <c r="L124" s="199">
        <f>IF(COUNTA(G124:H124)+COUNTA(J124)=3,0,1)</f>
        <v>1</v>
      </c>
      <c r="M124" s="201">
        <f>IF(L124=1,0,100000000)</f>
        <v>0</v>
      </c>
    </row>
    <row r="125" spans="1:15" ht="37.15" customHeight="1" x14ac:dyDescent="0.25">
      <c r="A125" s="51">
        <v>62</v>
      </c>
      <c r="B125" s="33"/>
      <c r="C125" s="34"/>
      <c r="D125" s="34"/>
      <c r="E125" s="34"/>
      <c r="F125" s="34"/>
      <c r="G125" s="35"/>
      <c r="H125" s="34"/>
      <c r="I125" s="278"/>
      <c r="J125" s="274"/>
      <c r="K125" s="205" t="str">
        <f t="shared" ref="K125:K138" si="16">IF(AND(COUNTA(B125:F125)&gt;0,L125=1),"Belge Tarihi,Belge Numarası ve KDV Dahil Tutar doldurulduktan sonra KDV Hariç Tutar doldurulabilir.","")</f>
        <v/>
      </c>
      <c r="L125" s="199">
        <f t="shared" ref="L125:L138" si="17">IF(COUNTA(G125:H125)+COUNTA(J125)=3,0,1)</f>
        <v>1</v>
      </c>
      <c r="M125" s="201">
        <f t="shared" ref="M125:M138" si="18">IF(L125=1,0,100000000)</f>
        <v>0</v>
      </c>
    </row>
    <row r="126" spans="1:15" ht="37.15" customHeight="1" x14ac:dyDescent="0.25">
      <c r="A126" s="51">
        <v>63</v>
      </c>
      <c r="B126" s="33"/>
      <c r="C126" s="34"/>
      <c r="D126" s="34"/>
      <c r="E126" s="34"/>
      <c r="F126" s="34"/>
      <c r="G126" s="35"/>
      <c r="H126" s="34"/>
      <c r="I126" s="278"/>
      <c r="J126" s="274"/>
      <c r="K126" s="205" t="str">
        <f t="shared" si="16"/>
        <v/>
      </c>
      <c r="L126" s="199">
        <f t="shared" si="17"/>
        <v>1</v>
      </c>
      <c r="M126" s="201">
        <f t="shared" si="18"/>
        <v>0</v>
      </c>
      <c r="N126" s="46"/>
      <c r="O126" s="46"/>
    </row>
    <row r="127" spans="1:15" ht="37.15" customHeight="1" x14ac:dyDescent="0.25">
      <c r="A127" s="51">
        <v>64</v>
      </c>
      <c r="B127" s="33"/>
      <c r="C127" s="34"/>
      <c r="D127" s="34"/>
      <c r="E127" s="34"/>
      <c r="F127" s="34"/>
      <c r="G127" s="35"/>
      <c r="H127" s="34"/>
      <c r="I127" s="278"/>
      <c r="J127" s="274"/>
      <c r="K127" s="205" t="str">
        <f t="shared" si="16"/>
        <v/>
      </c>
      <c r="L127" s="199">
        <f t="shared" si="17"/>
        <v>1</v>
      </c>
      <c r="M127" s="201">
        <f t="shared" si="18"/>
        <v>0</v>
      </c>
    </row>
    <row r="128" spans="1:15" ht="37.15" customHeight="1" x14ac:dyDescent="0.25">
      <c r="A128" s="51">
        <v>65</v>
      </c>
      <c r="B128" s="36"/>
      <c r="C128" s="37"/>
      <c r="D128" s="37"/>
      <c r="E128" s="37"/>
      <c r="F128" s="37"/>
      <c r="G128" s="78"/>
      <c r="H128" s="37"/>
      <c r="I128" s="286"/>
      <c r="J128" s="279"/>
      <c r="K128" s="205" t="str">
        <f t="shared" si="16"/>
        <v/>
      </c>
      <c r="L128" s="199">
        <f t="shared" si="17"/>
        <v>1</v>
      </c>
      <c r="M128" s="201">
        <f t="shared" si="18"/>
        <v>0</v>
      </c>
    </row>
    <row r="129" spans="1:14" ht="37.15" customHeight="1" x14ac:dyDescent="0.25">
      <c r="A129" s="51">
        <v>66</v>
      </c>
      <c r="B129" s="36"/>
      <c r="C129" s="37"/>
      <c r="D129" s="37"/>
      <c r="E129" s="37"/>
      <c r="F129" s="37"/>
      <c r="G129" s="78"/>
      <c r="H129" s="37"/>
      <c r="I129" s="286"/>
      <c r="J129" s="279"/>
      <c r="K129" s="205" t="str">
        <f t="shared" si="16"/>
        <v/>
      </c>
      <c r="L129" s="199">
        <f t="shared" si="17"/>
        <v>1</v>
      </c>
      <c r="M129" s="201">
        <f t="shared" si="18"/>
        <v>0</v>
      </c>
    </row>
    <row r="130" spans="1:14" ht="37.15" customHeight="1" x14ac:dyDescent="0.25">
      <c r="A130" s="51">
        <v>67</v>
      </c>
      <c r="B130" s="36"/>
      <c r="C130" s="37"/>
      <c r="D130" s="37"/>
      <c r="E130" s="37"/>
      <c r="F130" s="37"/>
      <c r="G130" s="78"/>
      <c r="H130" s="37"/>
      <c r="I130" s="286"/>
      <c r="J130" s="279"/>
      <c r="K130" s="205" t="str">
        <f t="shared" si="16"/>
        <v/>
      </c>
      <c r="L130" s="199">
        <f t="shared" si="17"/>
        <v>1</v>
      </c>
      <c r="M130" s="201">
        <f t="shared" si="18"/>
        <v>0</v>
      </c>
    </row>
    <row r="131" spans="1:14" ht="37.15" customHeight="1" x14ac:dyDescent="0.25">
      <c r="A131" s="51">
        <v>68</v>
      </c>
      <c r="B131" s="36"/>
      <c r="C131" s="37"/>
      <c r="D131" s="37"/>
      <c r="E131" s="37"/>
      <c r="F131" s="37"/>
      <c r="G131" s="78"/>
      <c r="H131" s="37"/>
      <c r="I131" s="286"/>
      <c r="J131" s="279"/>
      <c r="K131" s="205" t="str">
        <f t="shared" si="16"/>
        <v/>
      </c>
      <c r="L131" s="199">
        <f t="shared" si="17"/>
        <v>1</v>
      </c>
      <c r="M131" s="201">
        <f t="shared" si="18"/>
        <v>0</v>
      </c>
    </row>
    <row r="132" spans="1:14" ht="37.15" customHeight="1" x14ac:dyDescent="0.25">
      <c r="A132" s="52">
        <v>69</v>
      </c>
      <c r="B132" s="36"/>
      <c r="C132" s="37"/>
      <c r="D132" s="37"/>
      <c r="E132" s="37"/>
      <c r="F132" s="37"/>
      <c r="G132" s="78"/>
      <c r="H132" s="37"/>
      <c r="I132" s="286"/>
      <c r="J132" s="279"/>
      <c r="K132" s="205" t="str">
        <f t="shared" si="16"/>
        <v/>
      </c>
      <c r="L132" s="199">
        <f t="shared" si="17"/>
        <v>1</v>
      </c>
      <c r="M132" s="201">
        <f t="shared" si="18"/>
        <v>0</v>
      </c>
    </row>
    <row r="133" spans="1:14" ht="37.15" customHeight="1" x14ac:dyDescent="0.25">
      <c r="A133" s="52">
        <v>70</v>
      </c>
      <c r="B133" s="36"/>
      <c r="C133" s="37"/>
      <c r="D133" s="37"/>
      <c r="E133" s="37"/>
      <c r="F133" s="37"/>
      <c r="G133" s="78"/>
      <c r="H133" s="37"/>
      <c r="I133" s="286"/>
      <c r="J133" s="279"/>
      <c r="K133" s="205" t="str">
        <f t="shared" si="16"/>
        <v/>
      </c>
      <c r="L133" s="199">
        <f t="shared" si="17"/>
        <v>1</v>
      </c>
      <c r="M133" s="201">
        <f t="shared" si="18"/>
        <v>0</v>
      </c>
    </row>
    <row r="134" spans="1:14" ht="37.15" customHeight="1" x14ac:dyDescent="0.25">
      <c r="A134" s="52">
        <v>71</v>
      </c>
      <c r="B134" s="36"/>
      <c r="C134" s="37"/>
      <c r="D134" s="37"/>
      <c r="E134" s="37"/>
      <c r="F134" s="37"/>
      <c r="G134" s="78"/>
      <c r="H134" s="37"/>
      <c r="I134" s="286"/>
      <c r="J134" s="279"/>
      <c r="K134" s="205" t="str">
        <f t="shared" si="16"/>
        <v/>
      </c>
      <c r="L134" s="199">
        <f t="shared" si="17"/>
        <v>1</v>
      </c>
      <c r="M134" s="201">
        <f t="shared" si="18"/>
        <v>0</v>
      </c>
    </row>
    <row r="135" spans="1:14" ht="37.15" customHeight="1" x14ac:dyDescent="0.25">
      <c r="A135" s="52">
        <v>72</v>
      </c>
      <c r="B135" s="36"/>
      <c r="C135" s="37"/>
      <c r="D135" s="37"/>
      <c r="E135" s="37"/>
      <c r="F135" s="37"/>
      <c r="G135" s="78"/>
      <c r="H135" s="37"/>
      <c r="I135" s="286"/>
      <c r="J135" s="279"/>
      <c r="K135" s="205" t="str">
        <f t="shared" si="16"/>
        <v/>
      </c>
      <c r="L135" s="199">
        <f t="shared" si="17"/>
        <v>1</v>
      </c>
      <c r="M135" s="201">
        <f t="shared" si="18"/>
        <v>0</v>
      </c>
    </row>
    <row r="136" spans="1:14" ht="37.15" customHeight="1" x14ac:dyDescent="0.25">
      <c r="A136" s="52">
        <v>73</v>
      </c>
      <c r="B136" s="36"/>
      <c r="C136" s="37"/>
      <c r="D136" s="37"/>
      <c r="E136" s="37"/>
      <c r="F136" s="37"/>
      <c r="G136" s="78"/>
      <c r="H136" s="37"/>
      <c r="I136" s="286"/>
      <c r="J136" s="279"/>
      <c r="K136" s="205" t="str">
        <f t="shared" si="16"/>
        <v/>
      </c>
      <c r="L136" s="199">
        <f t="shared" si="17"/>
        <v>1</v>
      </c>
      <c r="M136" s="201">
        <f t="shared" si="18"/>
        <v>0</v>
      </c>
    </row>
    <row r="137" spans="1:14" ht="37.15" customHeight="1" x14ac:dyDescent="0.25">
      <c r="A137" s="52">
        <v>74</v>
      </c>
      <c r="B137" s="36"/>
      <c r="C137" s="37"/>
      <c r="D137" s="37"/>
      <c r="E137" s="37"/>
      <c r="F137" s="37"/>
      <c r="G137" s="78"/>
      <c r="H137" s="37"/>
      <c r="I137" s="286"/>
      <c r="J137" s="279"/>
      <c r="K137" s="205" t="str">
        <f t="shared" si="16"/>
        <v/>
      </c>
      <c r="L137" s="199">
        <f t="shared" si="17"/>
        <v>1</v>
      </c>
      <c r="M137" s="201">
        <f t="shared" si="18"/>
        <v>0</v>
      </c>
    </row>
    <row r="138" spans="1:14" ht="37.15" customHeight="1" thickBot="1" x14ac:dyDescent="0.3">
      <c r="A138" s="71">
        <v>75</v>
      </c>
      <c r="B138" s="39"/>
      <c r="C138" s="40"/>
      <c r="D138" s="40"/>
      <c r="E138" s="40"/>
      <c r="F138" s="40"/>
      <c r="G138" s="80"/>
      <c r="H138" s="40"/>
      <c r="I138" s="287"/>
      <c r="J138" s="280"/>
      <c r="K138" s="205" t="str">
        <f t="shared" si="16"/>
        <v/>
      </c>
      <c r="L138" s="199">
        <f t="shared" si="17"/>
        <v>1</v>
      </c>
      <c r="M138" s="201">
        <f t="shared" si="18"/>
        <v>0</v>
      </c>
      <c r="N138" s="203">
        <f>IF(COUNTA(G124:J138)&gt;0,1,0)</f>
        <v>0</v>
      </c>
    </row>
    <row r="139" spans="1:14" ht="37.15" customHeight="1" thickBot="1" x14ac:dyDescent="0.3">
      <c r="A139" s="510" t="s">
        <v>110</v>
      </c>
      <c r="B139" s="510"/>
      <c r="C139" s="510"/>
      <c r="D139" s="510"/>
      <c r="E139" s="510"/>
      <c r="F139" s="510"/>
      <c r="H139" s="9" t="s">
        <v>46</v>
      </c>
      <c r="I139" s="288">
        <f>SUM(I124:I138)+I110</f>
        <v>0</v>
      </c>
      <c r="J139" s="322"/>
      <c r="K139" s="4"/>
    </row>
    <row r="140" spans="1:14" ht="37.15" customHeight="1" x14ac:dyDescent="0.25">
      <c r="A140" s="74" t="s">
        <v>188</v>
      </c>
      <c r="K140" s="194" t="str">
        <f t="shared" ref="K140" si="19">IF(AND(I140&gt;0,J140=""),"KDV Dahil Tutar Yazılmalıdır.","")</f>
        <v/>
      </c>
    </row>
    <row r="141" spans="1:14" x14ac:dyDescent="0.25">
      <c r="A141" s="43" t="s">
        <v>155</v>
      </c>
    </row>
    <row r="142" spans="1:14" ht="18.75" x14ac:dyDescent="0.3">
      <c r="B142" s="349" t="s">
        <v>43</v>
      </c>
      <c r="C142" s="350">
        <f ca="1">imzatarihi</f>
        <v>46091</v>
      </c>
      <c r="D142" s="352" t="s">
        <v>44</v>
      </c>
      <c r="E142" s="348" t="str">
        <f>IF(kurulusyetkilisi&gt;0,kurulusyetkilisi,"")</f>
        <v/>
      </c>
      <c r="G142" s="43"/>
      <c r="I142" s="43"/>
    </row>
    <row r="143" spans="1:14" ht="18.75" x14ac:dyDescent="0.3">
      <c r="C143" s="351"/>
      <c r="D143" s="352" t="s">
        <v>45</v>
      </c>
      <c r="F143" s="349"/>
      <c r="G143" s="43"/>
      <c r="I143" s="43"/>
    </row>
    <row r="146" spans="1:15" x14ac:dyDescent="0.25">
      <c r="A146" s="501" t="s">
        <v>146</v>
      </c>
      <c r="B146" s="501"/>
      <c r="C146" s="501"/>
      <c r="D146" s="501"/>
      <c r="E146" s="501"/>
      <c r="F146" s="501"/>
      <c r="G146" s="501"/>
      <c r="H146" s="501"/>
      <c r="I146" s="501"/>
      <c r="J146" s="501"/>
      <c r="K146" s="142"/>
      <c r="L146" s="140"/>
    </row>
    <row r="147" spans="1:15" ht="15.6" customHeight="1" x14ac:dyDescent="0.25">
      <c r="A147" s="489" t="str">
        <f>IF(YilDonem&lt;&gt;"",CONCATENATE(YilDonem," dönemine aittir."),"")</f>
        <v/>
      </c>
      <c r="B147" s="489"/>
      <c r="C147" s="489"/>
      <c r="D147" s="489"/>
      <c r="E147" s="489"/>
      <c r="F147" s="489"/>
      <c r="G147" s="489"/>
      <c r="H147" s="489"/>
      <c r="I147" s="489"/>
      <c r="J147" s="489"/>
      <c r="K147" s="2"/>
      <c r="L147" s="74"/>
      <c r="M147" s="110"/>
    </row>
    <row r="148" spans="1:15" ht="15.95" customHeight="1" thickBot="1" x14ac:dyDescent="0.3">
      <c r="A148" s="502" t="s">
        <v>111</v>
      </c>
      <c r="B148" s="502"/>
      <c r="C148" s="502"/>
      <c r="D148" s="502"/>
      <c r="E148" s="502"/>
      <c r="F148" s="502"/>
      <c r="G148" s="502"/>
      <c r="H148" s="502"/>
      <c r="I148" s="502"/>
      <c r="J148" s="502"/>
      <c r="K148" s="2"/>
      <c r="L148" s="74"/>
      <c r="M148" s="110"/>
    </row>
    <row r="149" spans="1:15" ht="31.7" customHeight="1" thickBot="1" x14ac:dyDescent="0.3">
      <c r="A149" s="491" t="s">
        <v>1</v>
      </c>
      <c r="B149" s="492"/>
      <c r="C149" s="506" t="str">
        <f>IF(ProjeNo&gt;0,ProjeNo,"")</f>
        <v/>
      </c>
      <c r="D149" s="507"/>
      <c r="E149" s="507"/>
      <c r="F149" s="507"/>
      <c r="G149" s="507"/>
      <c r="H149" s="507"/>
      <c r="I149" s="507"/>
      <c r="J149" s="508"/>
    </row>
    <row r="150" spans="1:15" ht="31.7" customHeight="1" thickBot="1" x14ac:dyDescent="0.3">
      <c r="A150" s="496" t="s">
        <v>11</v>
      </c>
      <c r="B150" s="497"/>
      <c r="C150" s="498" t="str">
        <f>IF(ProjeAdi&gt;0,ProjeAdi,"")</f>
        <v/>
      </c>
      <c r="D150" s="499"/>
      <c r="E150" s="499"/>
      <c r="F150" s="499"/>
      <c r="G150" s="499"/>
      <c r="H150" s="499"/>
      <c r="I150" s="499"/>
      <c r="J150" s="500"/>
    </row>
    <row r="151" spans="1:15" ht="51.95" customHeight="1" thickBot="1" x14ac:dyDescent="0.3">
      <c r="A151" s="487" t="s">
        <v>7</v>
      </c>
      <c r="B151" s="487" t="s">
        <v>105</v>
      </c>
      <c r="C151" s="487" t="s">
        <v>106</v>
      </c>
      <c r="D151" s="487" t="s">
        <v>109</v>
      </c>
      <c r="E151" s="487" t="s">
        <v>107</v>
      </c>
      <c r="F151" s="487" t="s">
        <v>108</v>
      </c>
      <c r="G151" s="512" t="s">
        <v>93</v>
      </c>
      <c r="H151" s="487" t="s">
        <v>94</v>
      </c>
      <c r="I151" s="145" t="s">
        <v>95</v>
      </c>
      <c r="J151" s="145" t="s">
        <v>95</v>
      </c>
    </row>
    <row r="152" spans="1:15" ht="16.5" thickBot="1" x14ac:dyDescent="0.3">
      <c r="A152" s="505"/>
      <c r="B152" s="505"/>
      <c r="C152" s="505"/>
      <c r="D152" s="505"/>
      <c r="E152" s="505"/>
      <c r="F152" s="505"/>
      <c r="G152" s="509"/>
      <c r="H152" s="505"/>
      <c r="I152" s="144" t="s">
        <v>96</v>
      </c>
      <c r="J152" s="144" t="s">
        <v>99</v>
      </c>
    </row>
    <row r="153" spans="1:15" ht="37.15" customHeight="1" x14ac:dyDescent="0.25">
      <c r="A153" s="70">
        <v>76</v>
      </c>
      <c r="B153" s="54"/>
      <c r="C153" s="55"/>
      <c r="D153" s="55"/>
      <c r="E153" s="55"/>
      <c r="F153" s="55"/>
      <c r="G153" s="56"/>
      <c r="H153" s="55"/>
      <c r="I153" s="285"/>
      <c r="J153" s="272"/>
      <c r="K153" s="205" t="str">
        <f>IF(AND(COUNTA(B153:F153)&gt;0,L153=1),"Belge Tarihi,Belge Numarası ve KDV Dahil Tutar doldurulduktan sonra KDV Hariç Tutar doldurulabilir.","")</f>
        <v/>
      </c>
      <c r="L153" s="199">
        <f>IF(COUNTA(G153:H153)+COUNTA(J153)=3,0,1)</f>
        <v>1</v>
      </c>
      <c r="M153" s="201">
        <f>IF(L153=1,0,100000000)</f>
        <v>0</v>
      </c>
    </row>
    <row r="154" spans="1:15" ht="37.15" customHeight="1" x14ac:dyDescent="0.25">
      <c r="A154" s="51">
        <v>77</v>
      </c>
      <c r="B154" s="33"/>
      <c r="C154" s="34"/>
      <c r="D154" s="34"/>
      <c r="E154" s="34"/>
      <c r="F154" s="34"/>
      <c r="G154" s="35"/>
      <c r="H154" s="34"/>
      <c r="I154" s="278"/>
      <c r="J154" s="274"/>
      <c r="K154" s="205" t="str">
        <f t="shared" ref="K154:K167" si="20">IF(AND(COUNTA(B154:F154)&gt;0,L154=1),"Belge Tarihi,Belge Numarası ve KDV Dahil Tutar doldurulduktan sonra KDV Hariç Tutar doldurulabilir.","")</f>
        <v/>
      </c>
      <c r="L154" s="199">
        <f t="shared" ref="L154:L167" si="21">IF(COUNTA(G154:H154)+COUNTA(J154)=3,0,1)</f>
        <v>1</v>
      </c>
      <c r="M154" s="201">
        <f t="shared" ref="M154:M167" si="22">IF(L154=1,0,100000000)</f>
        <v>0</v>
      </c>
    </row>
    <row r="155" spans="1:15" ht="37.15" customHeight="1" x14ac:dyDescent="0.25">
      <c r="A155" s="51">
        <v>78</v>
      </c>
      <c r="B155" s="33"/>
      <c r="C155" s="34"/>
      <c r="D155" s="34"/>
      <c r="E155" s="34"/>
      <c r="F155" s="34"/>
      <c r="G155" s="35"/>
      <c r="H155" s="34"/>
      <c r="I155" s="278"/>
      <c r="J155" s="274"/>
      <c r="K155" s="205" t="str">
        <f t="shared" si="20"/>
        <v/>
      </c>
      <c r="L155" s="199">
        <f t="shared" si="21"/>
        <v>1</v>
      </c>
      <c r="M155" s="201">
        <f t="shared" si="22"/>
        <v>0</v>
      </c>
    </row>
    <row r="156" spans="1:15" ht="37.15" customHeight="1" x14ac:dyDescent="0.25">
      <c r="A156" s="51">
        <v>79</v>
      </c>
      <c r="B156" s="33"/>
      <c r="C156" s="34"/>
      <c r="D156" s="34"/>
      <c r="E156" s="34"/>
      <c r="F156" s="34"/>
      <c r="G156" s="35"/>
      <c r="H156" s="34"/>
      <c r="I156" s="278"/>
      <c r="J156" s="274"/>
      <c r="K156" s="205" t="str">
        <f t="shared" si="20"/>
        <v/>
      </c>
      <c r="L156" s="199">
        <f t="shared" si="21"/>
        <v>1</v>
      </c>
      <c r="M156" s="201">
        <f t="shared" si="22"/>
        <v>0</v>
      </c>
      <c r="N156" s="46"/>
      <c r="O156" s="46"/>
    </row>
    <row r="157" spans="1:15" ht="37.15" customHeight="1" x14ac:dyDescent="0.25">
      <c r="A157" s="51">
        <v>80</v>
      </c>
      <c r="B157" s="36"/>
      <c r="C157" s="37"/>
      <c r="D157" s="37"/>
      <c r="E157" s="37"/>
      <c r="F157" s="37"/>
      <c r="G157" s="78"/>
      <c r="H157" s="37"/>
      <c r="I157" s="286"/>
      <c r="J157" s="279"/>
      <c r="K157" s="205" t="str">
        <f t="shared" si="20"/>
        <v/>
      </c>
      <c r="L157" s="199">
        <f t="shared" si="21"/>
        <v>1</v>
      </c>
      <c r="M157" s="201">
        <f t="shared" si="22"/>
        <v>0</v>
      </c>
    </row>
    <row r="158" spans="1:15" ht="37.15" customHeight="1" x14ac:dyDescent="0.25">
      <c r="A158" s="51">
        <v>81</v>
      </c>
      <c r="B158" s="36"/>
      <c r="C158" s="37"/>
      <c r="D158" s="37"/>
      <c r="E158" s="37"/>
      <c r="F158" s="37"/>
      <c r="G158" s="78"/>
      <c r="H158" s="37"/>
      <c r="I158" s="286"/>
      <c r="J158" s="279"/>
      <c r="K158" s="205" t="str">
        <f t="shared" si="20"/>
        <v/>
      </c>
      <c r="L158" s="199">
        <f t="shared" si="21"/>
        <v>1</v>
      </c>
      <c r="M158" s="201">
        <f t="shared" si="22"/>
        <v>0</v>
      </c>
    </row>
    <row r="159" spans="1:15" ht="37.15" customHeight="1" x14ac:dyDescent="0.25">
      <c r="A159" s="51">
        <v>82</v>
      </c>
      <c r="B159" s="36"/>
      <c r="C159" s="37"/>
      <c r="D159" s="37"/>
      <c r="E159" s="37"/>
      <c r="F159" s="37"/>
      <c r="G159" s="78"/>
      <c r="H159" s="37"/>
      <c r="I159" s="286"/>
      <c r="J159" s="279"/>
      <c r="K159" s="205" t="str">
        <f t="shared" si="20"/>
        <v/>
      </c>
      <c r="L159" s="199">
        <f t="shared" si="21"/>
        <v>1</v>
      </c>
      <c r="M159" s="201">
        <f t="shared" si="22"/>
        <v>0</v>
      </c>
    </row>
    <row r="160" spans="1:15" ht="37.15" customHeight="1" x14ac:dyDescent="0.25">
      <c r="A160" s="51">
        <v>83</v>
      </c>
      <c r="B160" s="36"/>
      <c r="C160" s="37"/>
      <c r="D160" s="37"/>
      <c r="E160" s="37"/>
      <c r="F160" s="37"/>
      <c r="G160" s="78"/>
      <c r="H160" s="37"/>
      <c r="I160" s="286"/>
      <c r="J160" s="279"/>
      <c r="K160" s="205" t="str">
        <f t="shared" si="20"/>
        <v/>
      </c>
      <c r="L160" s="199">
        <f t="shared" si="21"/>
        <v>1</v>
      </c>
      <c r="M160" s="201">
        <f t="shared" si="22"/>
        <v>0</v>
      </c>
    </row>
    <row r="161" spans="1:14" ht="37.15" customHeight="1" x14ac:dyDescent="0.25">
      <c r="A161" s="52">
        <v>84</v>
      </c>
      <c r="B161" s="36"/>
      <c r="C161" s="37"/>
      <c r="D161" s="37"/>
      <c r="E161" s="37"/>
      <c r="F161" s="37"/>
      <c r="G161" s="78"/>
      <c r="H161" s="37"/>
      <c r="I161" s="286"/>
      <c r="J161" s="279"/>
      <c r="K161" s="205" t="str">
        <f t="shared" si="20"/>
        <v/>
      </c>
      <c r="L161" s="199">
        <f t="shared" si="21"/>
        <v>1</v>
      </c>
      <c r="M161" s="201">
        <f t="shared" si="22"/>
        <v>0</v>
      </c>
    </row>
    <row r="162" spans="1:14" ht="37.15" customHeight="1" x14ac:dyDescent="0.25">
      <c r="A162" s="52">
        <v>85</v>
      </c>
      <c r="B162" s="36"/>
      <c r="C162" s="37"/>
      <c r="D162" s="37"/>
      <c r="E162" s="37"/>
      <c r="F162" s="37"/>
      <c r="G162" s="78"/>
      <c r="H162" s="37"/>
      <c r="I162" s="286"/>
      <c r="J162" s="279"/>
      <c r="K162" s="205" t="str">
        <f t="shared" si="20"/>
        <v/>
      </c>
      <c r="L162" s="199">
        <f t="shared" si="21"/>
        <v>1</v>
      </c>
      <c r="M162" s="201">
        <f t="shared" si="22"/>
        <v>0</v>
      </c>
    </row>
    <row r="163" spans="1:14" ht="37.15" customHeight="1" x14ac:dyDescent="0.25">
      <c r="A163" s="52">
        <v>86</v>
      </c>
      <c r="B163" s="36"/>
      <c r="C163" s="37"/>
      <c r="D163" s="37"/>
      <c r="E163" s="37"/>
      <c r="F163" s="37"/>
      <c r="G163" s="78"/>
      <c r="H163" s="37"/>
      <c r="I163" s="286"/>
      <c r="J163" s="279"/>
      <c r="K163" s="205" t="str">
        <f t="shared" si="20"/>
        <v/>
      </c>
      <c r="L163" s="199">
        <f t="shared" si="21"/>
        <v>1</v>
      </c>
      <c r="M163" s="201">
        <f t="shared" si="22"/>
        <v>0</v>
      </c>
    </row>
    <row r="164" spans="1:14" ht="37.15" customHeight="1" x14ac:dyDescent="0.25">
      <c r="A164" s="52">
        <v>87</v>
      </c>
      <c r="B164" s="36"/>
      <c r="C164" s="37"/>
      <c r="D164" s="37"/>
      <c r="E164" s="37"/>
      <c r="F164" s="37"/>
      <c r="G164" s="78"/>
      <c r="H164" s="37"/>
      <c r="I164" s="286"/>
      <c r="J164" s="279"/>
      <c r="K164" s="205" t="str">
        <f t="shared" si="20"/>
        <v/>
      </c>
      <c r="L164" s="199">
        <f t="shared" si="21"/>
        <v>1</v>
      </c>
      <c r="M164" s="201">
        <f t="shared" si="22"/>
        <v>0</v>
      </c>
    </row>
    <row r="165" spans="1:14" ht="37.15" customHeight="1" x14ac:dyDescent="0.25">
      <c r="A165" s="52">
        <v>88</v>
      </c>
      <c r="B165" s="36"/>
      <c r="C165" s="37"/>
      <c r="D165" s="37"/>
      <c r="E165" s="37"/>
      <c r="F165" s="37"/>
      <c r="G165" s="78"/>
      <c r="H165" s="37"/>
      <c r="I165" s="286"/>
      <c r="J165" s="279"/>
      <c r="K165" s="205" t="str">
        <f t="shared" si="20"/>
        <v/>
      </c>
      <c r="L165" s="199">
        <f t="shared" si="21"/>
        <v>1</v>
      </c>
      <c r="M165" s="201">
        <f t="shared" si="22"/>
        <v>0</v>
      </c>
    </row>
    <row r="166" spans="1:14" ht="37.15" customHeight="1" x14ac:dyDescent="0.25">
      <c r="A166" s="52">
        <v>89</v>
      </c>
      <c r="B166" s="36"/>
      <c r="C166" s="37"/>
      <c r="D166" s="37"/>
      <c r="E166" s="37"/>
      <c r="F166" s="37"/>
      <c r="G166" s="78"/>
      <c r="H166" s="37"/>
      <c r="I166" s="286"/>
      <c r="J166" s="279"/>
      <c r="K166" s="205" t="str">
        <f t="shared" si="20"/>
        <v/>
      </c>
      <c r="L166" s="199">
        <f t="shared" si="21"/>
        <v>1</v>
      </c>
      <c r="M166" s="201">
        <f t="shared" si="22"/>
        <v>0</v>
      </c>
    </row>
    <row r="167" spans="1:14" ht="37.15" customHeight="1" thickBot="1" x14ac:dyDescent="0.3">
      <c r="A167" s="71">
        <v>90</v>
      </c>
      <c r="B167" s="39"/>
      <c r="C167" s="40"/>
      <c r="D167" s="40"/>
      <c r="E167" s="40"/>
      <c r="F167" s="40"/>
      <c r="G167" s="80"/>
      <c r="H167" s="40"/>
      <c r="I167" s="287"/>
      <c r="J167" s="280"/>
      <c r="K167" s="205" t="str">
        <f t="shared" si="20"/>
        <v/>
      </c>
      <c r="L167" s="199">
        <f t="shared" si="21"/>
        <v>1</v>
      </c>
      <c r="M167" s="201">
        <f t="shared" si="22"/>
        <v>0</v>
      </c>
      <c r="N167" s="203">
        <f>IF(COUNTA(G153:J167)&gt;0,1,0)</f>
        <v>0</v>
      </c>
    </row>
    <row r="168" spans="1:14" ht="37.15" customHeight="1" thickBot="1" x14ac:dyDescent="0.3">
      <c r="A168" s="510" t="s">
        <v>110</v>
      </c>
      <c r="B168" s="510"/>
      <c r="C168" s="510"/>
      <c r="D168" s="510"/>
      <c r="E168" s="510"/>
      <c r="F168" s="510"/>
      <c r="H168" s="9" t="s">
        <v>46</v>
      </c>
      <c r="I168" s="288">
        <f>SUM(I153:I167)+I139</f>
        <v>0</v>
      </c>
      <c r="J168" s="322"/>
      <c r="K168" s="4"/>
    </row>
    <row r="169" spans="1:14" ht="37.15" customHeight="1" x14ac:dyDescent="0.25">
      <c r="A169" s="43" t="s">
        <v>155</v>
      </c>
      <c r="B169" s="74" t="s">
        <v>188</v>
      </c>
      <c r="K169" s="194" t="str">
        <f t="shared" ref="K169" si="23">IF(AND(I169&gt;0,J169=""),"KDV Dahil Tutar Yazılmalıdır.","")</f>
        <v/>
      </c>
    </row>
    <row r="170" spans="1:14" x14ac:dyDescent="0.25">
      <c r="B170" s="43" t="s">
        <v>155</v>
      </c>
    </row>
    <row r="171" spans="1:14" ht="18.75" x14ac:dyDescent="0.3">
      <c r="B171" s="349" t="s">
        <v>43</v>
      </c>
      <c r="C171" s="350">
        <f ca="1">imzatarihi</f>
        <v>46091</v>
      </c>
      <c r="D171" s="352" t="s">
        <v>44</v>
      </c>
      <c r="E171" s="348" t="str">
        <f>IF(kurulusyetkilisi&gt;0,kurulusyetkilisi,"")</f>
        <v/>
      </c>
      <c r="G171" s="43"/>
      <c r="I171" s="43"/>
    </row>
    <row r="172" spans="1:14" ht="18.75" x14ac:dyDescent="0.3">
      <c r="C172" s="351"/>
      <c r="D172" s="352" t="s">
        <v>45</v>
      </c>
      <c r="F172" s="349"/>
      <c r="G172" s="43"/>
      <c r="I172" s="43"/>
    </row>
    <row r="186" spans="14:15" x14ac:dyDescent="0.25">
      <c r="N186" s="46"/>
      <c r="O186" s="46"/>
    </row>
    <row r="202" spans="14:14" x14ac:dyDescent="0.25">
      <c r="N202" s="203">
        <f>IF(COUNTA(G188:J202)&gt;0,1,0)</f>
        <v>0</v>
      </c>
    </row>
  </sheetData>
  <sheetProtection algorithmName="SHA-512" hashValue="Axmf2w0R8/8lRiewrdt43bIv4JqaF2DY5d4zXKbl9C52VgcKCjBULTXdLTy1x2A3Fe4zJrDmOe6d7aSH9yACbQ==" saltValue="o0Fv7biSjtIHXJ0XDVvlcg==" spinCount="100000" sheet="1" objects="1" scenarios="1"/>
  <mergeCells count="96">
    <mergeCell ref="A168:F168"/>
    <mergeCell ref="A150:B150"/>
    <mergeCell ref="C150:J150"/>
    <mergeCell ref="A151:A152"/>
    <mergeCell ref="B151:B152"/>
    <mergeCell ref="C151:C152"/>
    <mergeCell ref="D151:D152"/>
    <mergeCell ref="E151:E152"/>
    <mergeCell ref="F151:F152"/>
    <mergeCell ref="G151:G152"/>
    <mergeCell ref="H151:H152"/>
    <mergeCell ref="A139:F139"/>
    <mergeCell ref="A146:J146"/>
    <mergeCell ref="A147:J147"/>
    <mergeCell ref="A148:J148"/>
    <mergeCell ref="A149:B149"/>
    <mergeCell ref="C149:J149"/>
    <mergeCell ref="A121:B121"/>
    <mergeCell ref="C121:J121"/>
    <mergeCell ref="A122:A123"/>
    <mergeCell ref="B122:B123"/>
    <mergeCell ref="C122:C123"/>
    <mergeCell ref="D122:D123"/>
    <mergeCell ref="E122:E123"/>
    <mergeCell ref="F122:F123"/>
    <mergeCell ref="G122:G123"/>
    <mergeCell ref="H122:H123"/>
    <mergeCell ref="A110:F110"/>
    <mergeCell ref="A117:J117"/>
    <mergeCell ref="A118:J118"/>
    <mergeCell ref="A119:J119"/>
    <mergeCell ref="A120:B120"/>
    <mergeCell ref="C120:J120"/>
    <mergeCell ref="A92:B92"/>
    <mergeCell ref="C92:J92"/>
    <mergeCell ref="A93:A94"/>
    <mergeCell ref="B93:B94"/>
    <mergeCell ref="C93:C94"/>
    <mergeCell ref="D93:D94"/>
    <mergeCell ref="E93:E94"/>
    <mergeCell ref="F93:F94"/>
    <mergeCell ref="G93:G94"/>
    <mergeCell ref="H93:H94"/>
    <mergeCell ref="A81:F81"/>
    <mergeCell ref="A88:J88"/>
    <mergeCell ref="A89:J89"/>
    <mergeCell ref="A90:J90"/>
    <mergeCell ref="A91:B91"/>
    <mergeCell ref="C91:J91"/>
    <mergeCell ref="A63:B63"/>
    <mergeCell ref="C63:J63"/>
    <mergeCell ref="A64:A65"/>
    <mergeCell ref="B64:B65"/>
    <mergeCell ref="C64:C65"/>
    <mergeCell ref="D64:D65"/>
    <mergeCell ref="E64:E65"/>
    <mergeCell ref="F64:F65"/>
    <mergeCell ref="G64:G65"/>
    <mergeCell ref="H64:H65"/>
    <mergeCell ref="A52:F52"/>
    <mergeCell ref="A59:J59"/>
    <mergeCell ref="A60:J60"/>
    <mergeCell ref="A61:J61"/>
    <mergeCell ref="A62:B62"/>
    <mergeCell ref="C62:J62"/>
    <mergeCell ref="A34:B34"/>
    <mergeCell ref="C34:J34"/>
    <mergeCell ref="A35:A36"/>
    <mergeCell ref="B35:B36"/>
    <mergeCell ref="C35:C36"/>
    <mergeCell ref="D35:D36"/>
    <mergeCell ref="E35:E36"/>
    <mergeCell ref="F35:F36"/>
    <mergeCell ref="G35:G36"/>
    <mergeCell ref="H35:H36"/>
    <mergeCell ref="A32:J32"/>
    <mergeCell ref="C4:J4"/>
    <mergeCell ref="C5:J5"/>
    <mergeCell ref="A4:B4"/>
    <mergeCell ref="A5:B5"/>
    <mergeCell ref="A2:J2"/>
    <mergeCell ref="A1:J1"/>
    <mergeCell ref="A33:B33"/>
    <mergeCell ref="C33:J33"/>
    <mergeCell ref="E6:E7"/>
    <mergeCell ref="F6:F7"/>
    <mergeCell ref="G6:G7"/>
    <mergeCell ref="H6:H7"/>
    <mergeCell ref="A6:A7"/>
    <mergeCell ref="B6:B7"/>
    <mergeCell ref="C6:C7"/>
    <mergeCell ref="D6:D7"/>
    <mergeCell ref="A3:J3"/>
    <mergeCell ref="A23:F23"/>
    <mergeCell ref="A30:J30"/>
    <mergeCell ref="A31:J31"/>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7:I51 I66:I80 I95:I109 I124:I138 I153:I167" xr:uid="{00000000-0002-0000-1000-000000000000}">
      <formula1>0</formula1>
      <formula2>M8</formula2>
    </dataValidation>
  </dataValidations>
  <printOptions horizontalCentered="1"/>
  <pageMargins left="0.19685039370078741" right="0.19685039370078741" top="0.74803149606299213" bottom="0.74803149606299213" header="0.31496062992125984" footer="0.31496062992125984"/>
  <pageSetup paperSize="9" scale="55" orientation="landscape" r:id="rId1"/>
  <rowBreaks count="5" manualBreakCount="5">
    <brk id="29" max="9" man="1"/>
    <brk id="58" max="16383" man="1"/>
    <brk id="87" max="16383" man="1"/>
    <brk id="116" max="16383" man="1"/>
    <brk id="145" max="16383" man="1"/>
  </rowBreaks>
  <colBreaks count="1" manualBreakCount="1">
    <brk id="10" max="1048575" man="1"/>
  </colBreaks>
  <ignoredErrors>
    <ignoredError sqref="K8:K22 K37:M51 K66:M80 K95:M109 K124:M138 K153:M167"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17"/>
  <dimension ref="A1:O202"/>
  <sheetViews>
    <sheetView zoomScale="80" zoomScaleNormal="80" workbookViewId="0">
      <selection activeCell="B8" sqref="B8"/>
    </sheetView>
  </sheetViews>
  <sheetFormatPr defaultColWidth="8.85546875" defaultRowHeight="15.75" x14ac:dyDescent="0.25"/>
  <cols>
    <col min="1" max="1" width="6.5703125" style="43" customWidth="1"/>
    <col min="2" max="2" width="14.140625" style="43" customWidth="1"/>
    <col min="3" max="3" width="19.7109375" style="43" customWidth="1"/>
    <col min="4" max="4" width="45.28515625" style="43" customWidth="1"/>
    <col min="5" max="5" width="41.7109375" style="43" customWidth="1"/>
    <col min="6" max="6" width="40.7109375" style="43" customWidth="1"/>
    <col min="7" max="7" width="16.7109375" style="284" customWidth="1"/>
    <col min="8" max="8" width="30.7109375" style="43" customWidth="1"/>
    <col min="9" max="10" width="16.7109375" style="73" customWidth="1"/>
    <col min="11" max="11" width="52.42578125" customWidth="1"/>
    <col min="12" max="12" width="8.85546875" style="43" hidden="1" customWidth="1"/>
    <col min="13" max="13" width="29.5703125" style="73" hidden="1" customWidth="1"/>
    <col min="14" max="14" width="11.7109375" style="43" hidden="1" customWidth="1"/>
    <col min="15" max="15" width="0" style="43" hidden="1" customWidth="1"/>
    <col min="16" max="16384" width="8.85546875" style="43"/>
  </cols>
  <sheetData>
    <row r="1" spans="1:15" x14ac:dyDescent="0.25">
      <c r="A1" s="501" t="s">
        <v>146</v>
      </c>
      <c r="B1" s="501"/>
      <c r="C1" s="501"/>
      <c r="D1" s="501"/>
      <c r="E1" s="501"/>
      <c r="F1" s="501"/>
      <c r="G1" s="501"/>
      <c r="H1" s="501"/>
      <c r="I1" s="501"/>
      <c r="J1" s="501"/>
      <c r="K1" s="142"/>
      <c r="L1" s="140"/>
      <c r="O1" s="193" t="str">
        <f>CONCATENATE("A1:J",SUM(N:N)*29)</f>
        <v>A1:J29</v>
      </c>
    </row>
    <row r="2" spans="1:15" ht="15.6" customHeight="1" x14ac:dyDescent="0.25">
      <c r="A2" s="489" t="str">
        <f>IF(YilDonem&lt;&gt;"",CONCATENATE(YilDonem," dönemine aittir."),"")</f>
        <v/>
      </c>
      <c r="B2" s="489"/>
      <c r="C2" s="489"/>
      <c r="D2" s="489"/>
      <c r="E2" s="489"/>
      <c r="F2" s="489"/>
      <c r="G2" s="489"/>
      <c r="H2" s="489"/>
      <c r="I2" s="489"/>
      <c r="J2" s="489"/>
      <c r="K2" s="2"/>
      <c r="L2" s="74"/>
      <c r="M2" s="110"/>
    </row>
    <row r="3" spans="1:15" ht="15.95" customHeight="1" thickBot="1" x14ac:dyDescent="0.3">
      <c r="A3" s="502" t="s">
        <v>112</v>
      </c>
      <c r="B3" s="502"/>
      <c r="C3" s="502"/>
      <c r="D3" s="502"/>
      <c r="E3" s="502"/>
      <c r="F3" s="502"/>
      <c r="G3" s="502"/>
      <c r="H3" s="502"/>
      <c r="I3" s="502"/>
      <c r="J3" s="502"/>
      <c r="K3" s="2"/>
      <c r="L3" s="74"/>
      <c r="M3" s="110"/>
    </row>
    <row r="4" spans="1:15" ht="31.7" customHeight="1" thickBot="1" x14ac:dyDescent="0.3">
      <c r="A4" s="491" t="s">
        <v>1</v>
      </c>
      <c r="B4" s="492"/>
      <c r="C4" s="506" t="str">
        <f>IF(ProjeNo&gt;0,ProjeNo,"")</f>
        <v/>
      </c>
      <c r="D4" s="507"/>
      <c r="E4" s="507"/>
      <c r="F4" s="507"/>
      <c r="G4" s="507"/>
      <c r="H4" s="507"/>
      <c r="I4" s="507"/>
      <c r="J4" s="508"/>
    </row>
    <row r="5" spans="1:15" ht="31.7" customHeight="1" thickBot="1" x14ac:dyDescent="0.3">
      <c r="A5" s="496" t="s">
        <v>11</v>
      </c>
      <c r="B5" s="511"/>
      <c r="C5" s="498" t="str">
        <f>IF(ProjeAdi&gt;0,ProjeAdi,"")</f>
        <v/>
      </c>
      <c r="D5" s="499"/>
      <c r="E5" s="499"/>
      <c r="F5" s="499"/>
      <c r="G5" s="499"/>
      <c r="H5" s="499"/>
      <c r="I5" s="499"/>
      <c r="J5" s="500"/>
    </row>
    <row r="6" spans="1:15" ht="51.6" customHeight="1" thickBot="1" x14ac:dyDescent="0.3">
      <c r="A6" s="487" t="s">
        <v>7</v>
      </c>
      <c r="B6" s="487" t="s">
        <v>105</v>
      </c>
      <c r="C6" s="505" t="s">
        <v>106</v>
      </c>
      <c r="D6" s="505" t="s">
        <v>109</v>
      </c>
      <c r="E6" s="505" t="s">
        <v>107</v>
      </c>
      <c r="F6" s="505" t="s">
        <v>108</v>
      </c>
      <c r="G6" s="509" t="s">
        <v>93</v>
      </c>
      <c r="H6" s="505" t="s">
        <v>94</v>
      </c>
      <c r="I6" s="143" t="s">
        <v>95</v>
      </c>
      <c r="J6" s="143" t="s">
        <v>95</v>
      </c>
      <c r="N6" s="46"/>
      <c r="O6" s="46"/>
    </row>
    <row r="7" spans="1:15" ht="16.5" thickBot="1" x14ac:dyDescent="0.3">
      <c r="A7" s="505"/>
      <c r="B7" s="505"/>
      <c r="C7" s="505"/>
      <c r="D7" s="505"/>
      <c r="E7" s="505"/>
      <c r="F7" s="505"/>
      <c r="G7" s="509"/>
      <c r="H7" s="505"/>
      <c r="I7" s="144" t="s">
        <v>96</v>
      </c>
      <c r="J7" s="144" t="s">
        <v>99</v>
      </c>
    </row>
    <row r="8" spans="1:15" ht="37.15" customHeight="1" x14ac:dyDescent="0.25">
      <c r="A8" s="53">
        <v>1</v>
      </c>
      <c r="B8" s="54"/>
      <c r="C8" s="55"/>
      <c r="D8" s="55"/>
      <c r="E8" s="55"/>
      <c r="F8" s="55"/>
      <c r="G8" s="56"/>
      <c r="H8" s="55"/>
      <c r="I8" s="285"/>
      <c r="J8" s="272"/>
      <c r="K8" s="205"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5"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78"/>
      <c r="J10" s="274"/>
      <c r="K10" s="205" t="str">
        <f t="shared" si="0"/>
        <v/>
      </c>
      <c r="L10" s="199">
        <f t="shared" si="1"/>
        <v>1</v>
      </c>
      <c r="M10" s="201">
        <f t="shared" si="2"/>
        <v>0</v>
      </c>
    </row>
    <row r="11" spans="1:15" ht="37.15" customHeight="1" x14ac:dyDescent="0.25">
      <c r="A11" s="47">
        <v>4</v>
      </c>
      <c r="B11" s="33"/>
      <c r="C11" s="34"/>
      <c r="D11" s="34"/>
      <c r="E11" s="34"/>
      <c r="F11" s="34"/>
      <c r="G11" s="35"/>
      <c r="H11" s="34"/>
      <c r="I11" s="278"/>
      <c r="J11" s="274"/>
      <c r="K11" s="205" t="str">
        <f t="shared" si="0"/>
        <v/>
      </c>
      <c r="L11" s="199">
        <f t="shared" si="1"/>
        <v>1</v>
      </c>
      <c r="M11" s="201">
        <f t="shared" si="2"/>
        <v>0</v>
      </c>
    </row>
    <row r="12" spans="1:15" ht="37.15" customHeight="1" x14ac:dyDescent="0.25">
      <c r="A12" s="48">
        <v>5</v>
      </c>
      <c r="B12" s="36"/>
      <c r="C12" s="37"/>
      <c r="D12" s="37"/>
      <c r="E12" s="37"/>
      <c r="F12" s="37"/>
      <c r="G12" s="78"/>
      <c r="H12" s="37"/>
      <c r="I12" s="286"/>
      <c r="J12" s="279"/>
      <c r="K12" s="205" t="str">
        <f t="shared" si="0"/>
        <v/>
      </c>
      <c r="L12" s="199">
        <f t="shared" si="1"/>
        <v>1</v>
      </c>
      <c r="M12" s="201">
        <f t="shared" si="2"/>
        <v>0</v>
      </c>
    </row>
    <row r="13" spans="1:15" ht="37.15" customHeight="1" x14ac:dyDescent="0.25">
      <c r="A13" s="48">
        <v>6</v>
      </c>
      <c r="B13" s="36"/>
      <c r="C13" s="37"/>
      <c r="D13" s="37"/>
      <c r="E13" s="37"/>
      <c r="F13" s="37"/>
      <c r="G13" s="78"/>
      <c r="H13" s="37"/>
      <c r="I13" s="286"/>
      <c r="J13" s="279"/>
      <c r="K13" s="205" t="str">
        <f t="shared" si="0"/>
        <v/>
      </c>
      <c r="L13" s="199">
        <f t="shared" si="1"/>
        <v>1</v>
      </c>
      <c r="M13" s="201">
        <f t="shared" si="2"/>
        <v>0</v>
      </c>
    </row>
    <row r="14" spans="1:15" ht="37.15" customHeight="1" x14ac:dyDescent="0.25">
      <c r="A14" s="48">
        <v>7</v>
      </c>
      <c r="B14" s="36"/>
      <c r="C14" s="37"/>
      <c r="D14" s="37"/>
      <c r="E14" s="37"/>
      <c r="F14" s="37"/>
      <c r="G14" s="78"/>
      <c r="H14" s="37"/>
      <c r="I14" s="286"/>
      <c r="J14" s="279"/>
      <c r="K14" s="205" t="str">
        <f t="shared" si="0"/>
        <v/>
      </c>
      <c r="L14" s="199">
        <f t="shared" si="1"/>
        <v>1</v>
      </c>
      <c r="M14" s="201">
        <f t="shared" si="2"/>
        <v>0</v>
      </c>
    </row>
    <row r="15" spans="1:15" ht="37.15" customHeight="1" x14ac:dyDescent="0.25">
      <c r="A15" s="48">
        <v>8</v>
      </c>
      <c r="B15" s="36"/>
      <c r="C15" s="37"/>
      <c r="D15" s="37"/>
      <c r="E15" s="37"/>
      <c r="F15" s="37"/>
      <c r="G15" s="78"/>
      <c r="H15" s="37"/>
      <c r="I15" s="286"/>
      <c r="J15" s="279"/>
      <c r="K15" s="205" t="str">
        <f t="shared" si="0"/>
        <v/>
      </c>
      <c r="L15" s="199">
        <f t="shared" si="1"/>
        <v>1</v>
      </c>
      <c r="M15" s="201">
        <f t="shared" si="2"/>
        <v>0</v>
      </c>
    </row>
    <row r="16" spans="1:15" ht="37.15" customHeight="1" x14ac:dyDescent="0.25">
      <c r="A16" s="48">
        <v>9</v>
      </c>
      <c r="B16" s="36"/>
      <c r="C16" s="37"/>
      <c r="D16" s="37"/>
      <c r="E16" s="37"/>
      <c r="F16" s="37"/>
      <c r="G16" s="78"/>
      <c r="H16" s="37"/>
      <c r="I16" s="286"/>
      <c r="J16" s="279"/>
      <c r="K16" s="205" t="str">
        <f t="shared" si="0"/>
        <v/>
      </c>
      <c r="L16" s="199">
        <f t="shared" si="1"/>
        <v>1</v>
      </c>
      <c r="M16" s="201">
        <f t="shared" si="2"/>
        <v>0</v>
      </c>
    </row>
    <row r="17" spans="1:14" ht="37.15" customHeight="1" x14ac:dyDescent="0.25">
      <c r="A17" s="48">
        <v>10</v>
      </c>
      <c r="B17" s="36"/>
      <c r="C17" s="37"/>
      <c r="D17" s="37"/>
      <c r="E17" s="37"/>
      <c r="F17" s="37"/>
      <c r="G17" s="78"/>
      <c r="H17" s="37"/>
      <c r="I17" s="286"/>
      <c r="J17" s="279"/>
      <c r="K17" s="205" t="str">
        <f t="shared" si="0"/>
        <v/>
      </c>
      <c r="L17" s="199">
        <f t="shared" si="1"/>
        <v>1</v>
      </c>
      <c r="M17" s="201">
        <f t="shared" si="2"/>
        <v>0</v>
      </c>
    </row>
    <row r="18" spans="1:14" ht="37.15" customHeight="1" x14ac:dyDescent="0.25">
      <c r="A18" s="48">
        <v>11</v>
      </c>
      <c r="B18" s="36"/>
      <c r="C18" s="37"/>
      <c r="D18" s="37"/>
      <c r="E18" s="37"/>
      <c r="F18" s="37"/>
      <c r="G18" s="78"/>
      <c r="H18" s="37"/>
      <c r="I18" s="286"/>
      <c r="J18" s="279"/>
      <c r="K18" s="205" t="str">
        <f t="shared" si="0"/>
        <v/>
      </c>
      <c r="L18" s="199">
        <f t="shared" si="1"/>
        <v>1</v>
      </c>
      <c r="M18" s="201">
        <f t="shared" si="2"/>
        <v>0</v>
      </c>
    </row>
    <row r="19" spans="1:14" ht="37.15" customHeight="1" x14ac:dyDescent="0.25">
      <c r="A19" s="48">
        <v>12</v>
      </c>
      <c r="B19" s="36"/>
      <c r="C19" s="37"/>
      <c r="D19" s="37"/>
      <c r="E19" s="37"/>
      <c r="F19" s="37"/>
      <c r="G19" s="78"/>
      <c r="H19" s="37"/>
      <c r="I19" s="286"/>
      <c r="J19" s="279"/>
      <c r="K19" s="205" t="str">
        <f t="shared" si="0"/>
        <v/>
      </c>
      <c r="L19" s="199">
        <f t="shared" si="1"/>
        <v>1</v>
      </c>
      <c r="M19" s="201">
        <f t="shared" si="2"/>
        <v>0</v>
      </c>
    </row>
    <row r="20" spans="1:14" ht="37.15" customHeight="1" x14ac:dyDescent="0.25">
      <c r="A20" s="48">
        <v>13</v>
      </c>
      <c r="B20" s="36"/>
      <c r="C20" s="37"/>
      <c r="D20" s="37"/>
      <c r="E20" s="37"/>
      <c r="F20" s="37"/>
      <c r="G20" s="78"/>
      <c r="H20" s="37"/>
      <c r="I20" s="286"/>
      <c r="J20" s="279"/>
      <c r="K20" s="205" t="str">
        <f t="shared" si="0"/>
        <v/>
      </c>
      <c r="L20" s="199">
        <f t="shared" si="1"/>
        <v>1</v>
      </c>
      <c r="M20" s="201">
        <f t="shared" si="2"/>
        <v>0</v>
      </c>
    </row>
    <row r="21" spans="1:14" ht="37.15" customHeight="1" x14ac:dyDescent="0.25">
      <c r="A21" s="48">
        <v>14</v>
      </c>
      <c r="B21" s="36"/>
      <c r="C21" s="37"/>
      <c r="D21" s="37"/>
      <c r="E21" s="37"/>
      <c r="F21" s="37"/>
      <c r="G21" s="78"/>
      <c r="H21" s="37"/>
      <c r="I21" s="286"/>
      <c r="J21" s="279"/>
      <c r="K21" s="205" t="str">
        <f t="shared" si="0"/>
        <v/>
      </c>
      <c r="L21" s="199">
        <f t="shared" si="1"/>
        <v>1</v>
      </c>
      <c r="M21" s="201">
        <f t="shared" si="2"/>
        <v>0</v>
      </c>
    </row>
    <row r="22" spans="1:14" ht="37.15" customHeight="1" thickBot="1" x14ac:dyDescent="0.3">
      <c r="A22" s="49">
        <v>15</v>
      </c>
      <c r="B22" s="39"/>
      <c r="C22" s="40"/>
      <c r="D22" s="40"/>
      <c r="E22" s="40"/>
      <c r="F22" s="40"/>
      <c r="G22" s="80"/>
      <c r="H22" s="40"/>
      <c r="I22" s="287"/>
      <c r="J22" s="280"/>
      <c r="K22" s="205" t="str">
        <f t="shared" si="0"/>
        <v/>
      </c>
      <c r="L22" s="199">
        <f t="shared" si="1"/>
        <v>1</v>
      </c>
      <c r="M22" s="201">
        <f t="shared" si="2"/>
        <v>0</v>
      </c>
      <c r="N22" s="43">
        <v>1</v>
      </c>
    </row>
    <row r="23" spans="1:14" ht="37.15" customHeight="1" thickBot="1" x14ac:dyDescent="0.3">
      <c r="A23" s="510" t="s">
        <v>110</v>
      </c>
      <c r="B23" s="510"/>
      <c r="C23" s="510"/>
      <c r="D23" s="510"/>
      <c r="E23" s="510"/>
      <c r="F23" s="510"/>
      <c r="H23" s="9" t="s">
        <v>46</v>
      </c>
      <c r="I23" s="288">
        <f>SUM(I8:I22)</f>
        <v>0</v>
      </c>
      <c r="J23" s="322"/>
      <c r="K23" s="4"/>
    </row>
    <row r="24" spans="1:14" ht="37.15" customHeight="1" x14ac:dyDescent="0.25">
      <c r="A24" s="74" t="s">
        <v>188</v>
      </c>
      <c r="K24" s="194" t="str">
        <f t="shared" ref="K24" si="3">IF(AND(I24&gt;0,J24=""),"KDV Dahil Tutar Yazılmalıdır.","")</f>
        <v/>
      </c>
    </row>
    <row r="25" spans="1:14" x14ac:dyDescent="0.25">
      <c r="A25" s="43" t="s">
        <v>155</v>
      </c>
    </row>
    <row r="26" spans="1:14" ht="18.75" x14ac:dyDescent="0.3">
      <c r="B26" s="349" t="s">
        <v>43</v>
      </c>
      <c r="C26" s="350">
        <f ca="1">imzatarihi</f>
        <v>46091</v>
      </c>
      <c r="D26" s="352" t="s">
        <v>44</v>
      </c>
      <c r="E26" s="348" t="str">
        <f>IF(kurulusyetkilisi&gt;0,kurulusyetkilisi,"")</f>
        <v/>
      </c>
      <c r="G26" s="43"/>
      <c r="I26" s="43"/>
    </row>
    <row r="27" spans="1:14" ht="18.75" x14ac:dyDescent="0.3">
      <c r="C27" s="351"/>
      <c r="D27" s="352" t="s">
        <v>45</v>
      </c>
      <c r="F27" s="349"/>
      <c r="G27" s="43"/>
      <c r="I27" s="43"/>
    </row>
    <row r="30" spans="1:14" x14ac:dyDescent="0.25">
      <c r="A30" s="501" t="s">
        <v>146</v>
      </c>
      <c r="B30" s="501"/>
      <c r="C30" s="501"/>
      <c r="D30" s="501"/>
      <c r="E30" s="501"/>
      <c r="F30" s="501"/>
      <c r="G30" s="501"/>
      <c r="H30" s="501"/>
      <c r="I30" s="501"/>
      <c r="J30" s="501"/>
      <c r="K30" s="142"/>
      <c r="L30" s="140"/>
    </row>
    <row r="31" spans="1:14" ht="15.6" customHeight="1" x14ac:dyDescent="0.25">
      <c r="A31" s="489" t="str">
        <f>IF(YilDonem&lt;&gt;"",CONCATENATE(YilDonem," dönemine aittir."),"")</f>
        <v/>
      </c>
      <c r="B31" s="489"/>
      <c r="C31" s="489"/>
      <c r="D31" s="489"/>
      <c r="E31" s="489"/>
      <c r="F31" s="489"/>
      <c r="G31" s="489"/>
      <c r="H31" s="489"/>
      <c r="I31" s="489"/>
      <c r="J31" s="489"/>
      <c r="K31" s="2"/>
      <c r="L31" s="74"/>
      <c r="M31" s="110"/>
    </row>
    <row r="32" spans="1:14" ht="15.95" customHeight="1" thickBot="1" x14ac:dyDescent="0.3">
      <c r="A32" s="502" t="s">
        <v>112</v>
      </c>
      <c r="B32" s="502"/>
      <c r="C32" s="502"/>
      <c r="D32" s="502"/>
      <c r="E32" s="502"/>
      <c r="F32" s="502"/>
      <c r="G32" s="502"/>
      <c r="H32" s="502"/>
      <c r="I32" s="502"/>
      <c r="J32" s="502"/>
      <c r="K32" s="2"/>
      <c r="L32" s="74"/>
      <c r="M32" s="110"/>
    </row>
    <row r="33" spans="1:15" ht="31.7" customHeight="1" thickBot="1" x14ac:dyDescent="0.3">
      <c r="A33" s="491" t="s">
        <v>1</v>
      </c>
      <c r="B33" s="492"/>
      <c r="C33" s="506" t="str">
        <f>IF(ProjeNo&gt;0,ProjeNo,"")</f>
        <v/>
      </c>
      <c r="D33" s="507"/>
      <c r="E33" s="507"/>
      <c r="F33" s="507"/>
      <c r="G33" s="507"/>
      <c r="H33" s="507"/>
      <c r="I33" s="507"/>
      <c r="J33" s="508"/>
    </row>
    <row r="34" spans="1:15" ht="31.7" customHeight="1" thickBot="1" x14ac:dyDescent="0.3">
      <c r="A34" s="496" t="s">
        <v>11</v>
      </c>
      <c r="B34" s="497"/>
      <c r="C34" s="498" t="str">
        <f>IF(ProjeAdi&gt;0,ProjeAdi,"")</f>
        <v/>
      </c>
      <c r="D34" s="499"/>
      <c r="E34" s="499"/>
      <c r="F34" s="499"/>
      <c r="G34" s="499"/>
      <c r="H34" s="499"/>
      <c r="I34" s="499"/>
      <c r="J34" s="500"/>
    </row>
    <row r="35" spans="1:15" ht="51.95" customHeight="1" thickBot="1" x14ac:dyDescent="0.3">
      <c r="A35" s="487" t="s">
        <v>7</v>
      </c>
      <c r="B35" s="487" t="s">
        <v>105</v>
      </c>
      <c r="C35" s="487" t="s">
        <v>106</v>
      </c>
      <c r="D35" s="487" t="s">
        <v>109</v>
      </c>
      <c r="E35" s="487" t="s">
        <v>107</v>
      </c>
      <c r="F35" s="487" t="s">
        <v>108</v>
      </c>
      <c r="G35" s="512" t="s">
        <v>93</v>
      </c>
      <c r="H35" s="487" t="s">
        <v>94</v>
      </c>
      <c r="I35" s="145" t="s">
        <v>95</v>
      </c>
      <c r="J35" s="145" t="s">
        <v>95</v>
      </c>
    </row>
    <row r="36" spans="1:15" ht="16.5" thickBot="1" x14ac:dyDescent="0.3">
      <c r="A36" s="505"/>
      <c r="B36" s="505"/>
      <c r="C36" s="505"/>
      <c r="D36" s="505"/>
      <c r="E36" s="505"/>
      <c r="F36" s="505"/>
      <c r="G36" s="509"/>
      <c r="H36" s="505"/>
      <c r="I36" s="144" t="s">
        <v>96</v>
      </c>
      <c r="J36" s="144" t="s">
        <v>99</v>
      </c>
      <c r="N36" s="46"/>
      <c r="O36" s="46"/>
    </row>
    <row r="37" spans="1:15" ht="37.15" customHeight="1" x14ac:dyDescent="0.25">
      <c r="A37" s="53">
        <v>16</v>
      </c>
      <c r="B37" s="54"/>
      <c r="C37" s="55"/>
      <c r="D37" s="55"/>
      <c r="E37" s="55"/>
      <c r="F37" s="55"/>
      <c r="G37" s="56"/>
      <c r="H37" s="55"/>
      <c r="I37" s="285"/>
      <c r="J37" s="272"/>
      <c r="K37" s="205" t="str">
        <f>IF(AND(COUNTA(B37:F37)&gt;0,L37=1),"Belge Tarihi,Belge Numarası ve KDV Dahil Tutar doldurulduktan sonra KDV Hariç Tutar doldurulabilir.","")</f>
        <v/>
      </c>
      <c r="L37" s="199">
        <f>IF(COUNTA(G37:H37)+COUNTA(J37)=3,0,1)</f>
        <v>1</v>
      </c>
      <c r="M37" s="201">
        <f>IF(L37=1,0,100000000)</f>
        <v>0</v>
      </c>
    </row>
    <row r="38" spans="1:15" ht="37.15" customHeight="1" x14ac:dyDescent="0.25">
      <c r="A38" s="47">
        <v>17</v>
      </c>
      <c r="B38" s="33"/>
      <c r="C38" s="34"/>
      <c r="D38" s="34"/>
      <c r="E38" s="34"/>
      <c r="F38" s="34"/>
      <c r="G38" s="35"/>
      <c r="H38" s="34"/>
      <c r="I38" s="278"/>
      <c r="J38" s="274"/>
      <c r="K38" s="205" t="str">
        <f t="shared" ref="K38:K51" si="4">IF(AND(COUNTA(B38:F38)&gt;0,L38=1),"Belge Tarihi,Belge Numarası ve KDV Dahil Tutar doldurulduktan sonra KDV Hariç Tutar doldurulabilir.","")</f>
        <v/>
      </c>
      <c r="L38" s="199">
        <f t="shared" ref="L38:L51" si="5">IF(COUNTA(G38:H38)+COUNTA(J38)=3,0,1)</f>
        <v>1</v>
      </c>
      <c r="M38" s="201">
        <f t="shared" ref="M38:M51" si="6">IF(L38=1,0,100000000)</f>
        <v>0</v>
      </c>
    </row>
    <row r="39" spans="1:15" ht="37.15" customHeight="1" x14ac:dyDescent="0.25">
      <c r="A39" s="47">
        <v>18</v>
      </c>
      <c r="B39" s="33"/>
      <c r="C39" s="34"/>
      <c r="D39" s="34"/>
      <c r="E39" s="34"/>
      <c r="F39" s="34"/>
      <c r="G39" s="35"/>
      <c r="H39" s="34"/>
      <c r="I39" s="278"/>
      <c r="J39" s="274"/>
      <c r="K39" s="205" t="str">
        <f t="shared" si="4"/>
        <v/>
      </c>
      <c r="L39" s="199">
        <f t="shared" si="5"/>
        <v>1</v>
      </c>
      <c r="M39" s="201">
        <f t="shared" si="6"/>
        <v>0</v>
      </c>
    </row>
    <row r="40" spans="1:15" ht="37.15" customHeight="1" x14ac:dyDescent="0.25">
      <c r="A40" s="47">
        <v>19</v>
      </c>
      <c r="B40" s="33"/>
      <c r="C40" s="34"/>
      <c r="D40" s="34"/>
      <c r="E40" s="34"/>
      <c r="F40" s="34"/>
      <c r="G40" s="35"/>
      <c r="H40" s="34"/>
      <c r="I40" s="278"/>
      <c r="J40" s="274"/>
      <c r="K40" s="205" t="str">
        <f t="shared" si="4"/>
        <v/>
      </c>
      <c r="L40" s="199">
        <f t="shared" si="5"/>
        <v>1</v>
      </c>
      <c r="M40" s="201">
        <f t="shared" si="6"/>
        <v>0</v>
      </c>
    </row>
    <row r="41" spans="1:15" ht="37.15" customHeight="1" x14ac:dyDescent="0.25">
      <c r="A41" s="47">
        <v>20</v>
      </c>
      <c r="B41" s="36"/>
      <c r="C41" s="37"/>
      <c r="D41" s="37"/>
      <c r="E41" s="37"/>
      <c r="F41" s="37"/>
      <c r="G41" s="78"/>
      <c r="H41" s="37"/>
      <c r="I41" s="286"/>
      <c r="J41" s="279"/>
      <c r="K41" s="205" t="str">
        <f t="shared" si="4"/>
        <v/>
      </c>
      <c r="L41" s="199">
        <f t="shared" si="5"/>
        <v>1</v>
      </c>
      <c r="M41" s="201">
        <f t="shared" si="6"/>
        <v>0</v>
      </c>
    </row>
    <row r="42" spans="1:15" ht="37.15" customHeight="1" x14ac:dyDescent="0.25">
      <c r="A42" s="47">
        <v>21</v>
      </c>
      <c r="B42" s="36"/>
      <c r="C42" s="37"/>
      <c r="D42" s="37"/>
      <c r="E42" s="37"/>
      <c r="F42" s="37"/>
      <c r="G42" s="78"/>
      <c r="H42" s="37"/>
      <c r="I42" s="286"/>
      <c r="J42" s="279"/>
      <c r="K42" s="205" t="str">
        <f t="shared" si="4"/>
        <v/>
      </c>
      <c r="L42" s="199">
        <f t="shared" si="5"/>
        <v>1</v>
      </c>
      <c r="M42" s="201">
        <f t="shared" si="6"/>
        <v>0</v>
      </c>
    </row>
    <row r="43" spans="1:15" ht="37.15" customHeight="1" x14ac:dyDescent="0.25">
      <c r="A43" s="47">
        <v>22</v>
      </c>
      <c r="B43" s="36"/>
      <c r="C43" s="37"/>
      <c r="D43" s="37"/>
      <c r="E43" s="37"/>
      <c r="F43" s="37"/>
      <c r="G43" s="78"/>
      <c r="H43" s="37"/>
      <c r="I43" s="286"/>
      <c r="J43" s="279"/>
      <c r="K43" s="205" t="str">
        <f t="shared" si="4"/>
        <v/>
      </c>
      <c r="L43" s="199">
        <f t="shared" si="5"/>
        <v>1</v>
      </c>
      <c r="M43" s="201">
        <f t="shared" si="6"/>
        <v>0</v>
      </c>
    </row>
    <row r="44" spans="1:15" ht="37.15" customHeight="1" x14ac:dyDescent="0.25">
      <c r="A44" s="47">
        <v>23</v>
      </c>
      <c r="B44" s="36"/>
      <c r="C44" s="37"/>
      <c r="D44" s="37"/>
      <c r="E44" s="37"/>
      <c r="F44" s="37"/>
      <c r="G44" s="78"/>
      <c r="H44" s="37"/>
      <c r="I44" s="286"/>
      <c r="J44" s="279"/>
      <c r="K44" s="205" t="str">
        <f t="shared" si="4"/>
        <v/>
      </c>
      <c r="L44" s="199">
        <f t="shared" si="5"/>
        <v>1</v>
      </c>
      <c r="M44" s="201">
        <f t="shared" si="6"/>
        <v>0</v>
      </c>
    </row>
    <row r="45" spans="1:15" ht="37.15" customHeight="1" x14ac:dyDescent="0.25">
      <c r="A45" s="48">
        <v>24</v>
      </c>
      <c r="B45" s="36"/>
      <c r="C45" s="37"/>
      <c r="D45" s="37"/>
      <c r="E45" s="37"/>
      <c r="F45" s="37"/>
      <c r="G45" s="78"/>
      <c r="H45" s="37"/>
      <c r="I45" s="286"/>
      <c r="J45" s="279"/>
      <c r="K45" s="205" t="str">
        <f t="shared" si="4"/>
        <v/>
      </c>
      <c r="L45" s="199">
        <f t="shared" si="5"/>
        <v>1</v>
      </c>
      <c r="M45" s="201">
        <f t="shared" si="6"/>
        <v>0</v>
      </c>
    </row>
    <row r="46" spans="1:15" ht="37.15" customHeight="1" x14ac:dyDescent="0.25">
      <c r="A46" s="48">
        <v>25</v>
      </c>
      <c r="B46" s="36"/>
      <c r="C46" s="37"/>
      <c r="D46" s="37"/>
      <c r="E46" s="37"/>
      <c r="F46" s="37"/>
      <c r="G46" s="78"/>
      <c r="H46" s="37"/>
      <c r="I46" s="286"/>
      <c r="J46" s="279"/>
      <c r="K46" s="205" t="str">
        <f t="shared" si="4"/>
        <v/>
      </c>
      <c r="L46" s="199">
        <f t="shared" si="5"/>
        <v>1</v>
      </c>
      <c r="M46" s="201">
        <f t="shared" si="6"/>
        <v>0</v>
      </c>
    </row>
    <row r="47" spans="1:15" ht="37.15" customHeight="1" x14ac:dyDescent="0.25">
      <c r="A47" s="48">
        <v>26</v>
      </c>
      <c r="B47" s="36"/>
      <c r="C47" s="37"/>
      <c r="D47" s="37"/>
      <c r="E47" s="37"/>
      <c r="F47" s="37"/>
      <c r="G47" s="78"/>
      <c r="H47" s="37"/>
      <c r="I47" s="286"/>
      <c r="J47" s="279"/>
      <c r="K47" s="205" t="str">
        <f t="shared" si="4"/>
        <v/>
      </c>
      <c r="L47" s="199">
        <f t="shared" si="5"/>
        <v>1</v>
      </c>
      <c r="M47" s="201">
        <f t="shared" si="6"/>
        <v>0</v>
      </c>
    </row>
    <row r="48" spans="1:15" ht="37.15" customHeight="1" x14ac:dyDescent="0.25">
      <c r="A48" s="48">
        <v>27</v>
      </c>
      <c r="B48" s="36"/>
      <c r="C48" s="37"/>
      <c r="D48" s="37"/>
      <c r="E48" s="37"/>
      <c r="F48" s="37"/>
      <c r="G48" s="78"/>
      <c r="H48" s="37"/>
      <c r="I48" s="286"/>
      <c r="J48" s="279"/>
      <c r="K48" s="205" t="str">
        <f t="shared" si="4"/>
        <v/>
      </c>
      <c r="L48" s="199">
        <f t="shared" si="5"/>
        <v>1</v>
      </c>
      <c r="M48" s="201">
        <f t="shared" si="6"/>
        <v>0</v>
      </c>
    </row>
    <row r="49" spans="1:14" ht="37.15" customHeight="1" x14ac:dyDescent="0.25">
      <c r="A49" s="48">
        <v>28</v>
      </c>
      <c r="B49" s="36"/>
      <c r="C49" s="37"/>
      <c r="D49" s="37"/>
      <c r="E49" s="37"/>
      <c r="F49" s="37"/>
      <c r="G49" s="78"/>
      <c r="H49" s="37"/>
      <c r="I49" s="286"/>
      <c r="J49" s="279"/>
      <c r="K49" s="205" t="str">
        <f t="shared" si="4"/>
        <v/>
      </c>
      <c r="L49" s="199">
        <f t="shared" si="5"/>
        <v>1</v>
      </c>
      <c r="M49" s="201">
        <f t="shared" si="6"/>
        <v>0</v>
      </c>
    </row>
    <row r="50" spans="1:14" ht="37.15" customHeight="1" x14ac:dyDescent="0.25">
      <c r="A50" s="48">
        <v>29</v>
      </c>
      <c r="B50" s="36"/>
      <c r="C50" s="37"/>
      <c r="D50" s="37"/>
      <c r="E50" s="37"/>
      <c r="F50" s="37"/>
      <c r="G50" s="78"/>
      <c r="H50" s="37"/>
      <c r="I50" s="286"/>
      <c r="J50" s="279"/>
      <c r="K50" s="205" t="str">
        <f t="shared" si="4"/>
        <v/>
      </c>
      <c r="L50" s="199">
        <f t="shared" si="5"/>
        <v>1</v>
      </c>
      <c r="M50" s="201">
        <f t="shared" si="6"/>
        <v>0</v>
      </c>
    </row>
    <row r="51" spans="1:14" ht="37.15" customHeight="1" thickBot="1" x14ac:dyDescent="0.3">
      <c r="A51" s="49">
        <v>30</v>
      </c>
      <c r="B51" s="39"/>
      <c r="C51" s="40"/>
      <c r="D51" s="40"/>
      <c r="E51" s="40"/>
      <c r="F51" s="40"/>
      <c r="G51" s="80"/>
      <c r="H51" s="40"/>
      <c r="I51" s="287"/>
      <c r="J51" s="280"/>
      <c r="K51" s="205" t="str">
        <f t="shared" si="4"/>
        <v/>
      </c>
      <c r="L51" s="199">
        <f t="shared" si="5"/>
        <v>1</v>
      </c>
      <c r="M51" s="201">
        <f t="shared" si="6"/>
        <v>0</v>
      </c>
      <c r="N51" s="203">
        <f>IF(COUNTA(G37:J51)&gt;0,1,0)</f>
        <v>0</v>
      </c>
    </row>
    <row r="52" spans="1:14" ht="37.15" customHeight="1" thickBot="1" x14ac:dyDescent="0.3">
      <c r="A52" s="510" t="s">
        <v>110</v>
      </c>
      <c r="B52" s="510"/>
      <c r="C52" s="510"/>
      <c r="D52" s="510"/>
      <c r="E52" s="510"/>
      <c r="F52" s="510"/>
      <c r="H52" s="9" t="s">
        <v>46</v>
      </c>
      <c r="I52" s="288">
        <f>SUM(I37:I51)+I23</f>
        <v>0</v>
      </c>
      <c r="J52" s="322"/>
      <c r="K52" s="4"/>
    </row>
    <row r="53" spans="1:14" ht="37.15" customHeight="1" x14ac:dyDescent="0.25">
      <c r="A53" s="74" t="s">
        <v>188</v>
      </c>
      <c r="K53" s="194" t="str">
        <f t="shared" ref="K53" si="7">IF(AND(I53&gt;0,J53=""),"KDV Dahil Tutar Yazılmalıdır.","")</f>
        <v/>
      </c>
    </row>
    <row r="54" spans="1:14" x14ac:dyDescent="0.25">
      <c r="A54" s="43" t="s">
        <v>155</v>
      </c>
    </row>
    <row r="55" spans="1:14" ht="18.75" x14ac:dyDescent="0.3">
      <c r="B55" s="349" t="s">
        <v>43</v>
      </c>
      <c r="C55" s="350">
        <f ca="1">imzatarihi</f>
        <v>46091</v>
      </c>
      <c r="D55" s="352" t="s">
        <v>44</v>
      </c>
      <c r="E55" s="348" t="str">
        <f>IF(kurulusyetkilisi&gt;0,kurulusyetkilisi,"")</f>
        <v/>
      </c>
      <c r="G55" s="43"/>
      <c r="I55" s="43"/>
    </row>
    <row r="56" spans="1:14" ht="18.75" x14ac:dyDescent="0.3">
      <c r="C56" s="351"/>
      <c r="D56" s="352" t="s">
        <v>45</v>
      </c>
      <c r="F56" s="349"/>
      <c r="G56" s="43"/>
      <c r="I56" s="43"/>
    </row>
    <row r="59" spans="1:14" x14ac:dyDescent="0.25">
      <c r="A59" s="501" t="s">
        <v>146</v>
      </c>
      <c r="B59" s="501"/>
      <c r="C59" s="501"/>
      <c r="D59" s="501"/>
      <c r="E59" s="501"/>
      <c r="F59" s="501"/>
      <c r="G59" s="501"/>
      <c r="H59" s="501"/>
      <c r="I59" s="501"/>
      <c r="J59" s="501"/>
      <c r="K59" s="142"/>
      <c r="L59" s="140"/>
    </row>
    <row r="60" spans="1:14" ht="15.6" customHeight="1" x14ac:dyDescent="0.25">
      <c r="A60" s="489" t="str">
        <f>IF(YilDonem&lt;&gt;"",CONCATENATE(YilDonem," dönemine aittir."),"")</f>
        <v/>
      </c>
      <c r="B60" s="489"/>
      <c r="C60" s="489"/>
      <c r="D60" s="489"/>
      <c r="E60" s="489"/>
      <c r="F60" s="489"/>
      <c r="G60" s="489"/>
      <c r="H60" s="489"/>
      <c r="I60" s="489"/>
      <c r="J60" s="489"/>
      <c r="K60" s="2"/>
      <c r="L60" s="74"/>
      <c r="M60" s="110"/>
    </row>
    <row r="61" spans="1:14" ht="15.95" customHeight="1" thickBot="1" x14ac:dyDescent="0.3">
      <c r="A61" s="502" t="s">
        <v>112</v>
      </c>
      <c r="B61" s="502"/>
      <c r="C61" s="502"/>
      <c r="D61" s="502"/>
      <c r="E61" s="502"/>
      <c r="F61" s="502"/>
      <c r="G61" s="502"/>
      <c r="H61" s="502"/>
      <c r="I61" s="502"/>
      <c r="J61" s="502"/>
      <c r="K61" s="2"/>
      <c r="L61" s="74"/>
      <c r="M61" s="110"/>
    </row>
    <row r="62" spans="1:14" ht="31.7" customHeight="1" thickBot="1" x14ac:dyDescent="0.3">
      <c r="A62" s="491" t="s">
        <v>1</v>
      </c>
      <c r="B62" s="492"/>
      <c r="C62" s="506" t="str">
        <f>IF(ProjeNo&gt;0,ProjeNo,"")</f>
        <v/>
      </c>
      <c r="D62" s="507"/>
      <c r="E62" s="507"/>
      <c r="F62" s="507"/>
      <c r="G62" s="507"/>
      <c r="H62" s="507"/>
      <c r="I62" s="507"/>
      <c r="J62" s="508"/>
    </row>
    <row r="63" spans="1:14" ht="31.7" customHeight="1" thickBot="1" x14ac:dyDescent="0.3">
      <c r="A63" s="496" t="s">
        <v>11</v>
      </c>
      <c r="B63" s="497"/>
      <c r="C63" s="498" t="str">
        <f>IF(ProjeAdi&gt;0,ProjeAdi,"")</f>
        <v/>
      </c>
      <c r="D63" s="499"/>
      <c r="E63" s="499"/>
      <c r="F63" s="499"/>
      <c r="G63" s="499"/>
      <c r="H63" s="499"/>
      <c r="I63" s="499"/>
      <c r="J63" s="500"/>
    </row>
    <row r="64" spans="1:14" ht="51.95" customHeight="1" thickBot="1" x14ac:dyDescent="0.3">
      <c r="A64" s="487" t="s">
        <v>7</v>
      </c>
      <c r="B64" s="487" t="s">
        <v>105</v>
      </c>
      <c r="C64" s="487" t="s">
        <v>106</v>
      </c>
      <c r="D64" s="487" t="s">
        <v>109</v>
      </c>
      <c r="E64" s="487" t="s">
        <v>107</v>
      </c>
      <c r="F64" s="487" t="s">
        <v>108</v>
      </c>
      <c r="G64" s="512" t="s">
        <v>93</v>
      </c>
      <c r="H64" s="487" t="s">
        <v>94</v>
      </c>
      <c r="I64" s="145" t="s">
        <v>95</v>
      </c>
      <c r="J64" s="145" t="s">
        <v>95</v>
      </c>
    </row>
    <row r="65" spans="1:15" ht="16.5" thickBot="1" x14ac:dyDescent="0.3">
      <c r="A65" s="505"/>
      <c r="B65" s="505"/>
      <c r="C65" s="505"/>
      <c r="D65" s="505"/>
      <c r="E65" s="505"/>
      <c r="F65" s="505"/>
      <c r="G65" s="509"/>
      <c r="H65" s="505"/>
      <c r="I65" s="144" t="s">
        <v>96</v>
      </c>
      <c r="J65" s="144" t="s">
        <v>99</v>
      </c>
    </row>
    <row r="66" spans="1:15" ht="37.15" customHeight="1" x14ac:dyDescent="0.25">
      <c r="A66" s="70">
        <v>31</v>
      </c>
      <c r="B66" s="54"/>
      <c r="C66" s="55"/>
      <c r="D66" s="55"/>
      <c r="E66" s="55"/>
      <c r="F66" s="55"/>
      <c r="G66" s="56"/>
      <c r="H66" s="55"/>
      <c r="I66" s="285"/>
      <c r="J66" s="272"/>
      <c r="K66" s="205" t="str">
        <f>IF(AND(COUNTA(B66:F66)&gt;0,L66=1),"Belge Tarihi,Belge Numarası ve KDV Dahil Tutar doldurulduktan sonra KDV Hariç Tutar doldurulabilir.","")</f>
        <v/>
      </c>
      <c r="L66" s="199">
        <f>IF(COUNTA(G66:H66)+COUNTA(J66)=3,0,1)</f>
        <v>1</v>
      </c>
      <c r="M66" s="201">
        <f>IF(L66=1,0,100000000)</f>
        <v>0</v>
      </c>
      <c r="N66" s="46"/>
      <c r="O66" s="46"/>
    </row>
    <row r="67" spans="1:15" ht="37.15" customHeight="1" x14ac:dyDescent="0.25">
      <c r="A67" s="51">
        <v>32</v>
      </c>
      <c r="B67" s="33"/>
      <c r="C67" s="34"/>
      <c r="D67" s="34"/>
      <c r="E67" s="34"/>
      <c r="F67" s="34"/>
      <c r="G67" s="35"/>
      <c r="H67" s="34"/>
      <c r="I67" s="278"/>
      <c r="J67" s="274"/>
      <c r="K67" s="205" t="str">
        <f t="shared" ref="K67:K80" si="8">IF(AND(COUNTA(B67:F67)&gt;0,L67=1),"Belge Tarihi,Belge Numarası ve KDV Dahil Tutar doldurulduktan sonra KDV Hariç Tutar doldurulabilir.","")</f>
        <v/>
      </c>
      <c r="L67" s="199">
        <f t="shared" ref="L67:L80" si="9">IF(COUNTA(G67:H67)+COUNTA(J67)=3,0,1)</f>
        <v>1</v>
      </c>
      <c r="M67" s="201">
        <f t="shared" ref="M67:M80" si="10">IF(L67=1,0,100000000)</f>
        <v>0</v>
      </c>
    </row>
    <row r="68" spans="1:15" ht="37.15" customHeight="1" x14ac:dyDescent="0.25">
      <c r="A68" s="51">
        <v>33</v>
      </c>
      <c r="B68" s="33"/>
      <c r="C68" s="34"/>
      <c r="D68" s="34"/>
      <c r="E68" s="34"/>
      <c r="F68" s="34"/>
      <c r="G68" s="35"/>
      <c r="H68" s="34"/>
      <c r="I68" s="278"/>
      <c r="J68" s="274"/>
      <c r="K68" s="205" t="str">
        <f t="shared" si="8"/>
        <v/>
      </c>
      <c r="L68" s="199">
        <f t="shared" si="9"/>
        <v>1</v>
      </c>
      <c r="M68" s="201">
        <f t="shared" si="10"/>
        <v>0</v>
      </c>
    </row>
    <row r="69" spans="1:15" ht="37.15" customHeight="1" x14ac:dyDescent="0.25">
      <c r="A69" s="51">
        <v>34</v>
      </c>
      <c r="B69" s="33"/>
      <c r="C69" s="34"/>
      <c r="D69" s="34"/>
      <c r="E69" s="34"/>
      <c r="F69" s="34"/>
      <c r="G69" s="35"/>
      <c r="H69" s="34"/>
      <c r="I69" s="278"/>
      <c r="J69" s="274"/>
      <c r="K69" s="205" t="str">
        <f t="shared" si="8"/>
        <v/>
      </c>
      <c r="L69" s="199">
        <f t="shared" si="9"/>
        <v>1</v>
      </c>
      <c r="M69" s="201">
        <f t="shared" si="10"/>
        <v>0</v>
      </c>
    </row>
    <row r="70" spans="1:15" ht="37.15" customHeight="1" x14ac:dyDescent="0.25">
      <c r="A70" s="51">
        <v>35</v>
      </c>
      <c r="B70" s="36"/>
      <c r="C70" s="37"/>
      <c r="D70" s="37"/>
      <c r="E70" s="37"/>
      <c r="F70" s="37"/>
      <c r="G70" s="78"/>
      <c r="H70" s="37"/>
      <c r="I70" s="286"/>
      <c r="J70" s="279"/>
      <c r="K70" s="205" t="str">
        <f t="shared" si="8"/>
        <v/>
      </c>
      <c r="L70" s="199">
        <f t="shared" si="9"/>
        <v>1</v>
      </c>
      <c r="M70" s="201">
        <f t="shared" si="10"/>
        <v>0</v>
      </c>
    </row>
    <row r="71" spans="1:15" ht="37.15" customHeight="1" x14ac:dyDescent="0.25">
      <c r="A71" s="51">
        <v>36</v>
      </c>
      <c r="B71" s="36"/>
      <c r="C71" s="37"/>
      <c r="D71" s="37"/>
      <c r="E71" s="37"/>
      <c r="F71" s="37"/>
      <c r="G71" s="78"/>
      <c r="H71" s="37"/>
      <c r="I71" s="286"/>
      <c r="J71" s="279"/>
      <c r="K71" s="205" t="str">
        <f t="shared" si="8"/>
        <v/>
      </c>
      <c r="L71" s="199">
        <f t="shared" si="9"/>
        <v>1</v>
      </c>
      <c r="M71" s="201">
        <f t="shared" si="10"/>
        <v>0</v>
      </c>
    </row>
    <row r="72" spans="1:15" ht="37.15" customHeight="1" x14ac:dyDescent="0.25">
      <c r="A72" s="51">
        <v>37</v>
      </c>
      <c r="B72" s="36"/>
      <c r="C72" s="37"/>
      <c r="D72" s="37"/>
      <c r="E72" s="37"/>
      <c r="F72" s="37"/>
      <c r="G72" s="78"/>
      <c r="H72" s="37"/>
      <c r="I72" s="286"/>
      <c r="J72" s="279"/>
      <c r="K72" s="205" t="str">
        <f t="shared" si="8"/>
        <v/>
      </c>
      <c r="L72" s="199">
        <f t="shared" si="9"/>
        <v>1</v>
      </c>
      <c r="M72" s="201">
        <f t="shared" si="10"/>
        <v>0</v>
      </c>
    </row>
    <row r="73" spans="1:15" ht="37.15" customHeight="1" x14ac:dyDescent="0.25">
      <c r="A73" s="51">
        <v>38</v>
      </c>
      <c r="B73" s="36"/>
      <c r="C73" s="37"/>
      <c r="D73" s="37"/>
      <c r="E73" s="37"/>
      <c r="F73" s="37"/>
      <c r="G73" s="78"/>
      <c r="H73" s="37"/>
      <c r="I73" s="286"/>
      <c r="J73" s="279"/>
      <c r="K73" s="205" t="str">
        <f t="shared" si="8"/>
        <v/>
      </c>
      <c r="L73" s="199">
        <f t="shared" si="9"/>
        <v>1</v>
      </c>
      <c r="M73" s="201">
        <f t="shared" si="10"/>
        <v>0</v>
      </c>
    </row>
    <row r="74" spans="1:15" ht="37.15" customHeight="1" x14ac:dyDescent="0.25">
      <c r="A74" s="52">
        <v>39</v>
      </c>
      <c r="B74" s="36"/>
      <c r="C74" s="37"/>
      <c r="D74" s="37"/>
      <c r="E74" s="37"/>
      <c r="F74" s="37"/>
      <c r="G74" s="78"/>
      <c r="H74" s="37"/>
      <c r="I74" s="286"/>
      <c r="J74" s="279"/>
      <c r="K74" s="205" t="str">
        <f t="shared" si="8"/>
        <v/>
      </c>
      <c r="L74" s="199">
        <f t="shared" si="9"/>
        <v>1</v>
      </c>
      <c r="M74" s="201">
        <f t="shared" si="10"/>
        <v>0</v>
      </c>
    </row>
    <row r="75" spans="1:15" ht="37.15" customHeight="1" x14ac:dyDescent="0.25">
      <c r="A75" s="52">
        <v>40</v>
      </c>
      <c r="B75" s="36"/>
      <c r="C75" s="37"/>
      <c r="D75" s="37"/>
      <c r="E75" s="37"/>
      <c r="F75" s="37"/>
      <c r="G75" s="78"/>
      <c r="H75" s="37"/>
      <c r="I75" s="286"/>
      <c r="J75" s="279"/>
      <c r="K75" s="205" t="str">
        <f t="shared" si="8"/>
        <v/>
      </c>
      <c r="L75" s="199">
        <f t="shared" si="9"/>
        <v>1</v>
      </c>
      <c r="M75" s="201">
        <f t="shared" si="10"/>
        <v>0</v>
      </c>
    </row>
    <row r="76" spans="1:15" ht="37.15" customHeight="1" x14ac:dyDescent="0.25">
      <c r="A76" s="52">
        <v>41</v>
      </c>
      <c r="B76" s="36"/>
      <c r="C76" s="37"/>
      <c r="D76" s="37"/>
      <c r="E76" s="37"/>
      <c r="F76" s="37"/>
      <c r="G76" s="78"/>
      <c r="H76" s="37"/>
      <c r="I76" s="286"/>
      <c r="J76" s="279"/>
      <c r="K76" s="205" t="str">
        <f t="shared" si="8"/>
        <v/>
      </c>
      <c r="L76" s="199">
        <f t="shared" si="9"/>
        <v>1</v>
      </c>
      <c r="M76" s="201">
        <f t="shared" si="10"/>
        <v>0</v>
      </c>
    </row>
    <row r="77" spans="1:15" ht="37.15" customHeight="1" x14ac:dyDescent="0.25">
      <c r="A77" s="52">
        <v>42</v>
      </c>
      <c r="B77" s="36"/>
      <c r="C77" s="37"/>
      <c r="D77" s="37"/>
      <c r="E77" s="37"/>
      <c r="F77" s="37"/>
      <c r="G77" s="78"/>
      <c r="H77" s="37"/>
      <c r="I77" s="286"/>
      <c r="J77" s="279"/>
      <c r="K77" s="205" t="str">
        <f t="shared" si="8"/>
        <v/>
      </c>
      <c r="L77" s="199">
        <f t="shared" si="9"/>
        <v>1</v>
      </c>
      <c r="M77" s="201">
        <f t="shared" si="10"/>
        <v>0</v>
      </c>
    </row>
    <row r="78" spans="1:15" ht="37.15" customHeight="1" x14ac:dyDescent="0.25">
      <c r="A78" s="52">
        <v>43</v>
      </c>
      <c r="B78" s="36"/>
      <c r="C78" s="37"/>
      <c r="D78" s="37"/>
      <c r="E78" s="37"/>
      <c r="F78" s="37"/>
      <c r="G78" s="78"/>
      <c r="H78" s="37"/>
      <c r="I78" s="286"/>
      <c r="J78" s="279"/>
      <c r="K78" s="205" t="str">
        <f t="shared" si="8"/>
        <v/>
      </c>
      <c r="L78" s="199">
        <f t="shared" si="9"/>
        <v>1</v>
      </c>
      <c r="M78" s="201">
        <f t="shared" si="10"/>
        <v>0</v>
      </c>
    </row>
    <row r="79" spans="1:15" ht="37.15" customHeight="1" x14ac:dyDescent="0.25">
      <c r="A79" s="52">
        <v>44</v>
      </c>
      <c r="B79" s="36"/>
      <c r="C79" s="37"/>
      <c r="D79" s="37"/>
      <c r="E79" s="37"/>
      <c r="F79" s="37"/>
      <c r="G79" s="78"/>
      <c r="H79" s="37"/>
      <c r="I79" s="286"/>
      <c r="J79" s="279"/>
      <c r="K79" s="205" t="str">
        <f t="shared" si="8"/>
        <v/>
      </c>
      <c r="L79" s="199">
        <f t="shared" si="9"/>
        <v>1</v>
      </c>
      <c r="M79" s="201">
        <f t="shared" si="10"/>
        <v>0</v>
      </c>
    </row>
    <row r="80" spans="1:15" ht="37.15" customHeight="1" thickBot="1" x14ac:dyDescent="0.3">
      <c r="A80" s="71">
        <v>45</v>
      </c>
      <c r="B80" s="39"/>
      <c r="C80" s="40"/>
      <c r="D80" s="40"/>
      <c r="E80" s="40"/>
      <c r="F80" s="40"/>
      <c r="G80" s="80"/>
      <c r="H80" s="40"/>
      <c r="I80" s="287"/>
      <c r="J80" s="280"/>
      <c r="K80" s="205" t="str">
        <f t="shared" si="8"/>
        <v/>
      </c>
      <c r="L80" s="199">
        <f t="shared" si="9"/>
        <v>1</v>
      </c>
      <c r="M80" s="201">
        <f t="shared" si="10"/>
        <v>0</v>
      </c>
      <c r="N80" s="203">
        <f>IF(COUNTA(G66:J80)&gt;0,1,0)</f>
        <v>0</v>
      </c>
    </row>
    <row r="81" spans="1:15" ht="37.15" customHeight="1" thickBot="1" x14ac:dyDescent="0.3">
      <c r="A81" s="510" t="s">
        <v>110</v>
      </c>
      <c r="B81" s="510"/>
      <c r="C81" s="510"/>
      <c r="D81" s="510"/>
      <c r="E81" s="510"/>
      <c r="F81" s="510"/>
      <c r="H81" s="9" t="s">
        <v>46</v>
      </c>
      <c r="I81" s="288">
        <f>SUM(I66:I80)+I52</f>
        <v>0</v>
      </c>
      <c r="J81" s="322"/>
      <c r="K81" s="4"/>
    </row>
    <row r="82" spans="1:15" ht="37.15" customHeight="1" x14ac:dyDescent="0.25">
      <c r="A82" s="74" t="s">
        <v>188</v>
      </c>
      <c r="K82" s="194" t="str">
        <f t="shared" ref="K82" si="11">IF(AND(I82&gt;0,J82=""),"KDV Dahil Tutar Yazılmalıdır.","")</f>
        <v/>
      </c>
    </row>
    <row r="83" spans="1:15" x14ac:dyDescent="0.25">
      <c r="A83" s="43" t="s">
        <v>155</v>
      </c>
    </row>
    <row r="84" spans="1:15" ht="18.75" x14ac:dyDescent="0.3">
      <c r="B84" s="349" t="s">
        <v>43</v>
      </c>
      <c r="C84" s="350">
        <f ca="1">imzatarihi</f>
        <v>46091</v>
      </c>
      <c r="D84" s="352" t="s">
        <v>44</v>
      </c>
      <c r="E84" s="348" t="str">
        <f>IF(kurulusyetkilisi&gt;0,kurulusyetkilisi,"")</f>
        <v/>
      </c>
      <c r="G84" s="43"/>
      <c r="I84" s="43"/>
    </row>
    <row r="85" spans="1:15" ht="18.75" x14ac:dyDescent="0.3">
      <c r="C85" s="351"/>
      <c r="D85" s="352" t="s">
        <v>45</v>
      </c>
      <c r="F85" s="349"/>
      <c r="G85" s="43"/>
      <c r="I85" s="43"/>
    </row>
    <row r="88" spans="1:15" x14ac:dyDescent="0.25">
      <c r="A88" s="501" t="s">
        <v>146</v>
      </c>
      <c r="B88" s="501"/>
      <c r="C88" s="501"/>
      <c r="D88" s="501"/>
      <c r="E88" s="501"/>
      <c r="F88" s="501"/>
      <c r="G88" s="501"/>
      <c r="H88" s="501"/>
      <c r="I88" s="501"/>
      <c r="J88" s="501"/>
      <c r="K88" s="142"/>
      <c r="L88" s="140"/>
    </row>
    <row r="89" spans="1:15" ht="15.6" customHeight="1" x14ac:dyDescent="0.25">
      <c r="A89" s="489" t="str">
        <f>IF(YilDonem&lt;&gt;"",CONCATENATE(YilDonem," dönemine aittir."),"")</f>
        <v/>
      </c>
      <c r="B89" s="489"/>
      <c r="C89" s="489"/>
      <c r="D89" s="489"/>
      <c r="E89" s="489"/>
      <c r="F89" s="489"/>
      <c r="G89" s="489"/>
      <c r="H89" s="489"/>
      <c r="I89" s="489"/>
      <c r="J89" s="489"/>
      <c r="K89" s="2"/>
      <c r="L89" s="74"/>
      <c r="M89" s="110"/>
    </row>
    <row r="90" spans="1:15" ht="15.95" customHeight="1" thickBot="1" x14ac:dyDescent="0.3">
      <c r="A90" s="502" t="s">
        <v>112</v>
      </c>
      <c r="B90" s="502"/>
      <c r="C90" s="502"/>
      <c r="D90" s="502"/>
      <c r="E90" s="502"/>
      <c r="F90" s="502"/>
      <c r="G90" s="502"/>
      <c r="H90" s="502"/>
      <c r="I90" s="502"/>
      <c r="J90" s="502"/>
      <c r="K90" s="2"/>
      <c r="L90" s="74"/>
      <c r="M90" s="110"/>
    </row>
    <row r="91" spans="1:15" ht="31.7" customHeight="1" thickBot="1" x14ac:dyDescent="0.3">
      <c r="A91" s="491" t="s">
        <v>1</v>
      </c>
      <c r="B91" s="492"/>
      <c r="C91" s="506" t="str">
        <f>IF(ProjeNo&gt;0,ProjeNo,"")</f>
        <v/>
      </c>
      <c r="D91" s="507"/>
      <c r="E91" s="507"/>
      <c r="F91" s="507"/>
      <c r="G91" s="507"/>
      <c r="H91" s="507"/>
      <c r="I91" s="507"/>
      <c r="J91" s="508"/>
    </row>
    <row r="92" spans="1:15" ht="31.7" customHeight="1" thickBot="1" x14ac:dyDescent="0.3">
      <c r="A92" s="496" t="s">
        <v>11</v>
      </c>
      <c r="B92" s="497"/>
      <c r="C92" s="498" t="str">
        <f>IF(ProjeAdi&gt;0,ProjeAdi,"")</f>
        <v/>
      </c>
      <c r="D92" s="499"/>
      <c r="E92" s="499"/>
      <c r="F92" s="499"/>
      <c r="G92" s="499"/>
      <c r="H92" s="499"/>
      <c r="I92" s="499"/>
      <c r="J92" s="500"/>
    </row>
    <row r="93" spans="1:15" ht="51.95" customHeight="1" thickBot="1" x14ac:dyDescent="0.3">
      <c r="A93" s="487" t="s">
        <v>7</v>
      </c>
      <c r="B93" s="487" t="s">
        <v>105</v>
      </c>
      <c r="C93" s="487" t="s">
        <v>106</v>
      </c>
      <c r="D93" s="487" t="s">
        <v>109</v>
      </c>
      <c r="E93" s="487" t="s">
        <v>107</v>
      </c>
      <c r="F93" s="487" t="s">
        <v>108</v>
      </c>
      <c r="G93" s="512" t="s">
        <v>93</v>
      </c>
      <c r="H93" s="487" t="s">
        <v>94</v>
      </c>
      <c r="I93" s="145" t="s">
        <v>95</v>
      </c>
      <c r="J93" s="145" t="s">
        <v>95</v>
      </c>
    </row>
    <row r="94" spans="1:15" ht="16.5" thickBot="1" x14ac:dyDescent="0.3">
      <c r="A94" s="505"/>
      <c r="B94" s="505"/>
      <c r="C94" s="505"/>
      <c r="D94" s="505"/>
      <c r="E94" s="505"/>
      <c r="F94" s="505"/>
      <c r="G94" s="509"/>
      <c r="H94" s="505"/>
      <c r="I94" s="144" t="s">
        <v>96</v>
      </c>
      <c r="J94" s="144" t="s">
        <v>99</v>
      </c>
    </row>
    <row r="95" spans="1:15" ht="37.15" customHeight="1" x14ac:dyDescent="0.25">
      <c r="A95" s="70">
        <v>46</v>
      </c>
      <c r="B95" s="54"/>
      <c r="C95" s="55"/>
      <c r="D95" s="55"/>
      <c r="E95" s="55"/>
      <c r="F95" s="55"/>
      <c r="G95" s="56"/>
      <c r="H95" s="55"/>
      <c r="I95" s="285"/>
      <c r="J95" s="272"/>
      <c r="K95" s="205" t="str">
        <f>IF(AND(COUNTA(B95:F95)&gt;0,L95=1),"Belge Tarihi,Belge Numarası ve KDV Dahil Tutar doldurulduktan sonra KDV Hariç Tutar doldurulabilir.","")</f>
        <v/>
      </c>
      <c r="L95" s="199">
        <f>IF(COUNTA(G95:H95)+COUNTA(J95)=3,0,1)</f>
        <v>1</v>
      </c>
      <c r="M95" s="201">
        <f>IF(L95=1,0,100000000)</f>
        <v>0</v>
      </c>
    </row>
    <row r="96" spans="1:15" ht="37.15" customHeight="1" x14ac:dyDescent="0.25">
      <c r="A96" s="51">
        <v>47</v>
      </c>
      <c r="B96" s="33"/>
      <c r="C96" s="34"/>
      <c r="D96" s="34"/>
      <c r="E96" s="34"/>
      <c r="F96" s="34"/>
      <c r="G96" s="35"/>
      <c r="H96" s="34"/>
      <c r="I96" s="278"/>
      <c r="J96" s="274"/>
      <c r="K96" s="205" t="str">
        <f t="shared" ref="K96:K109" si="12">IF(AND(COUNTA(B96:F96)&gt;0,L96=1),"Belge Tarihi,Belge Numarası ve KDV Dahil Tutar doldurulduktan sonra KDV Hariç Tutar doldurulabilir.","")</f>
        <v/>
      </c>
      <c r="L96" s="199">
        <f t="shared" ref="L96:L109" si="13">IF(COUNTA(G96:H96)+COUNTA(J96)=3,0,1)</f>
        <v>1</v>
      </c>
      <c r="M96" s="201">
        <f t="shared" ref="M96:M109" si="14">IF(L96=1,0,100000000)</f>
        <v>0</v>
      </c>
      <c r="N96" s="46"/>
      <c r="O96" s="46"/>
    </row>
    <row r="97" spans="1:14" ht="37.15" customHeight="1" x14ac:dyDescent="0.25">
      <c r="A97" s="51">
        <v>48</v>
      </c>
      <c r="B97" s="33"/>
      <c r="C97" s="34"/>
      <c r="D97" s="34"/>
      <c r="E97" s="34"/>
      <c r="F97" s="34"/>
      <c r="G97" s="35"/>
      <c r="H97" s="34"/>
      <c r="I97" s="278"/>
      <c r="J97" s="274"/>
      <c r="K97" s="205" t="str">
        <f t="shared" si="12"/>
        <v/>
      </c>
      <c r="L97" s="199">
        <f t="shared" si="13"/>
        <v>1</v>
      </c>
      <c r="M97" s="201">
        <f t="shared" si="14"/>
        <v>0</v>
      </c>
    </row>
    <row r="98" spans="1:14" ht="37.15" customHeight="1" x14ac:dyDescent="0.25">
      <c r="A98" s="51">
        <v>49</v>
      </c>
      <c r="B98" s="33"/>
      <c r="C98" s="34"/>
      <c r="D98" s="34"/>
      <c r="E98" s="34"/>
      <c r="F98" s="34"/>
      <c r="G98" s="35"/>
      <c r="H98" s="34"/>
      <c r="I98" s="278"/>
      <c r="J98" s="274"/>
      <c r="K98" s="205" t="str">
        <f t="shared" si="12"/>
        <v/>
      </c>
      <c r="L98" s="199">
        <f t="shared" si="13"/>
        <v>1</v>
      </c>
      <c r="M98" s="201">
        <f t="shared" si="14"/>
        <v>0</v>
      </c>
    </row>
    <row r="99" spans="1:14" ht="37.15" customHeight="1" x14ac:dyDescent="0.25">
      <c r="A99" s="51">
        <v>50</v>
      </c>
      <c r="B99" s="36"/>
      <c r="C99" s="37"/>
      <c r="D99" s="37"/>
      <c r="E99" s="37"/>
      <c r="F99" s="37"/>
      <c r="G99" s="78"/>
      <c r="H99" s="37"/>
      <c r="I99" s="286"/>
      <c r="J99" s="279"/>
      <c r="K99" s="205" t="str">
        <f t="shared" si="12"/>
        <v/>
      </c>
      <c r="L99" s="199">
        <f t="shared" si="13"/>
        <v>1</v>
      </c>
      <c r="M99" s="201">
        <f t="shared" si="14"/>
        <v>0</v>
      </c>
    </row>
    <row r="100" spans="1:14" ht="37.15" customHeight="1" x14ac:dyDescent="0.25">
      <c r="A100" s="51">
        <v>51</v>
      </c>
      <c r="B100" s="36"/>
      <c r="C100" s="37"/>
      <c r="D100" s="37"/>
      <c r="E100" s="37"/>
      <c r="F100" s="37"/>
      <c r="G100" s="78"/>
      <c r="H100" s="37"/>
      <c r="I100" s="286"/>
      <c r="J100" s="279"/>
      <c r="K100" s="205" t="str">
        <f t="shared" si="12"/>
        <v/>
      </c>
      <c r="L100" s="199">
        <f t="shared" si="13"/>
        <v>1</v>
      </c>
      <c r="M100" s="201">
        <f t="shared" si="14"/>
        <v>0</v>
      </c>
    </row>
    <row r="101" spans="1:14" ht="37.15" customHeight="1" x14ac:dyDescent="0.25">
      <c r="A101" s="51">
        <v>52</v>
      </c>
      <c r="B101" s="36"/>
      <c r="C101" s="37"/>
      <c r="D101" s="37"/>
      <c r="E101" s="37"/>
      <c r="F101" s="37"/>
      <c r="G101" s="78"/>
      <c r="H101" s="37"/>
      <c r="I101" s="286"/>
      <c r="J101" s="279"/>
      <c r="K101" s="205" t="str">
        <f t="shared" si="12"/>
        <v/>
      </c>
      <c r="L101" s="199">
        <f t="shared" si="13"/>
        <v>1</v>
      </c>
      <c r="M101" s="201">
        <f t="shared" si="14"/>
        <v>0</v>
      </c>
    </row>
    <row r="102" spans="1:14" ht="37.15" customHeight="1" x14ac:dyDescent="0.25">
      <c r="A102" s="51">
        <v>53</v>
      </c>
      <c r="B102" s="36"/>
      <c r="C102" s="37"/>
      <c r="D102" s="37"/>
      <c r="E102" s="37"/>
      <c r="F102" s="37"/>
      <c r="G102" s="78"/>
      <c r="H102" s="37"/>
      <c r="I102" s="286"/>
      <c r="J102" s="279"/>
      <c r="K102" s="205" t="str">
        <f t="shared" si="12"/>
        <v/>
      </c>
      <c r="L102" s="199">
        <f t="shared" si="13"/>
        <v>1</v>
      </c>
      <c r="M102" s="201">
        <f t="shared" si="14"/>
        <v>0</v>
      </c>
    </row>
    <row r="103" spans="1:14" ht="37.15" customHeight="1" x14ac:dyDescent="0.25">
      <c r="A103" s="52">
        <v>54</v>
      </c>
      <c r="B103" s="36"/>
      <c r="C103" s="37"/>
      <c r="D103" s="37"/>
      <c r="E103" s="37"/>
      <c r="F103" s="37"/>
      <c r="G103" s="78"/>
      <c r="H103" s="37"/>
      <c r="I103" s="286"/>
      <c r="J103" s="279"/>
      <c r="K103" s="205" t="str">
        <f t="shared" si="12"/>
        <v/>
      </c>
      <c r="L103" s="199">
        <f t="shared" si="13"/>
        <v>1</v>
      </c>
      <c r="M103" s="201">
        <f t="shared" si="14"/>
        <v>0</v>
      </c>
    </row>
    <row r="104" spans="1:14" ht="37.15" customHeight="1" x14ac:dyDescent="0.25">
      <c r="A104" s="52">
        <v>55</v>
      </c>
      <c r="B104" s="36"/>
      <c r="C104" s="37"/>
      <c r="D104" s="37"/>
      <c r="E104" s="37"/>
      <c r="F104" s="37"/>
      <c r="G104" s="78"/>
      <c r="H104" s="37"/>
      <c r="I104" s="286"/>
      <c r="J104" s="279"/>
      <c r="K104" s="205" t="str">
        <f t="shared" si="12"/>
        <v/>
      </c>
      <c r="L104" s="199">
        <f t="shared" si="13"/>
        <v>1</v>
      </c>
      <c r="M104" s="201">
        <f t="shared" si="14"/>
        <v>0</v>
      </c>
    </row>
    <row r="105" spans="1:14" ht="37.15" customHeight="1" x14ac:dyDescent="0.25">
      <c r="A105" s="52">
        <v>56</v>
      </c>
      <c r="B105" s="36"/>
      <c r="C105" s="37"/>
      <c r="D105" s="37"/>
      <c r="E105" s="37"/>
      <c r="F105" s="37"/>
      <c r="G105" s="78"/>
      <c r="H105" s="37"/>
      <c r="I105" s="286"/>
      <c r="J105" s="279"/>
      <c r="K105" s="205" t="str">
        <f t="shared" si="12"/>
        <v/>
      </c>
      <c r="L105" s="199">
        <f t="shared" si="13"/>
        <v>1</v>
      </c>
      <c r="M105" s="201">
        <f t="shared" si="14"/>
        <v>0</v>
      </c>
    </row>
    <row r="106" spans="1:14" ht="37.15" customHeight="1" x14ac:dyDescent="0.25">
      <c r="A106" s="52">
        <v>57</v>
      </c>
      <c r="B106" s="36"/>
      <c r="C106" s="37"/>
      <c r="D106" s="37"/>
      <c r="E106" s="37"/>
      <c r="F106" s="37"/>
      <c r="G106" s="78"/>
      <c r="H106" s="37"/>
      <c r="I106" s="286"/>
      <c r="J106" s="279"/>
      <c r="K106" s="205" t="str">
        <f t="shared" si="12"/>
        <v/>
      </c>
      <c r="L106" s="199">
        <f t="shared" si="13"/>
        <v>1</v>
      </c>
      <c r="M106" s="201">
        <f t="shared" si="14"/>
        <v>0</v>
      </c>
    </row>
    <row r="107" spans="1:14" ht="37.15" customHeight="1" x14ac:dyDescent="0.25">
      <c r="A107" s="52">
        <v>58</v>
      </c>
      <c r="B107" s="36"/>
      <c r="C107" s="37"/>
      <c r="D107" s="37"/>
      <c r="E107" s="37"/>
      <c r="F107" s="37"/>
      <c r="G107" s="78"/>
      <c r="H107" s="37"/>
      <c r="I107" s="286"/>
      <c r="J107" s="279"/>
      <c r="K107" s="205" t="str">
        <f t="shared" si="12"/>
        <v/>
      </c>
      <c r="L107" s="199">
        <f t="shared" si="13"/>
        <v>1</v>
      </c>
      <c r="M107" s="201">
        <f t="shared" si="14"/>
        <v>0</v>
      </c>
    </row>
    <row r="108" spans="1:14" ht="37.15" customHeight="1" x14ac:dyDescent="0.25">
      <c r="A108" s="52">
        <v>59</v>
      </c>
      <c r="B108" s="36"/>
      <c r="C108" s="37"/>
      <c r="D108" s="37"/>
      <c r="E108" s="37"/>
      <c r="F108" s="37"/>
      <c r="G108" s="78"/>
      <c r="H108" s="37"/>
      <c r="I108" s="286"/>
      <c r="J108" s="279"/>
      <c r="K108" s="205" t="str">
        <f t="shared" si="12"/>
        <v/>
      </c>
      <c r="L108" s="199">
        <f t="shared" si="13"/>
        <v>1</v>
      </c>
      <c r="M108" s="201">
        <f t="shared" si="14"/>
        <v>0</v>
      </c>
    </row>
    <row r="109" spans="1:14" ht="37.15" customHeight="1" thickBot="1" x14ac:dyDescent="0.3">
      <c r="A109" s="71">
        <v>60</v>
      </c>
      <c r="B109" s="39"/>
      <c r="C109" s="40"/>
      <c r="D109" s="40"/>
      <c r="E109" s="40"/>
      <c r="F109" s="40"/>
      <c r="G109" s="80"/>
      <c r="H109" s="40"/>
      <c r="I109" s="287"/>
      <c r="J109" s="280"/>
      <c r="K109" s="205" t="str">
        <f t="shared" si="12"/>
        <v/>
      </c>
      <c r="L109" s="199">
        <f t="shared" si="13"/>
        <v>1</v>
      </c>
      <c r="M109" s="201">
        <f t="shared" si="14"/>
        <v>0</v>
      </c>
      <c r="N109" s="203">
        <f>IF(COUNTA(G95:J109)&gt;0,1,0)</f>
        <v>0</v>
      </c>
    </row>
    <row r="110" spans="1:14" ht="37.15" customHeight="1" thickBot="1" x14ac:dyDescent="0.3">
      <c r="A110" s="510" t="s">
        <v>110</v>
      </c>
      <c r="B110" s="510"/>
      <c r="C110" s="510"/>
      <c r="D110" s="510"/>
      <c r="E110" s="510"/>
      <c r="F110" s="510"/>
      <c r="H110" s="9" t="s">
        <v>46</v>
      </c>
      <c r="I110" s="288">
        <f>SUM(I95:I109)+I81</f>
        <v>0</v>
      </c>
      <c r="J110" s="322"/>
      <c r="K110" s="4"/>
    </row>
    <row r="111" spans="1:14" ht="37.15" customHeight="1" x14ac:dyDescent="0.25">
      <c r="A111" s="74" t="s">
        <v>188</v>
      </c>
      <c r="K111" s="194" t="str">
        <f t="shared" ref="K111" si="15">IF(AND(I111&gt;0,J111=""),"KDV Dahil Tutar Yazılmalıdır.","")</f>
        <v/>
      </c>
    </row>
    <row r="112" spans="1:14" x14ac:dyDescent="0.25">
      <c r="A112" s="43" t="s">
        <v>155</v>
      </c>
    </row>
    <row r="113" spans="1:15" ht="18.75" x14ac:dyDescent="0.3">
      <c r="B113" s="349" t="s">
        <v>43</v>
      </c>
      <c r="C113" s="350">
        <f ca="1">imzatarihi</f>
        <v>46091</v>
      </c>
      <c r="D113" s="352" t="s">
        <v>44</v>
      </c>
      <c r="E113" s="348" t="str">
        <f>IF(kurulusyetkilisi&gt;0,kurulusyetkilisi,"")</f>
        <v/>
      </c>
      <c r="G113" s="43"/>
      <c r="I113" s="43"/>
    </row>
    <row r="114" spans="1:15" ht="18.75" x14ac:dyDescent="0.3">
      <c r="C114" s="351"/>
      <c r="D114" s="352" t="s">
        <v>45</v>
      </c>
      <c r="F114" s="349"/>
      <c r="G114" s="43"/>
      <c r="I114" s="43"/>
    </row>
    <row r="117" spans="1:15" x14ac:dyDescent="0.25">
      <c r="A117" s="501" t="s">
        <v>146</v>
      </c>
      <c r="B117" s="501"/>
      <c r="C117" s="501"/>
      <c r="D117" s="501"/>
      <c r="E117" s="501"/>
      <c r="F117" s="501"/>
      <c r="G117" s="501"/>
      <c r="H117" s="501"/>
      <c r="I117" s="501"/>
      <c r="J117" s="501"/>
      <c r="K117" s="142"/>
      <c r="L117" s="140"/>
    </row>
    <row r="118" spans="1:15" ht="15.6" customHeight="1" x14ac:dyDescent="0.25">
      <c r="A118" s="489" t="str">
        <f>IF(YilDonem&lt;&gt;"",CONCATENATE(YilDonem," dönemine aittir."),"")</f>
        <v/>
      </c>
      <c r="B118" s="489"/>
      <c r="C118" s="489"/>
      <c r="D118" s="489"/>
      <c r="E118" s="489"/>
      <c r="F118" s="489"/>
      <c r="G118" s="489"/>
      <c r="H118" s="489"/>
      <c r="I118" s="489"/>
      <c r="J118" s="489"/>
      <c r="K118" s="2"/>
      <c r="L118" s="74"/>
      <c r="M118" s="110"/>
    </row>
    <row r="119" spans="1:15" ht="15.95" customHeight="1" thickBot="1" x14ac:dyDescent="0.3">
      <c r="A119" s="502" t="s">
        <v>112</v>
      </c>
      <c r="B119" s="502"/>
      <c r="C119" s="502"/>
      <c r="D119" s="502"/>
      <c r="E119" s="502"/>
      <c r="F119" s="502"/>
      <c r="G119" s="502"/>
      <c r="H119" s="502"/>
      <c r="I119" s="502"/>
      <c r="J119" s="502"/>
      <c r="K119" s="2"/>
      <c r="L119" s="74"/>
      <c r="M119" s="110"/>
    </row>
    <row r="120" spans="1:15" ht="31.7" customHeight="1" thickBot="1" x14ac:dyDescent="0.3">
      <c r="A120" s="491" t="s">
        <v>1</v>
      </c>
      <c r="B120" s="492"/>
      <c r="C120" s="506" t="str">
        <f>IF(ProjeNo&gt;0,ProjeNo,"")</f>
        <v/>
      </c>
      <c r="D120" s="507"/>
      <c r="E120" s="507"/>
      <c r="F120" s="507"/>
      <c r="G120" s="507"/>
      <c r="H120" s="507"/>
      <c r="I120" s="507"/>
      <c r="J120" s="508"/>
    </row>
    <row r="121" spans="1:15" ht="31.7" customHeight="1" thickBot="1" x14ac:dyDescent="0.3">
      <c r="A121" s="496" t="s">
        <v>11</v>
      </c>
      <c r="B121" s="497"/>
      <c r="C121" s="498" t="str">
        <f>IF(ProjeAdi&gt;0,ProjeAdi,"")</f>
        <v/>
      </c>
      <c r="D121" s="499"/>
      <c r="E121" s="499"/>
      <c r="F121" s="499"/>
      <c r="G121" s="499"/>
      <c r="H121" s="499"/>
      <c r="I121" s="499"/>
      <c r="J121" s="500"/>
    </row>
    <row r="122" spans="1:15" ht="51.95" customHeight="1" thickBot="1" x14ac:dyDescent="0.3">
      <c r="A122" s="487" t="s">
        <v>7</v>
      </c>
      <c r="B122" s="487" t="s">
        <v>105</v>
      </c>
      <c r="C122" s="487" t="s">
        <v>106</v>
      </c>
      <c r="D122" s="487" t="s">
        <v>109</v>
      </c>
      <c r="E122" s="487" t="s">
        <v>107</v>
      </c>
      <c r="F122" s="487" t="s">
        <v>108</v>
      </c>
      <c r="G122" s="512" t="s">
        <v>93</v>
      </c>
      <c r="H122" s="487" t="s">
        <v>94</v>
      </c>
      <c r="I122" s="145" t="s">
        <v>95</v>
      </c>
      <c r="J122" s="145" t="s">
        <v>95</v>
      </c>
    </row>
    <row r="123" spans="1:15" ht="16.5" thickBot="1" x14ac:dyDescent="0.3">
      <c r="A123" s="505"/>
      <c r="B123" s="505"/>
      <c r="C123" s="505"/>
      <c r="D123" s="505"/>
      <c r="E123" s="505"/>
      <c r="F123" s="505"/>
      <c r="G123" s="509"/>
      <c r="H123" s="505"/>
      <c r="I123" s="144" t="s">
        <v>96</v>
      </c>
      <c r="J123" s="144" t="s">
        <v>99</v>
      </c>
    </row>
    <row r="124" spans="1:15" ht="37.15" customHeight="1" x14ac:dyDescent="0.25">
      <c r="A124" s="70">
        <v>61</v>
      </c>
      <c r="B124" s="54"/>
      <c r="C124" s="55"/>
      <c r="D124" s="55"/>
      <c r="E124" s="55"/>
      <c r="F124" s="55"/>
      <c r="G124" s="56"/>
      <c r="H124" s="55"/>
      <c r="I124" s="285"/>
      <c r="J124" s="272"/>
      <c r="K124" s="205" t="str">
        <f>IF(AND(COUNTA(B124:F124)&gt;0,L124=1),"Belge Tarihi,Belge Numarası ve KDV Dahil Tutar doldurulduktan sonra KDV Hariç Tutar doldurulabilir.","")</f>
        <v/>
      </c>
      <c r="L124" s="199">
        <f>IF(COUNTA(G124:H124)+COUNTA(J124)=3,0,1)</f>
        <v>1</v>
      </c>
      <c r="M124" s="201">
        <f>IF(L124=1,0,100000000)</f>
        <v>0</v>
      </c>
    </row>
    <row r="125" spans="1:15" ht="37.15" customHeight="1" x14ac:dyDescent="0.25">
      <c r="A125" s="51">
        <v>62</v>
      </c>
      <c r="B125" s="33"/>
      <c r="C125" s="34"/>
      <c r="D125" s="34"/>
      <c r="E125" s="34"/>
      <c r="F125" s="34"/>
      <c r="G125" s="35"/>
      <c r="H125" s="34"/>
      <c r="I125" s="278"/>
      <c r="J125" s="274"/>
      <c r="K125" s="205" t="str">
        <f t="shared" ref="K125:K138" si="16">IF(AND(COUNTA(B125:F125)&gt;0,L125=1),"Belge Tarihi,Belge Numarası ve KDV Dahil Tutar doldurulduktan sonra KDV Hariç Tutar doldurulabilir.","")</f>
        <v/>
      </c>
      <c r="L125" s="199">
        <f t="shared" ref="L125:L138" si="17">IF(COUNTA(G125:H125)+COUNTA(J125)=3,0,1)</f>
        <v>1</v>
      </c>
      <c r="M125" s="201">
        <f t="shared" ref="M125:M138" si="18">IF(L125=1,0,100000000)</f>
        <v>0</v>
      </c>
    </row>
    <row r="126" spans="1:15" ht="37.15" customHeight="1" x14ac:dyDescent="0.25">
      <c r="A126" s="51">
        <v>63</v>
      </c>
      <c r="B126" s="33"/>
      <c r="C126" s="34"/>
      <c r="D126" s="34"/>
      <c r="E126" s="34"/>
      <c r="F126" s="34"/>
      <c r="G126" s="35"/>
      <c r="H126" s="34"/>
      <c r="I126" s="278"/>
      <c r="J126" s="274"/>
      <c r="K126" s="205" t="str">
        <f t="shared" si="16"/>
        <v/>
      </c>
      <c r="L126" s="199">
        <f t="shared" si="17"/>
        <v>1</v>
      </c>
      <c r="M126" s="201">
        <f t="shared" si="18"/>
        <v>0</v>
      </c>
      <c r="N126" s="46"/>
      <c r="O126" s="46"/>
    </row>
    <row r="127" spans="1:15" ht="37.15" customHeight="1" x14ac:dyDescent="0.25">
      <c r="A127" s="51">
        <v>64</v>
      </c>
      <c r="B127" s="33"/>
      <c r="C127" s="34"/>
      <c r="D127" s="34"/>
      <c r="E127" s="34"/>
      <c r="F127" s="34"/>
      <c r="G127" s="35"/>
      <c r="H127" s="34"/>
      <c r="I127" s="278"/>
      <c r="J127" s="274"/>
      <c r="K127" s="205" t="str">
        <f t="shared" si="16"/>
        <v/>
      </c>
      <c r="L127" s="199">
        <f t="shared" si="17"/>
        <v>1</v>
      </c>
      <c r="M127" s="201">
        <f t="shared" si="18"/>
        <v>0</v>
      </c>
    </row>
    <row r="128" spans="1:15" ht="37.15" customHeight="1" x14ac:dyDescent="0.25">
      <c r="A128" s="51">
        <v>65</v>
      </c>
      <c r="B128" s="36"/>
      <c r="C128" s="37"/>
      <c r="D128" s="37"/>
      <c r="E128" s="37"/>
      <c r="F128" s="37"/>
      <c r="G128" s="78"/>
      <c r="H128" s="37"/>
      <c r="I128" s="286"/>
      <c r="J128" s="279"/>
      <c r="K128" s="205" t="str">
        <f t="shared" si="16"/>
        <v/>
      </c>
      <c r="L128" s="199">
        <f t="shared" si="17"/>
        <v>1</v>
      </c>
      <c r="M128" s="201">
        <f t="shared" si="18"/>
        <v>0</v>
      </c>
    </row>
    <row r="129" spans="1:14" ht="37.15" customHeight="1" x14ac:dyDescent="0.25">
      <c r="A129" s="51">
        <v>66</v>
      </c>
      <c r="B129" s="36"/>
      <c r="C129" s="37"/>
      <c r="D129" s="37"/>
      <c r="E129" s="37"/>
      <c r="F129" s="37"/>
      <c r="G129" s="78"/>
      <c r="H129" s="37"/>
      <c r="I129" s="286"/>
      <c r="J129" s="279"/>
      <c r="K129" s="205" t="str">
        <f t="shared" si="16"/>
        <v/>
      </c>
      <c r="L129" s="199">
        <f t="shared" si="17"/>
        <v>1</v>
      </c>
      <c r="M129" s="201">
        <f t="shared" si="18"/>
        <v>0</v>
      </c>
    </row>
    <row r="130" spans="1:14" ht="37.15" customHeight="1" x14ac:dyDescent="0.25">
      <c r="A130" s="51">
        <v>67</v>
      </c>
      <c r="B130" s="36"/>
      <c r="C130" s="37"/>
      <c r="D130" s="37"/>
      <c r="E130" s="37"/>
      <c r="F130" s="37"/>
      <c r="G130" s="78"/>
      <c r="H130" s="37"/>
      <c r="I130" s="286"/>
      <c r="J130" s="279"/>
      <c r="K130" s="205" t="str">
        <f t="shared" si="16"/>
        <v/>
      </c>
      <c r="L130" s="199">
        <f t="shared" si="17"/>
        <v>1</v>
      </c>
      <c r="M130" s="201">
        <f t="shared" si="18"/>
        <v>0</v>
      </c>
    </row>
    <row r="131" spans="1:14" ht="37.15" customHeight="1" x14ac:dyDescent="0.25">
      <c r="A131" s="51">
        <v>68</v>
      </c>
      <c r="B131" s="36"/>
      <c r="C131" s="37"/>
      <c r="D131" s="37"/>
      <c r="E131" s="37"/>
      <c r="F131" s="37"/>
      <c r="G131" s="78"/>
      <c r="H131" s="37"/>
      <c r="I131" s="286"/>
      <c r="J131" s="279"/>
      <c r="K131" s="205" t="str">
        <f t="shared" si="16"/>
        <v/>
      </c>
      <c r="L131" s="199">
        <f t="shared" si="17"/>
        <v>1</v>
      </c>
      <c r="M131" s="201">
        <f t="shared" si="18"/>
        <v>0</v>
      </c>
    </row>
    <row r="132" spans="1:14" ht="37.15" customHeight="1" x14ac:dyDescent="0.25">
      <c r="A132" s="52">
        <v>69</v>
      </c>
      <c r="B132" s="36"/>
      <c r="C132" s="37"/>
      <c r="D132" s="37"/>
      <c r="E132" s="37"/>
      <c r="F132" s="37"/>
      <c r="G132" s="78"/>
      <c r="H132" s="37"/>
      <c r="I132" s="286"/>
      <c r="J132" s="279"/>
      <c r="K132" s="205" t="str">
        <f t="shared" si="16"/>
        <v/>
      </c>
      <c r="L132" s="199">
        <f t="shared" si="17"/>
        <v>1</v>
      </c>
      <c r="M132" s="201">
        <f t="shared" si="18"/>
        <v>0</v>
      </c>
    </row>
    <row r="133" spans="1:14" ht="37.15" customHeight="1" x14ac:dyDescent="0.25">
      <c r="A133" s="52">
        <v>70</v>
      </c>
      <c r="B133" s="36"/>
      <c r="C133" s="37"/>
      <c r="D133" s="37"/>
      <c r="E133" s="37"/>
      <c r="F133" s="37"/>
      <c r="G133" s="78"/>
      <c r="H133" s="37"/>
      <c r="I133" s="286"/>
      <c r="J133" s="279"/>
      <c r="K133" s="205" t="str">
        <f t="shared" si="16"/>
        <v/>
      </c>
      <c r="L133" s="199">
        <f t="shared" si="17"/>
        <v>1</v>
      </c>
      <c r="M133" s="201">
        <f t="shared" si="18"/>
        <v>0</v>
      </c>
    </row>
    <row r="134" spans="1:14" ht="37.15" customHeight="1" x14ac:dyDescent="0.25">
      <c r="A134" s="52">
        <v>71</v>
      </c>
      <c r="B134" s="36"/>
      <c r="C134" s="37"/>
      <c r="D134" s="37"/>
      <c r="E134" s="37"/>
      <c r="F134" s="37"/>
      <c r="G134" s="78"/>
      <c r="H134" s="37"/>
      <c r="I134" s="286"/>
      <c r="J134" s="279"/>
      <c r="K134" s="205" t="str">
        <f t="shared" si="16"/>
        <v/>
      </c>
      <c r="L134" s="199">
        <f t="shared" si="17"/>
        <v>1</v>
      </c>
      <c r="M134" s="201">
        <f t="shared" si="18"/>
        <v>0</v>
      </c>
    </row>
    <row r="135" spans="1:14" ht="37.15" customHeight="1" x14ac:dyDescent="0.25">
      <c r="A135" s="52">
        <v>72</v>
      </c>
      <c r="B135" s="36"/>
      <c r="C135" s="37"/>
      <c r="D135" s="37"/>
      <c r="E135" s="37"/>
      <c r="F135" s="37"/>
      <c r="G135" s="78"/>
      <c r="H135" s="37"/>
      <c r="I135" s="286"/>
      <c r="J135" s="279"/>
      <c r="K135" s="205" t="str">
        <f t="shared" si="16"/>
        <v/>
      </c>
      <c r="L135" s="199">
        <f t="shared" si="17"/>
        <v>1</v>
      </c>
      <c r="M135" s="201">
        <f t="shared" si="18"/>
        <v>0</v>
      </c>
    </row>
    <row r="136" spans="1:14" ht="37.15" customHeight="1" x14ac:dyDescent="0.25">
      <c r="A136" s="52">
        <v>73</v>
      </c>
      <c r="B136" s="36"/>
      <c r="C136" s="37"/>
      <c r="D136" s="37"/>
      <c r="E136" s="37"/>
      <c r="F136" s="37"/>
      <c r="G136" s="78"/>
      <c r="H136" s="37"/>
      <c r="I136" s="286"/>
      <c r="J136" s="279"/>
      <c r="K136" s="205" t="str">
        <f t="shared" si="16"/>
        <v/>
      </c>
      <c r="L136" s="199">
        <f t="shared" si="17"/>
        <v>1</v>
      </c>
      <c r="M136" s="201">
        <f t="shared" si="18"/>
        <v>0</v>
      </c>
    </row>
    <row r="137" spans="1:14" ht="37.15" customHeight="1" x14ac:dyDescent="0.25">
      <c r="A137" s="52">
        <v>74</v>
      </c>
      <c r="B137" s="36"/>
      <c r="C137" s="37"/>
      <c r="D137" s="37"/>
      <c r="E137" s="37"/>
      <c r="F137" s="37"/>
      <c r="G137" s="78"/>
      <c r="H137" s="37"/>
      <c r="I137" s="286"/>
      <c r="J137" s="279"/>
      <c r="K137" s="205" t="str">
        <f t="shared" si="16"/>
        <v/>
      </c>
      <c r="L137" s="199">
        <f t="shared" si="17"/>
        <v>1</v>
      </c>
      <c r="M137" s="201">
        <f t="shared" si="18"/>
        <v>0</v>
      </c>
    </row>
    <row r="138" spans="1:14" ht="37.15" customHeight="1" thickBot="1" x14ac:dyDescent="0.3">
      <c r="A138" s="71">
        <v>75</v>
      </c>
      <c r="B138" s="39"/>
      <c r="C138" s="40"/>
      <c r="D138" s="40"/>
      <c r="E138" s="40"/>
      <c r="F138" s="40"/>
      <c r="G138" s="80"/>
      <c r="H138" s="40"/>
      <c r="I138" s="287"/>
      <c r="J138" s="280"/>
      <c r="K138" s="205" t="str">
        <f t="shared" si="16"/>
        <v/>
      </c>
      <c r="L138" s="199">
        <f t="shared" si="17"/>
        <v>1</v>
      </c>
      <c r="M138" s="201">
        <f t="shared" si="18"/>
        <v>0</v>
      </c>
      <c r="N138" s="203">
        <f>IF(COUNTA(G124:J138)&gt;0,1,0)</f>
        <v>0</v>
      </c>
    </row>
    <row r="139" spans="1:14" ht="37.15" customHeight="1" thickBot="1" x14ac:dyDescent="0.3">
      <c r="A139" s="510" t="s">
        <v>110</v>
      </c>
      <c r="B139" s="510"/>
      <c r="C139" s="510"/>
      <c r="D139" s="510"/>
      <c r="E139" s="510"/>
      <c r="F139" s="510"/>
      <c r="H139" s="9" t="s">
        <v>46</v>
      </c>
      <c r="I139" s="288">
        <f>SUM(I124:I138)+I110</f>
        <v>0</v>
      </c>
      <c r="J139" s="322"/>
      <c r="K139" s="4"/>
    </row>
    <row r="140" spans="1:14" ht="37.15" customHeight="1" x14ac:dyDescent="0.25">
      <c r="A140" s="74" t="s">
        <v>188</v>
      </c>
      <c r="K140" s="194" t="str">
        <f t="shared" ref="K140" si="19">IF(AND(I140&gt;0,J140=""),"KDV Dahil Tutar Yazılmalıdır.","")</f>
        <v/>
      </c>
    </row>
    <row r="141" spans="1:14" x14ac:dyDescent="0.25">
      <c r="A141" s="43" t="s">
        <v>155</v>
      </c>
    </row>
    <row r="142" spans="1:14" ht="18.75" x14ac:dyDescent="0.3">
      <c r="B142" s="349" t="s">
        <v>43</v>
      </c>
      <c r="C142" s="350">
        <f ca="1">imzatarihi</f>
        <v>46091</v>
      </c>
      <c r="D142" s="352" t="s">
        <v>44</v>
      </c>
      <c r="E142" s="348" t="str">
        <f>IF(kurulusyetkilisi&gt;0,kurulusyetkilisi,"")</f>
        <v/>
      </c>
      <c r="G142" s="43"/>
      <c r="I142" s="43"/>
    </row>
    <row r="143" spans="1:14" ht="18.75" x14ac:dyDescent="0.3">
      <c r="C143" s="351"/>
      <c r="D143" s="352" t="s">
        <v>45</v>
      </c>
      <c r="F143" s="349"/>
      <c r="G143" s="43"/>
      <c r="I143" s="43"/>
    </row>
    <row r="146" spans="1:15" x14ac:dyDescent="0.25">
      <c r="A146" s="501" t="s">
        <v>146</v>
      </c>
      <c r="B146" s="501"/>
      <c r="C146" s="501"/>
      <c r="D146" s="501"/>
      <c r="E146" s="501"/>
      <c r="F146" s="501"/>
      <c r="G146" s="501"/>
      <c r="H146" s="501"/>
      <c r="I146" s="501"/>
      <c r="J146" s="501"/>
      <c r="K146" s="142"/>
      <c r="L146" s="140"/>
    </row>
    <row r="147" spans="1:15" ht="15.6" customHeight="1" x14ac:dyDescent="0.25">
      <c r="A147" s="489" t="str">
        <f>IF(YilDonem&lt;&gt;"",CONCATENATE(YilDonem," dönemine aittir."),"")</f>
        <v/>
      </c>
      <c r="B147" s="489"/>
      <c r="C147" s="489"/>
      <c r="D147" s="489"/>
      <c r="E147" s="489"/>
      <c r="F147" s="489"/>
      <c r="G147" s="489"/>
      <c r="H147" s="489"/>
      <c r="I147" s="489"/>
      <c r="J147" s="489"/>
      <c r="K147" s="2"/>
      <c r="L147" s="74"/>
      <c r="M147" s="110"/>
    </row>
    <row r="148" spans="1:15" ht="15.95" customHeight="1" thickBot="1" x14ac:dyDescent="0.3">
      <c r="A148" s="502" t="s">
        <v>112</v>
      </c>
      <c r="B148" s="502"/>
      <c r="C148" s="502"/>
      <c r="D148" s="502"/>
      <c r="E148" s="502"/>
      <c r="F148" s="502"/>
      <c r="G148" s="502"/>
      <c r="H148" s="502"/>
      <c r="I148" s="502"/>
      <c r="J148" s="502"/>
      <c r="K148" s="2"/>
      <c r="L148" s="74"/>
      <c r="M148" s="110"/>
    </row>
    <row r="149" spans="1:15" ht="31.7" customHeight="1" thickBot="1" x14ac:dyDescent="0.3">
      <c r="A149" s="491" t="s">
        <v>1</v>
      </c>
      <c r="B149" s="492"/>
      <c r="C149" s="506" t="str">
        <f>IF(ProjeNo&gt;0,ProjeNo,"")</f>
        <v/>
      </c>
      <c r="D149" s="507"/>
      <c r="E149" s="507"/>
      <c r="F149" s="507"/>
      <c r="G149" s="507"/>
      <c r="H149" s="507"/>
      <c r="I149" s="507"/>
      <c r="J149" s="508"/>
    </row>
    <row r="150" spans="1:15" ht="31.7" customHeight="1" thickBot="1" x14ac:dyDescent="0.3">
      <c r="A150" s="496" t="s">
        <v>11</v>
      </c>
      <c r="B150" s="497"/>
      <c r="C150" s="498" t="str">
        <f>IF(ProjeAdi&gt;0,ProjeAdi,"")</f>
        <v/>
      </c>
      <c r="D150" s="499"/>
      <c r="E150" s="499"/>
      <c r="F150" s="499"/>
      <c r="G150" s="499"/>
      <c r="H150" s="499"/>
      <c r="I150" s="499"/>
      <c r="J150" s="500"/>
    </row>
    <row r="151" spans="1:15" ht="51.95" customHeight="1" thickBot="1" x14ac:dyDescent="0.3">
      <c r="A151" s="487" t="s">
        <v>7</v>
      </c>
      <c r="B151" s="487" t="s">
        <v>105</v>
      </c>
      <c r="C151" s="487" t="s">
        <v>106</v>
      </c>
      <c r="D151" s="487" t="s">
        <v>109</v>
      </c>
      <c r="E151" s="487" t="s">
        <v>107</v>
      </c>
      <c r="F151" s="487" t="s">
        <v>108</v>
      </c>
      <c r="G151" s="512" t="s">
        <v>93</v>
      </c>
      <c r="H151" s="487" t="s">
        <v>94</v>
      </c>
      <c r="I151" s="145" t="s">
        <v>95</v>
      </c>
      <c r="J151" s="145" t="s">
        <v>95</v>
      </c>
    </row>
    <row r="152" spans="1:15" ht="16.5" thickBot="1" x14ac:dyDescent="0.3">
      <c r="A152" s="505"/>
      <c r="B152" s="505"/>
      <c r="C152" s="505"/>
      <c r="D152" s="505"/>
      <c r="E152" s="505"/>
      <c r="F152" s="505"/>
      <c r="G152" s="509"/>
      <c r="H152" s="505"/>
      <c r="I152" s="144" t="s">
        <v>96</v>
      </c>
      <c r="J152" s="144" t="s">
        <v>99</v>
      </c>
    </row>
    <row r="153" spans="1:15" ht="37.15" customHeight="1" x14ac:dyDescent="0.25">
      <c r="A153" s="70">
        <v>76</v>
      </c>
      <c r="B153" s="54"/>
      <c r="C153" s="55"/>
      <c r="D153" s="55"/>
      <c r="E153" s="55"/>
      <c r="F153" s="55"/>
      <c r="G153" s="56"/>
      <c r="H153" s="55"/>
      <c r="I153" s="285"/>
      <c r="J153" s="272"/>
      <c r="K153" s="205" t="str">
        <f>IF(AND(COUNTA(B153:F153)&gt;0,L153=1),"Belge Tarihi,Belge Numarası ve KDV Dahil Tutar doldurulduktan sonra KDV Hariç Tutar doldurulabilir.","")</f>
        <v/>
      </c>
      <c r="L153" s="199">
        <f>IF(COUNTA(G153:H153)+COUNTA(J153)=3,0,1)</f>
        <v>1</v>
      </c>
      <c r="M153" s="201">
        <f>IF(L153=1,0,100000000)</f>
        <v>0</v>
      </c>
    </row>
    <row r="154" spans="1:15" ht="37.15" customHeight="1" x14ac:dyDescent="0.25">
      <c r="A154" s="51">
        <v>77</v>
      </c>
      <c r="B154" s="33"/>
      <c r="C154" s="34"/>
      <c r="D154" s="34"/>
      <c r="E154" s="34"/>
      <c r="F154" s="34"/>
      <c r="G154" s="35"/>
      <c r="H154" s="34"/>
      <c r="I154" s="278"/>
      <c r="J154" s="274"/>
      <c r="K154" s="205" t="str">
        <f t="shared" ref="K154:K167" si="20">IF(AND(COUNTA(B154:F154)&gt;0,L154=1),"Belge Tarihi,Belge Numarası ve KDV Dahil Tutar doldurulduktan sonra KDV Hariç Tutar doldurulabilir.","")</f>
        <v/>
      </c>
      <c r="L154" s="199">
        <f t="shared" ref="L154:L167" si="21">IF(COUNTA(G154:H154)+COUNTA(J154)=3,0,1)</f>
        <v>1</v>
      </c>
      <c r="M154" s="201">
        <f t="shared" ref="M154:M167" si="22">IF(L154=1,0,100000000)</f>
        <v>0</v>
      </c>
    </row>
    <row r="155" spans="1:15" ht="37.15" customHeight="1" x14ac:dyDescent="0.25">
      <c r="A155" s="51">
        <v>78</v>
      </c>
      <c r="B155" s="33"/>
      <c r="C155" s="34"/>
      <c r="D155" s="34"/>
      <c r="E155" s="34"/>
      <c r="F155" s="34"/>
      <c r="G155" s="35"/>
      <c r="H155" s="34"/>
      <c r="I155" s="278"/>
      <c r="J155" s="274"/>
      <c r="K155" s="205" t="str">
        <f t="shared" si="20"/>
        <v/>
      </c>
      <c r="L155" s="199">
        <f t="shared" si="21"/>
        <v>1</v>
      </c>
      <c r="M155" s="201">
        <f t="shared" si="22"/>
        <v>0</v>
      </c>
    </row>
    <row r="156" spans="1:15" ht="37.15" customHeight="1" x14ac:dyDescent="0.25">
      <c r="A156" s="51">
        <v>79</v>
      </c>
      <c r="B156" s="33"/>
      <c r="C156" s="34"/>
      <c r="D156" s="34"/>
      <c r="E156" s="34"/>
      <c r="F156" s="34"/>
      <c r="G156" s="35"/>
      <c r="H156" s="34"/>
      <c r="I156" s="278"/>
      <c r="J156" s="274"/>
      <c r="K156" s="205" t="str">
        <f t="shared" si="20"/>
        <v/>
      </c>
      <c r="L156" s="199">
        <f t="shared" si="21"/>
        <v>1</v>
      </c>
      <c r="M156" s="201">
        <f t="shared" si="22"/>
        <v>0</v>
      </c>
      <c r="N156" s="46"/>
      <c r="O156" s="46"/>
    </row>
    <row r="157" spans="1:15" ht="37.15" customHeight="1" x14ac:dyDescent="0.25">
      <c r="A157" s="51">
        <v>80</v>
      </c>
      <c r="B157" s="36"/>
      <c r="C157" s="37"/>
      <c r="D157" s="37"/>
      <c r="E157" s="37"/>
      <c r="F157" s="37"/>
      <c r="G157" s="78"/>
      <c r="H157" s="37"/>
      <c r="I157" s="286"/>
      <c r="J157" s="279"/>
      <c r="K157" s="205" t="str">
        <f t="shared" si="20"/>
        <v/>
      </c>
      <c r="L157" s="199">
        <f t="shared" si="21"/>
        <v>1</v>
      </c>
      <c r="M157" s="201">
        <f t="shared" si="22"/>
        <v>0</v>
      </c>
    </row>
    <row r="158" spans="1:15" ht="37.15" customHeight="1" x14ac:dyDescent="0.25">
      <c r="A158" s="51">
        <v>81</v>
      </c>
      <c r="B158" s="36"/>
      <c r="C158" s="37"/>
      <c r="D158" s="37"/>
      <c r="E158" s="37"/>
      <c r="F158" s="37"/>
      <c r="G158" s="78"/>
      <c r="H158" s="37"/>
      <c r="I158" s="286"/>
      <c r="J158" s="279"/>
      <c r="K158" s="205" t="str">
        <f t="shared" si="20"/>
        <v/>
      </c>
      <c r="L158" s="199">
        <f t="shared" si="21"/>
        <v>1</v>
      </c>
      <c r="M158" s="201">
        <f t="shared" si="22"/>
        <v>0</v>
      </c>
    </row>
    <row r="159" spans="1:15" ht="37.15" customHeight="1" x14ac:dyDescent="0.25">
      <c r="A159" s="51">
        <v>82</v>
      </c>
      <c r="B159" s="36"/>
      <c r="C159" s="37"/>
      <c r="D159" s="37"/>
      <c r="E159" s="37"/>
      <c r="F159" s="37"/>
      <c r="G159" s="78"/>
      <c r="H159" s="37"/>
      <c r="I159" s="286"/>
      <c r="J159" s="279"/>
      <c r="K159" s="205" t="str">
        <f t="shared" si="20"/>
        <v/>
      </c>
      <c r="L159" s="199">
        <f t="shared" si="21"/>
        <v>1</v>
      </c>
      <c r="M159" s="201">
        <f t="shared" si="22"/>
        <v>0</v>
      </c>
    </row>
    <row r="160" spans="1:15" ht="37.15" customHeight="1" x14ac:dyDescent="0.25">
      <c r="A160" s="51">
        <v>83</v>
      </c>
      <c r="B160" s="36"/>
      <c r="C160" s="37"/>
      <c r="D160" s="37"/>
      <c r="E160" s="37"/>
      <c r="F160" s="37"/>
      <c r="G160" s="78"/>
      <c r="H160" s="37"/>
      <c r="I160" s="286"/>
      <c r="J160" s="279"/>
      <c r="K160" s="205" t="str">
        <f t="shared" si="20"/>
        <v/>
      </c>
      <c r="L160" s="199">
        <f t="shared" si="21"/>
        <v>1</v>
      </c>
      <c r="M160" s="201">
        <f t="shared" si="22"/>
        <v>0</v>
      </c>
    </row>
    <row r="161" spans="1:14" ht="37.15" customHeight="1" x14ac:dyDescent="0.25">
      <c r="A161" s="52">
        <v>84</v>
      </c>
      <c r="B161" s="36"/>
      <c r="C161" s="37"/>
      <c r="D161" s="37"/>
      <c r="E161" s="37"/>
      <c r="F161" s="37"/>
      <c r="G161" s="78"/>
      <c r="H161" s="37"/>
      <c r="I161" s="286"/>
      <c r="J161" s="279"/>
      <c r="K161" s="205" t="str">
        <f t="shared" si="20"/>
        <v/>
      </c>
      <c r="L161" s="199">
        <f t="shared" si="21"/>
        <v>1</v>
      </c>
      <c r="M161" s="201">
        <f t="shared" si="22"/>
        <v>0</v>
      </c>
    </row>
    <row r="162" spans="1:14" ht="37.15" customHeight="1" x14ac:dyDescent="0.25">
      <c r="A162" s="52">
        <v>85</v>
      </c>
      <c r="B162" s="36"/>
      <c r="C162" s="37"/>
      <c r="D162" s="37"/>
      <c r="E162" s="37"/>
      <c r="F162" s="37"/>
      <c r="G162" s="78"/>
      <c r="H162" s="37"/>
      <c r="I162" s="286"/>
      <c r="J162" s="279"/>
      <c r="K162" s="205" t="str">
        <f t="shared" si="20"/>
        <v/>
      </c>
      <c r="L162" s="199">
        <f t="shared" si="21"/>
        <v>1</v>
      </c>
      <c r="M162" s="201">
        <f t="shared" si="22"/>
        <v>0</v>
      </c>
    </row>
    <row r="163" spans="1:14" ht="37.15" customHeight="1" x14ac:dyDescent="0.25">
      <c r="A163" s="52">
        <v>86</v>
      </c>
      <c r="B163" s="36"/>
      <c r="C163" s="37"/>
      <c r="D163" s="37"/>
      <c r="E163" s="37"/>
      <c r="F163" s="37"/>
      <c r="G163" s="78"/>
      <c r="H163" s="37"/>
      <c r="I163" s="286"/>
      <c r="J163" s="279"/>
      <c r="K163" s="205" t="str">
        <f t="shared" si="20"/>
        <v/>
      </c>
      <c r="L163" s="199">
        <f t="shared" si="21"/>
        <v>1</v>
      </c>
      <c r="M163" s="201">
        <f t="shared" si="22"/>
        <v>0</v>
      </c>
    </row>
    <row r="164" spans="1:14" ht="37.15" customHeight="1" x14ac:dyDescent="0.25">
      <c r="A164" s="52">
        <v>87</v>
      </c>
      <c r="B164" s="36"/>
      <c r="C164" s="37"/>
      <c r="D164" s="37"/>
      <c r="E164" s="37"/>
      <c r="F164" s="37"/>
      <c r="G164" s="78"/>
      <c r="H164" s="37"/>
      <c r="I164" s="286"/>
      <c r="J164" s="279"/>
      <c r="K164" s="205" t="str">
        <f t="shared" si="20"/>
        <v/>
      </c>
      <c r="L164" s="199">
        <f t="shared" si="21"/>
        <v>1</v>
      </c>
      <c r="M164" s="201">
        <f t="shared" si="22"/>
        <v>0</v>
      </c>
    </row>
    <row r="165" spans="1:14" ht="37.15" customHeight="1" x14ac:dyDescent="0.25">
      <c r="A165" s="52">
        <v>88</v>
      </c>
      <c r="B165" s="36"/>
      <c r="C165" s="37"/>
      <c r="D165" s="37"/>
      <c r="E165" s="37"/>
      <c r="F165" s="37"/>
      <c r="G165" s="78"/>
      <c r="H165" s="37"/>
      <c r="I165" s="286"/>
      <c r="J165" s="279"/>
      <c r="K165" s="205" t="str">
        <f t="shared" si="20"/>
        <v/>
      </c>
      <c r="L165" s="199">
        <f t="shared" si="21"/>
        <v>1</v>
      </c>
      <c r="M165" s="201">
        <f t="shared" si="22"/>
        <v>0</v>
      </c>
    </row>
    <row r="166" spans="1:14" ht="37.15" customHeight="1" x14ac:dyDescent="0.25">
      <c r="A166" s="52">
        <v>89</v>
      </c>
      <c r="B166" s="36"/>
      <c r="C166" s="37"/>
      <c r="D166" s="37"/>
      <c r="E166" s="37"/>
      <c r="F166" s="37"/>
      <c r="G166" s="78"/>
      <c r="H166" s="37"/>
      <c r="I166" s="286"/>
      <c r="J166" s="279"/>
      <c r="K166" s="205" t="str">
        <f t="shared" si="20"/>
        <v/>
      </c>
      <c r="L166" s="199">
        <f t="shared" si="21"/>
        <v>1</v>
      </c>
      <c r="M166" s="201">
        <f t="shared" si="22"/>
        <v>0</v>
      </c>
    </row>
    <row r="167" spans="1:14" ht="37.15" customHeight="1" thickBot="1" x14ac:dyDescent="0.3">
      <c r="A167" s="71">
        <v>90</v>
      </c>
      <c r="B167" s="39"/>
      <c r="C167" s="40"/>
      <c r="D167" s="40"/>
      <c r="E167" s="40"/>
      <c r="F167" s="40"/>
      <c r="G167" s="80"/>
      <c r="H167" s="40"/>
      <c r="I167" s="287"/>
      <c r="J167" s="280"/>
      <c r="K167" s="205" t="str">
        <f t="shared" si="20"/>
        <v/>
      </c>
      <c r="L167" s="199">
        <f t="shared" si="21"/>
        <v>1</v>
      </c>
      <c r="M167" s="201">
        <f t="shared" si="22"/>
        <v>0</v>
      </c>
      <c r="N167" s="203">
        <f>IF(COUNTA(G153:J167)&gt;0,1,0)</f>
        <v>0</v>
      </c>
    </row>
    <row r="168" spans="1:14" ht="37.15" customHeight="1" thickBot="1" x14ac:dyDescent="0.3">
      <c r="A168" s="510" t="s">
        <v>110</v>
      </c>
      <c r="B168" s="510"/>
      <c r="C168" s="510"/>
      <c r="D168" s="510"/>
      <c r="E168" s="510"/>
      <c r="F168" s="510"/>
      <c r="H168" s="9" t="s">
        <v>46</v>
      </c>
      <c r="I168" s="288">
        <f>SUM(I153:I167)+I139</f>
        <v>0</v>
      </c>
      <c r="J168" s="322"/>
      <c r="K168" s="4"/>
    </row>
    <row r="169" spans="1:14" ht="37.15" customHeight="1" x14ac:dyDescent="0.25">
      <c r="A169" s="74" t="s">
        <v>188</v>
      </c>
      <c r="K169" s="194" t="str">
        <f t="shared" ref="K169" si="23">IF(AND(I169&gt;0,J169=""),"KDV Dahil Tutar Yazılmalıdır.","")</f>
        <v/>
      </c>
    </row>
    <row r="170" spans="1:14" x14ac:dyDescent="0.25">
      <c r="A170" s="43" t="s">
        <v>155</v>
      </c>
    </row>
    <row r="171" spans="1:14" ht="18.75" x14ac:dyDescent="0.3">
      <c r="B171" s="349" t="s">
        <v>43</v>
      </c>
      <c r="C171" s="350">
        <f ca="1">imzatarihi</f>
        <v>46091</v>
      </c>
      <c r="D171" s="352" t="s">
        <v>44</v>
      </c>
      <c r="E171" s="348" t="str">
        <f>IF(kurulusyetkilisi&gt;0,kurulusyetkilisi,"")</f>
        <v/>
      </c>
      <c r="G171" s="43"/>
      <c r="I171" s="43"/>
    </row>
    <row r="172" spans="1:14" ht="18.75" x14ac:dyDescent="0.3">
      <c r="C172" s="351"/>
      <c r="D172" s="352" t="s">
        <v>45</v>
      </c>
      <c r="F172" s="349"/>
      <c r="G172" s="43"/>
      <c r="I172" s="43"/>
    </row>
    <row r="186" spans="14:15" x14ac:dyDescent="0.25">
      <c r="N186" s="46"/>
      <c r="O186" s="46"/>
    </row>
    <row r="202" spans="14:14" x14ac:dyDescent="0.25">
      <c r="N202" s="203">
        <f>IF(COUNTA(G188:J202)&gt;0,1,0)</f>
        <v>0</v>
      </c>
    </row>
  </sheetData>
  <sheetProtection algorithmName="SHA-512" hashValue="V/K4Qgla1ySiLnqKmCYc1uk4unKrKZVro/Diz31hD7ZtfPBaJuE+KjVswVS9niIeAEQguiVIazVIf4rbmvaZvg==" saltValue="LCRdgJOVJAin29KWwUvPUA==" spinCount="100000" sheet="1" objects="1" scenarios="1"/>
  <mergeCells count="96">
    <mergeCell ref="A121:B121"/>
    <mergeCell ref="C121:J121"/>
    <mergeCell ref="A122:A123"/>
    <mergeCell ref="F6:F7"/>
    <mergeCell ref="G6:G7"/>
    <mergeCell ref="H6:H7"/>
    <mergeCell ref="A23:F23"/>
    <mergeCell ref="A89:J89"/>
    <mergeCell ref="A6:A7"/>
    <mergeCell ref="B6:B7"/>
    <mergeCell ref="C6:C7"/>
    <mergeCell ref="D6:D7"/>
    <mergeCell ref="E6:E7"/>
    <mergeCell ref="A30:J30"/>
    <mergeCell ref="A31:J31"/>
    <mergeCell ref="A32:J32"/>
    <mergeCell ref="A5:B5"/>
    <mergeCell ref="C5:J5"/>
    <mergeCell ref="A1:J1"/>
    <mergeCell ref="A2:J2"/>
    <mergeCell ref="A3:J3"/>
    <mergeCell ref="A4:B4"/>
    <mergeCell ref="C4:J4"/>
    <mergeCell ref="A33:B33"/>
    <mergeCell ref="C33:J33"/>
    <mergeCell ref="A34:B34"/>
    <mergeCell ref="C34:J34"/>
    <mergeCell ref="A35:A36"/>
    <mergeCell ref="B35:B36"/>
    <mergeCell ref="C35:C36"/>
    <mergeCell ref="D35:D36"/>
    <mergeCell ref="E35:E36"/>
    <mergeCell ref="F35:F36"/>
    <mergeCell ref="G35:G36"/>
    <mergeCell ref="H35:H36"/>
    <mergeCell ref="A52:F52"/>
    <mergeCell ref="A59:J59"/>
    <mergeCell ref="A60:J60"/>
    <mergeCell ref="A61:J61"/>
    <mergeCell ref="A62:B62"/>
    <mergeCell ref="C62:J62"/>
    <mergeCell ref="A63:B63"/>
    <mergeCell ref="C63:J63"/>
    <mergeCell ref="A64:A65"/>
    <mergeCell ref="B64:B65"/>
    <mergeCell ref="C64:C65"/>
    <mergeCell ref="D64:D65"/>
    <mergeCell ref="E64:E65"/>
    <mergeCell ref="F64:F65"/>
    <mergeCell ref="G64:G65"/>
    <mergeCell ref="H64:H65"/>
    <mergeCell ref="A81:F81"/>
    <mergeCell ref="A88:J88"/>
    <mergeCell ref="A91:B91"/>
    <mergeCell ref="C91:J91"/>
    <mergeCell ref="A93:A94"/>
    <mergeCell ref="B93:B94"/>
    <mergeCell ref="C93:C94"/>
    <mergeCell ref="D93:D94"/>
    <mergeCell ref="E93:E94"/>
    <mergeCell ref="F93:F94"/>
    <mergeCell ref="G93:G94"/>
    <mergeCell ref="H93:H94"/>
    <mergeCell ref="A90:J90"/>
    <mergeCell ref="A92:B92"/>
    <mergeCell ref="C92:J92"/>
    <mergeCell ref="A110:F110"/>
    <mergeCell ref="A117:J117"/>
    <mergeCell ref="A118:J118"/>
    <mergeCell ref="A119:J119"/>
    <mergeCell ref="A120:B120"/>
    <mergeCell ref="C120:J120"/>
    <mergeCell ref="G122:G123"/>
    <mergeCell ref="H122:H123"/>
    <mergeCell ref="A139:F139"/>
    <mergeCell ref="A146:J146"/>
    <mergeCell ref="A147:J147"/>
    <mergeCell ref="B122:B123"/>
    <mergeCell ref="C122:C123"/>
    <mergeCell ref="D122:D123"/>
    <mergeCell ref="E122:E123"/>
    <mergeCell ref="F122:F123"/>
    <mergeCell ref="A148:J148"/>
    <mergeCell ref="A149:B149"/>
    <mergeCell ref="C149:J149"/>
    <mergeCell ref="A150:B150"/>
    <mergeCell ref="C150:J150"/>
    <mergeCell ref="F151:F152"/>
    <mergeCell ref="G151:G152"/>
    <mergeCell ref="H151:H152"/>
    <mergeCell ref="A168:F168"/>
    <mergeCell ref="A151:A152"/>
    <mergeCell ref="B151:B152"/>
    <mergeCell ref="C151:C152"/>
    <mergeCell ref="D151:D152"/>
    <mergeCell ref="E151:E15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7:I51 I66:I80 I95:I109 I124:I138 I153:I167" xr:uid="{00000000-0002-0000-1100-000000000000}">
      <formula1>0</formula1>
      <formula2>M8</formula2>
    </dataValidation>
  </dataValidations>
  <pageMargins left="0.7" right="0.7" top="0.75" bottom="0.75" header="0.3" footer="0.3"/>
  <pageSetup paperSize="9" scale="52" orientation="landscape" r:id="rId1"/>
  <rowBreaks count="5" manualBreakCount="5">
    <brk id="29" max="9" man="1"/>
    <brk id="58" max="9" man="1"/>
    <brk id="87" max="9" man="1"/>
    <brk id="116" max="9" man="1"/>
    <brk id="145" max="9" man="1"/>
  </rowBreaks>
  <colBreaks count="1" manualBreakCount="1">
    <brk id="10" max="1048575" man="1"/>
  </colBreaks>
  <ignoredErrors>
    <ignoredError sqref="K1:K1048576"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8"/>
  <dimension ref="A1:O186"/>
  <sheetViews>
    <sheetView zoomScale="80" zoomScaleNormal="80" workbookViewId="0">
      <selection activeCell="B8" sqref="B8"/>
    </sheetView>
  </sheetViews>
  <sheetFormatPr defaultColWidth="8.85546875" defaultRowHeight="15.75" x14ac:dyDescent="0.25"/>
  <cols>
    <col min="1" max="1" width="6.5703125" style="43" customWidth="1"/>
    <col min="2" max="2" width="14.5703125" style="43" customWidth="1"/>
    <col min="3" max="3" width="19.7109375" style="43" customWidth="1"/>
    <col min="4" max="4" width="45.7109375" style="43" customWidth="1"/>
    <col min="5" max="5" width="41.7109375" style="43" customWidth="1"/>
    <col min="6" max="6" width="40.7109375" style="43" customWidth="1"/>
    <col min="7" max="7" width="16.7109375" style="284" customWidth="1"/>
    <col min="8" max="8" width="30.7109375" style="43" customWidth="1"/>
    <col min="9" max="10" width="16.7109375" style="43" customWidth="1"/>
    <col min="11" max="11" width="51.28515625" style="114" customWidth="1"/>
    <col min="12" max="12" width="8.85546875" style="67" hidden="1" customWidth="1"/>
    <col min="13" max="13" width="28.7109375" style="43" hidden="1" customWidth="1"/>
    <col min="14" max="14" width="11.7109375" style="43" hidden="1" customWidth="1"/>
    <col min="15" max="15" width="0" style="43" hidden="1" customWidth="1"/>
    <col min="16" max="16384" width="8.85546875" style="43"/>
  </cols>
  <sheetData>
    <row r="1" spans="1:15" x14ac:dyDescent="0.25">
      <c r="A1" s="501" t="s">
        <v>113</v>
      </c>
      <c r="B1" s="501"/>
      <c r="C1" s="501"/>
      <c r="D1" s="501"/>
      <c r="E1" s="501"/>
      <c r="F1" s="501"/>
      <c r="G1" s="501"/>
      <c r="H1" s="501"/>
      <c r="I1" s="501"/>
      <c r="J1" s="501"/>
      <c r="K1" s="139"/>
      <c r="L1" s="141"/>
      <c r="O1" s="193" t="str">
        <f>CONCATENATE("A1:J",SUM(N:N)*27)</f>
        <v>A1:J27</v>
      </c>
    </row>
    <row r="2" spans="1:15" ht="15.6" customHeight="1" x14ac:dyDescent="0.25">
      <c r="A2" s="489" t="str">
        <f>IF(YilDonem&lt;&gt;"",CONCATENATE(YilDonem," dönemine aittir."),"")</f>
        <v/>
      </c>
      <c r="B2" s="489"/>
      <c r="C2" s="489"/>
      <c r="D2" s="489"/>
      <c r="E2" s="489"/>
      <c r="F2" s="489"/>
      <c r="G2" s="489"/>
      <c r="H2" s="489"/>
      <c r="I2" s="489"/>
      <c r="J2" s="489"/>
      <c r="K2" s="113"/>
      <c r="L2" s="68"/>
      <c r="M2" s="74"/>
    </row>
    <row r="3" spans="1:15" ht="15.95" customHeight="1" thickBot="1" x14ac:dyDescent="0.3">
      <c r="A3" s="502" t="s">
        <v>116</v>
      </c>
      <c r="B3" s="502"/>
      <c r="C3" s="502"/>
      <c r="D3" s="502"/>
      <c r="E3" s="502"/>
      <c r="F3" s="502"/>
      <c r="G3" s="502"/>
      <c r="H3" s="502"/>
      <c r="I3" s="502"/>
      <c r="J3" s="502"/>
      <c r="K3" s="113"/>
      <c r="L3" s="68"/>
      <c r="M3" s="74"/>
    </row>
    <row r="4" spans="1:15" ht="31.7" customHeight="1" thickBot="1" x14ac:dyDescent="0.3">
      <c r="A4" s="491" t="s">
        <v>1</v>
      </c>
      <c r="B4" s="492"/>
      <c r="C4" s="493" t="str">
        <f>IF(ProjeNo&gt;0,ProjeNo,"")</f>
        <v/>
      </c>
      <c r="D4" s="494"/>
      <c r="E4" s="494"/>
      <c r="F4" s="494"/>
      <c r="G4" s="494"/>
      <c r="H4" s="494"/>
      <c r="I4" s="494"/>
      <c r="J4" s="495"/>
    </row>
    <row r="5" spans="1:15" ht="31.7" customHeight="1" thickBot="1" x14ac:dyDescent="0.3">
      <c r="A5" s="496" t="s">
        <v>11</v>
      </c>
      <c r="B5" s="497"/>
      <c r="C5" s="498" t="str">
        <f>IF(ProjeAdi&gt;0,ProjeAdi,"")</f>
        <v/>
      </c>
      <c r="D5" s="499"/>
      <c r="E5" s="499"/>
      <c r="F5" s="499"/>
      <c r="G5" s="499"/>
      <c r="H5" s="499"/>
      <c r="I5" s="499"/>
      <c r="J5" s="500"/>
    </row>
    <row r="6" spans="1:15" ht="51.95" customHeight="1" thickBot="1" x14ac:dyDescent="0.3">
      <c r="A6" s="487" t="s">
        <v>7</v>
      </c>
      <c r="B6" s="487" t="s">
        <v>114</v>
      </c>
      <c r="C6" s="487" t="s">
        <v>115</v>
      </c>
      <c r="D6" s="487" t="s">
        <v>109</v>
      </c>
      <c r="E6" s="487" t="s">
        <v>107</v>
      </c>
      <c r="F6" s="487" t="s">
        <v>108</v>
      </c>
      <c r="G6" s="512" t="s">
        <v>93</v>
      </c>
      <c r="H6" s="487" t="s">
        <v>94</v>
      </c>
      <c r="I6" s="137" t="s">
        <v>95</v>
      </c>
      <c r="J6" s="137" t="s">
        <v>95</v>
      </c>
      <c r="N6" s="46"/>
      <c r="O6" s="46"/>
    </row>
    <row r="7" spans="1:15" ht="16.5" thickBot="1" x14ac:dyDescent="0.3">
      <c r="A7" s="505"/>
      <c r="B7" s="505"/>
      <c r="C7" s="505"/>
      <c r="D7" s="505"/>
      <c r="E7" s="505"/>
      <c r="F7" s="505"/>
      <c r="G7" s="509"/>
      <c r="H7" s="505"/>
      <c r="I7" s="138" t="s">
        <v>96</v>
      </c>
      <c r="J7" s="138" t="s">
        <v>99</v>
      </c>
    </row>
    <row r="8" spans="1:15" ht="37.15" customHeight="1" x14ac:dyDescent="0.25">
      <c r="A8" s="53">
        <v>1</v>
      </c>
      <c r="B8" s="54"/>
      <c r="C8" s="55"/>
      <c r="D8" s="55"/>
      <c r="E8" s="55"/>
      <c r="F8" s="55"/>
      <c r="G8" s="56"/>
      <c r="H8" s="55"/>
      <c r="I8" s="285"/>
      <c r="J8" s="272"/>
      <c r="K8" s="200"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0" t="str">
        <f t="shared" ref="K9:K14" si="0">IF(AND(COUNTA(B9:F9)&gt;0,L9=1),"Belge Tarihi,Belge Numarası ve KDV Dahil Tutar doldurulduktan sonra KDV Hariç Tutar doldurulabilir.","")</f>
        <v/>
      </c>
      <c r="L9" s="199">
        <f t="shared" ref="L9:L14" si="1">IF(COUNTA(G9:H9)+COUNTA(J9)=3,0,1)</f>
        <v>1</v>
      </c>
      <c r="M9" s="201">
        <f t="shared" ref="M9:M22" si="2">IF(L9=1,0,100000000)</f>
        <v>0</v>
      </c>
    </row>
    <row r="10" spans="1:15" ht="37.15" customHeight="1" x14ac:dyDescent="0.25">
      <c r="A10" s="47">
        <v>3</v>
      </c>
      <c r="B10" s="33"/>
      <c r="C10" s="34"/>
      <c r="D10" s="34"/>
      <c r="E10" s="34"/>
      <c r="F10" s="34"/>
      <c r="G10" s="35"/>
      <c r="H10" s="34"/>
      <c r="I10" s="278"/>
      <c r="J10" s="274"/>
      <c r="K10" s="200" t="str">
        <f t="shared" si="0"/>
        <v/>
      </c>
      <c r="L10" s="199">
        <f t="shared" si="1"/>
        <v>1</v>
      </c>
      <c r="M10" s="201">
        <f t="shared" si="2"/>
        <v>0</v>
      </c>
    </row>
    <row r="11" spans="1:15" ht="37.15" customHeight="1" x14ac:dyDescent="0.25">
      <c r="A11" s="47">
        <v>4</v>
      </c>
      <c r="B11" s="33"/>
      <c r="C11" s="34"/>
      <c r="D11" s="34"/>
      <c r="E11" s="34"/>
      <c r="F11" s="34"/>
      <c r="G11" s="35"/>
      <c r="H11" s="34"/>
      <c r="I11" s="278"/>
      <c r="J11" s="274"/>
      <c r="K11" s="200" t="str">
        <f t="shared" si="0"/>
        <v/>
      </c>
      <c r="L11" s="199">
        <f t="shared" si="1"/>
        <v>1</v>
      </c>
      <c r="M11" s="201">
        <f t="shared" si="2"/>
        <v>0</v>
      </c>
    </row>
    <row r="12" spans="1:15" ht="37.15" customHeight="1" x14ac:dyDescent="0.25">
      <c r="A12" s="47">
        <v>5</v>
      </c>
      <c r="B12" s="33"/>
      <c r="C12" s="34"/>
      <c r="D12" s="34"/>
      <c r="E12" s="34"/>
      <c r="F12" s="34"/>
      <c r="G12" s="35"/>
      <c r="H12" s="34"/>
      <c r="I12" s="278"/>
      <c r="J12" s="274"/>
      <c r="K12" s="200" t="str">
        <f t="shared" si="0"/>
        <v/>
      </c>
      <c r="L12" s="199">
        <f t="shared" si="1"/>
        <v>1</v>
      </c>
      <c r="M12" s="201">
        <f t="shared" si="2"/>
        <v>0</v>
      </c>
    </row>
    <row r="13" spans="1:15" ht="37.15" customHeight="1" x14ac:dyDescent="0.25">
      <c r="A13" s="47">
        <v>6</v>
      </c>
      <c r="B13" s="33"/>
      <c r="C13" s="34"/>
      <c r="D13" s="34"/>
      <c r="E13" s="34"/>
      <c r="F13" s="34"/>
      <c r="G13" s="35"/>
      <c r="H13" s="34"/>
      <c r="I13" s="278"/>
      <c r="J13" s="274"/>
      <c r="K13" s="200" t="str">
        <f t="shared" si="0"/>
        <v/>
      </c>
      <c r="L13" s="199">
        <f t="shared" si="1"/>
        <v>1</v>
      </c>
      <c r="M13" s="201">
        <f t="shared" si="2"/>
        <v>0</v>
      </c>
    </row>
    <row r="14" spans="1:15" ht="37.15" customHeight="1" x14ac:dyDescent="0.25">
      <c r="A14" s="48">
        <v>7</v>
      </c>
      <c r="B14" s="36"/>
      <c r="C14" s="37"/>
      <c r="D14" s="37"/>
      <c r="E14" s="37"/>
      <c r="F14" s="37"/>
      <c r="G14" s="78"/>
      <c r="H14" s="37"/>
      <c r="I14" s="286"/>
      <c r="J14" s="279"/>
      <c r="K14" s="200" t="str">
        <f t="shared" si="0"/>
        <v/>
      </c>
      <c r="L14" s="199">
        <f t="shared" si="1"/>
        <v>1</v>
      </c>
      <c r="M14" s="201">
        <f t="shared" si="2"/>
        <v>0</v>
      </c>
    </row>
    <row r="15" spans="1:15" ht="37.15" customHeight="1" x14ac:dyDescent="0.25">
      <c r="A15" s="48">
        <v>8</v>
      </c>
      <c r="B15" s="36"/>
      <c r="C15" s="37"/>
      <c r="D15" s="37"/>
      <c r="E15" s="37"/>
      <c r="F15" s="37"/>
      <c r="G15" s="78"/>
      <c r="H15" s="37"/>
      <c r="I15" s="286"/>
      <c r="J15" s="279"/>
      <c r="K15" s="200" t="str">
        <f t="shared" ref="K15:K22" si="3">IF(AND(COUNTA(B15:F15)&gt;0,L15=1),"Belge Tarihi,Belge Numarası ve KDV Dahil Tutar doldurulduktan sonra KDV Hariç Tutar doldurulabilir.","")</f>
        <v/>
      </c>
      <c r="L15" s="199">
        <f t="shared" ref="L15:L22" si="4">IF(COUNTA(G15:H15)+COUNTA(J15)=3,0,1)</f>
        <v>1</v>
      </c>
      <c r="M15" s="201">
        <f t="shared" si="2"/>
        <v>0</v>
      </c>
    </row>
    <row r="16" spans="1:15" ht="37.15" customHeight="1" x14ac:dyDescent="0.25">
      <c r="A16" s="48">
        <v>9</v>
      </c>
      <c r="B16" s="36"/>
      <c r="C16" s="37"/>
      <c r="D16" s="37"/>
      <c r="E16" s="37"/>
      <c r="F16" s="37"/>
      <c r="G16" s="78"/>
      <c r="H16" s="37"/>
      <c r="I16" s="286"/>
      <c r="J16" s="279"/>
      <c r="K16" s="200" t="str">
        <f t="shared" si="3"/>
        <v/>
      </c>
      <c r="L16" s="199">
        <f t="shared" si="4"/>
        <v>1</v>
      </c>
      <c r="M16" s="201">
        <f t="shared" si="2"/>
        <v>0</v>
      </c>
    </row>
    <row r="17" spans="1:14" ht="37.15" customHeight="1" x14ac:dyDescent="0.25">
      <c r="A17" s="48">
        <v>10</v>
      </c>
      <c r="B17" s="36"/>
      <c r="C17" s="37"/>
      <c r="D17" s="37"/>
      <c r="E17" s="37"/>
      <c r="F17" s="37"/>
      <c r="G17" s="78"/>
      <c r="H17" s="37"/>
      <c r="I17" s="286"/>
      <c r="J17" s="279"/>
      <c r="K17" s="200" t="str">
        <f t="shared" si="3"/>
        <v/>
      </c>
      <c r="L17" s="199">
        <f t="shared" si="4"/>
        <v>1</v>
      </c>
      <c r="M17" s="201">
        <f t="shared" si="2"/>
        <v>0</v>
      </c>
    </row>
    <row r="18" spans="1:14" ht="37.15" customHeight="1" x14ac:dyDescent="0.25">
      <c r="A18" s="48">
        <v>11</v>
      </c>
      <c r="B18" s="36"/>
      <c r="C18" s="37"/>
      <c r="D18" s="37"/>
      <c r="E18" s="37"/>
      <c r="F18" s="37"/>
      <c r="G18" s="78"/>
      <c r="H18" s="37"/>
      <c r="I18" s="286"/>
      <c r="J18" s="279"/>
      <c r="K18" s="200" t="str">
        <f t="shared" si="3"/>
        <v/>
      </c>
      <c r="L18" s="199">
        <f t="shared" si="4"/>
        <v>1</v>
      </c>
      <c r="M18" s="201">
        <f t="shared" si="2"/>
        <v>0</v>
      </c>
    </row>
    <row r="19" spans="1:14" ht="37.15" customHeight="1" x14ac:dyDescent="0.25">
      <c r="A19" s="48">
        <v>12</v>
      </c>
      <c r="B19" s="36"/>
      <c r="C19" s="37"/>
      <c r="D19" s="37"/>
      <c r="E19" s="37"/>
      <c r="F19" s="37"/>
      <c r="G19" s="78"/>
      <c r="H19" s="37"/>
      <c r="I19" s="286"/>
      <c r="J19" s="279"/>
      <c r="K19" s="200" t="str">
        <f t="shared" si="3"/>
        <v/>
      </c>
      <c r="L19" s="199">
        <f t="shared" si="4"/>
        <v>1</v>
      </c>
      <c r="M19" s="201">
        <f t="shared" si="2"/>
        <v>0</v>
      </c>
    </row>
    <row r="20" spans="1:14" ht="37.15" customHeight="1" x14ac:dyDescent="0.25">
      <c r="A20" s="48">
        <v>13</v>
      </c>
      <c r="B20" s="36"/>
      <c r="C20" s="37"/>
      <c r="D20" s="37"/>
      <c r="E20" s="37"/>
      <c r="F20" s="37"/>
      <c r="G20" s="78"/>
      <c r="H20" s="37"/>
      <c r="I20" s="286"/>
      <c r="J20" s="279"/>
      <c r="K20" s="200" t="str">
        <f t="shared" si="3"/>
        <v/>
      </c>
      <c r="L20" s="199">
        <f t="shared" si="4"/>
        <v>1</v>
      </c>
      <c r="M20" s="201">
        <f t="shared" si="2"/>
        <v>0</v>
      </c>
    </row>
    <row r="21" spans="1:14" ht="37.15" customHeight="1" x14ac:dyDescent="0.25">
      <c r="A21" s="48">
        <v>14</v>
      </c>
      <c r="B21" s="36"/>
      <c r="C21" s="37"/>
      <c r="D21" s="37"/>
      <c r="E21" s="37"/>
      <c r="F21" s="37"/>
      <c r="G21" s="78"/>
      <c r="H21" s="37"/>
      <c r="I21" s="286"/>
      <c r="J21" s="279"/>
      <c r="K21" s="200" t="str">
        <f t="shared" si="3"/>
        <v/>
      </c>
      <c r="L21" s="199">
        <f t="shared" si="4"/>
        <v>1</v>
      </c>
      <c r="M21" s="201">
        <f t="shared" si="2"/>
        <v>0</v>
      </c>
    </row>
    <row r="22" spans="1:14" ht="37.15" customHeight="1" thickBot="1" x14ac:dyDescent="0.3">
      <c r="A22" s="48">
        <v>15</v>
      </c>
      <c r="B22" s="39"/>
      <c r="C22" s="40"/>
      <c r="D22" s="40"/>
      <c r="E22" s="40"/>
      <c r="F22" s="40"/>
      <c r="G22" s="80"/>
      <c r="H22" s="40"/>
      <c r="I22" s="287"/>
      <c r="J22" s="280"/>
      <c r="K22" s="200" t="str">
        <f t="shared" si="3"/>
        <v/>
      </c>
      <c r="L22" s="199">
        <f t="shared" si="4"/>
        <v>1</v>
      </c>
      <c r="M22" s="201">
        <f t="shared" si="2"/>
        <v>0</v>
      </c>
      <c r="N22" s="43">
        <v>1</v>
      </c>
    </row>
    <row r="23" spans="1:14" ht="37.15" customHeight="1" thickBot="1" x14ac:dyDescent="0.3">
      <c r="A23" s="510" t="s">
        <v>176</v>
      </c>
      <c r="B23" s="510"/>
      <c r="C23" s="510"/>
      <c r="D23" s="510"/>
      <c r="E23" s="510"/>
      <c r="F23" s="510"/>
      <c r="G23" s="515"/>
      <c r="H23" s="9" t="s">
        <v>46</v>
      </c>
      <c r="I23" s="288">
        <f>SUM(I8:I22)</f>
        <v>0</v>
      </c>
      <c r="J23" s="322"/>
      <c r="K23" s="115"/>
    </row>
    <row r="24" spans="1:14" x14ac:dyDescent="0.25">
      <c r="A24" s="74" t="s">
        <v>189</v>
      </c>
      <c r="K24" s="202" t="str">
        <f t="shared" ref="K24" si="5">IF(AND(I24&gt;0,J24=""),"KDV Dahil Tutar Yazılmalıdır.","")</f>
        <v/>
      </c>
    </row>
    <row r="25" spans="1:14" x14ac:dyDescent="0.25">
      <c r="A25" s="43" t="s">
        <v>155</v>
      </c>
    </row>
    <row r="26" spans="1:14" ht="18.75" x14ac:dyDescent="0.3">
      <c r="B26" s="349" t="s">
        <v>43</v>
      </c>
      <c r="C26" s="350">
        <f ca="1">imzatarihi</f>
        <v>46091</v>
      </c>
      <c r="D26" s="352" t="s">
        <v>44</v>
      </c>
      <c r="E26" s="348" t="str">
        <f>IF(kurulusyetkilisi&gt;0,kurulusyetkilisi,"")</f>
        <v/>
      </c>
      <c r="G26" s="43"/>
    </row>
    <row r="27" spans="1:14" ht="18.75" x14ac:dyDescent="0.3">
      <c r="C27" s="351"/>
      <c r="D27" s="352" t="s">
        <v>45</v>
      </c>
      <c r="F27" s="349"/>
      <c r="G27" s="43"/>
    </row>
    <row r="28" spans="1:14" x14ac:dyDescent="0.25">
      <c r="A28" s="501" t="s">
        <v>113</v>
      </c>
      <c r="B28" s="501"/>
      <c r="C28" s="501"/>
      <c r="D28" s="501"/>
      <c r="E28" s="501"/>
      <c r="F28" s="501"/>
      <c r="G28" s="501"/>
      <c r="H28" s="501"/>
      <c r="I28" s="501"/>
      <c r="J28" s="501"/>
      <c r="K28" s="139"/>
      <c r="L28" s="141"/>
    </row>
    <row r="29" spans="1:14" ht="15.6" customHeight="1" x14ac:dyDescent="0.25">
      <c r="A29" s="489" t="str">
        <f>IF(YilDonem&lt;&gt;"",CONCATENATE(YilDonem," dönemine aittir."),"")</f>
        <v/>
      </c>
      <c r="B29" s="489"/>
      <c r="C29" s="489"/>
      <c r="D29" s="489"/>
      <c r="E29" s="489"/>
      <c r="F29" s="489"/>
      <c r="G29" s="489"/>
      <c r="H29" s="489"/>
      <c r="I29" s="489"/>
      <c r="J29" s="489"/>
      <c r="K29" s="113"/>
      <c r="L29" s="68"/>
      <c r="M29" s="74"/>
    </row>
    <row r="30" spans="1:14" ht="15.95" customHeight="1" thickBot="1" x14ac:dyDescent="0.3">
      <c r="A30" s="502" t="s">
        <v>116</v>
      </c>
      <c r="B30" s="502"/>
      <c r="C30" s="502"/>
      <c r="D30" s="502"/>
      <c r="E30" s="502"/>
      <c r="F30" s="502"/>
      <c r="G30" s="502"/>
      <c r="H30" s="502"/>
      <c r="I30" s="502"/>
      <c r="J30" s="502"/>
      <c r="K30" s="113"/>
      <c r="L30" s="68"/>
      <c r="M30" s="74"/>
    </row>
    <row r="31" spans="1:14" ht="31.7" customHeight="1" thickBot="1" x14ac:dyDescent="0.3">
      <c r="A31" s="491" t="s">
        <v>1</v>
      </c>
      <c r="B31" s="492"/>
      <c r="C31" s="493" t="str">
        <f>IF(ProjeNo&gt;0,ProjeNo,"")</f>
        <v/>
      </c>
      <c r="D31" s="494"/>
      <c r="E31" s="494"/>
      <c r="F31" s="494"/>
      <c r="G31" s="494"/>
      <c r="H31" s="494"/>
      <c r="I31" s="494"/>
      <c r="J31" s="495"/>
    </row>
    <row r="32" spans="1:14" ht="31.7" customHeight="1" thickBot="1" x14ac:dyDescent="0.3">
      <c r="A32" s="496" t="s">
        <v>11</v>
      </c>
      <c r="B32" s="497"/>
      <c r="C32" s="498" t="str">
        <f>IF(ProjeAdi&gt;0,ProjeAdi,"")</f>
        <v/>
      </c>
      <c r="D32" s="499"/>
      <c r="E32" s="499"/>
      <c r="F32" s="499"/>
      <c r="G32" s="499"/>
      <c r="H32" s="499"/>
      <c r="I32" s="499"/>
      <c r="J32" s="500"/>
    </row>
    <row r="33" spans="1:15" ht="51.95" customHeight="1" thickBot="1" x14ac:dyDescent="0.3">
      <c r="A33" s="487" t="s">
        <v>7</v>
      </c>
      <c r="B33" s="487" t="s">
        <v>114</v>
      </c>
      <c r="C33" s="487" t="s">
        <v>115</v>
      </c>
      <c r="D33" s="487" t="s">
        <v>109</v>
      </c>
      <c r="E33" s="487" t="s">
        <v>107</v>
      </c>
      <c r="F33" s="487" t="s">
        <v>108</v>
      </c>
      <c r="G33" s="512" t="s">
        <v>93</v>
      </c>
      <c r="H33" s="487" t="s">
        <v>94</v>
      </c>
      <c r="I33" s="137" t="s">
        <v>95</v>
      </c>
      <c r="J33" s="137" t="s">
        <v>95</v>
      </c>
    </row>
    <row r="34" spans="1:15" ht="16.5" thickBot="1" x14ac:dyDescent="0.3">
      <c r="A34" s="505"/>
      <c r="B34" s="505"/>
      <c r="C34" s="505"/>
      <c r="D34" s="505"/>
      <c r="E34" s="505"/>
      <c r="F34" s="505"/>
      <c r="G34" s="509"/>
      <c r="H34" s="505"/>
      <c r="I34" s="138" t="s">
        <v>96</v>
      </c>
      <c r="J34" s="138" t="s">
        <v>99</v>
      </c>
    </row>
    <row r="35" spans="1:15" ht="37.15" customHeight="1" x14ac:dyDescent="0.25">
      <c r="A35" s="53">
        <v>16</v>
      </c>
      <c r="B35" s="54"/>
      <c r="C35" s="55"/>
      <c r="D35" s="55"/>
      <c r="E35" s="55"/>
      <c r="F35" s="55"/>
      <c r="G35" s="56"/>
      <c r="H35" s="55"/>
      <c r="I35" s="285"/>
      <c r="J35" s="272"/>
      <c r="K35" s="200" t="str">
        <f>IF(AND(COUNTA(B35:F35)&gt;0,L35=1),"Belge Tarihi,Belge Numarası ve KDV Dahil Tutar doldurulduktan sonra KDV Hariç Tutar doldurulabilir.","")</f>
        <v/>
      </c>
      <c r="L35" s="199">
        <f>IF(COUNTA(G35:H35)+COUNTA(J35)=3,0,1)</f>
        <v>1</v>
      </c>
      <c r="M35" s="201">
        <f>IF(L35=1,0,100000000)</f>
        <v>0</v>
      </c>
    </row>
    <row r="36" spans="1:15" ht="37.15" customHeight="1" x14ac:dyDescent="0.25">
      <c r="A36" s="47">
        <v>17</v>
      </c>
      <c r="B36" s="33"/>
      <c r="C36" s="34"/>
      <c r="D36" s="34"/>
      <c r="E36" s="34"/>
      <c r="F36" s="34"/>
      <c r="G36" s="35"/>
      <c r="H36" s="34"/>
      <c r="I36" s="278"/>
      <c r="J36" s="274"/>
      <c r="K36" s="200" t="str">
        <f t="shared" ref="K36:K49" si="6">IF(AND(COUNTA(B36:F36)&gt;0,L36=1),"Belge Tarihi,Belge Numarası ve KDV Dahil Tutar doldurulduktan sonra KDV Hariç Tutar doldurulabilir.","")</f>
        <v/>
      </c>
      <c r="L36" s="199">
        <f t="shared" ref="L36:L49" si="7">IF(COUNTA(G36:H36)+COUNTA(J36)=3,0,1)</f>
        <v>1</v>
      </c>
      <c r="M36" s="201">
        <f t="shared" ref="M36:M49" si="8">IF(L36=1,0,100000000)</f>
        <v>0</v>
      </c>
      <c r="N36" s="46"/>
      <c r="O36" s="46"/>
    </row>
    <row r="37" spans="1:15" ht="37.15" customHeight="1" x14ac:dyDescent="0.25">
      <c r="A37" s="47">
        <v>18</v>
      </c>
      <c r="B37" s="33"/>
      <c r="C37" s="34"/>
      <c r="D37" s="34"/>
      <c r="E37" s="34"/>
      <c r="F37" s="34"/>
      <c r="G37" s="35"/>
      <c r="H37" s="34"/>
      <c r="I37" s="278"/>
      <c r="J37" s="274"/>
      <c r="K37" s="200" t="str">
        <f t="shared" si="6"/>
        <v/>
      </c>
      <c r="L37" s="199">
        <f t="shared" si="7"/>
        <v>1</v>
      </c>
      <c r="M37" s="201">
        <f t="shared" si="8"/>
        <v>0</v>
      </c>
    </row>
    <row r="38" spans="1:15" ht="37.15" customHeight="1" x14ac:dyDescent="0.25">
      <c r="A38" s="47">
        <v>19</v>
      </c>
      <c r="B38" s="33"/>
      <c r="C38" s="34"/>
      <c r="D38" s="34"/>
      <c r="E38" s="34"/>
      <c r="F38" s="34"/>
      <c r="G38" s="35"/>
      <c r="H38" s="34"/>
      <c r="I38" s="278"/>
      <c r="J38" s="274"/>
      <c r="K38" s="200" t="str">
        <f t="shared" si="6"/>
        <v/>
      </c>
      <c r="L38" s="199">
        <f t="shared" si="7"/>
        <v>1</v>
      </c>
      <c r="M38" s="201">
        <f t="shared" si="8"/>
        <v>0</v>
      </c>
    </row>
    <row r="39" spans="1:15" ht="37.15" customHeight="1" x14ac:dyDescent="0.25">
      <c r="A39" s="47">
        <v>20</v>
      </c>
      <c r="B39" s="33"/>
      <c r="C39" s="34"/>
      <c r="D39" s="34"/>
      <c r="E39" s="34"/>
      <c r="F39" s="34"/>
      <c r="G39" s="35"/>
      <c r="H39" s="34"/>
      <c r="I39" s="278"/>
      <c r="J39" s="274"/>
      <c r="K39" s="200" t="str">
        <f t="shared" si="6"/>
        <v/>
      </c>
      <c r="L39" s="199">
        <f t="shared" si="7"/>
        <v>1</v>
      </c>
      <c r="M39" s="201">
        <f t="shared" si="8"/>
        <v>0</v>
      </c>
    </row>
    <row r="40" spans="1:15" ht="37.15" customHeight="1" x14ac:dyDescent="0.25">
      <c r="A40" s="47">
        <v>21</v>
      </c>
      <c r="B40" s="33"/>
      <c r="C40" s="34"/>
      <c r="D40" s="34"/>
      <c r="E40" s="34"/>
      <c r="F40" s="34"/>
      <c r="G40" s="35"/>
      <c r="H40" s="34"/>
      <c r="I40" s="278"/>
      <c r="J40" s="274"/>
      <c r="K40" s="200" t="str">
        <f t="shared" si="6"/>
        <v/>
      </c>
      <c r="L40" s="199">
        <f t="shared" si="7"/>
        <v>1</v>
      </c>
      <c r="M40" s="201">
        <f t="shared" si="8"/>
        <v>0</v>
      </c>
    </row>
    <row r="41" spans="1:15" ht="37.15" customHeight="1" x14ac:dyDescent="0.25">
      <c r="A41" s="48">
        <v>22</v>
      </c>
      <c r="B41" s="36"/>
      <c r="C41" s="37"/>
      <c r="D41" s="37"/>
      <c r="E41" s="37"/>
      <c r="F41" s="37"/>
      <c r="G41" s="78"/>
      <c r="H41" s="37"/>
      <c r="I41" s="286"/>
      <c r="J41" s="279"/>
      <c r="K41" s="200" t="str">
        <f t="shared" si="6"/>
        <v/>
      </c>
      <c r="L41" s="199">
        <f t="shared" si="7"/>
        <v>1</v>
      </c>
      <c r="M41" s="201">
        <f t="shared" si="8"/>
        <v>0</v>
      </c>
    </row>
    <row r="42" spans="1:15" ht="37.15" customHeight="1" x14ac:dyDescent="0.25">
      <c r="A42" s="48">
        <v>23</v>
      </c>
      <c r="B42" s="36"/>
      <c r="C42" s="37"/>
      <c r="D42" s="37"/>
      <c r="E42" s="37"/>
      <c r="F42" s="37"/>
      <c r="G42" s="78"/>
      <c r="H42" s="37"/>
      <c r="I42" s="286"/>
      <c r="J42" s="279"/>
      <c r="K42" s="200" t="str">
        <f t="shared" si="6"/>
        <v/>
      </c>
      <c r="L42" s="199">
        <f t="shared" si="7"/>
        <v>1</v>
      </c>
      <c r="M42" s="201">
        <f t="shared" si="8"/>
        <v>0</v>
      </c>
    </row>
    <row r="43" spans="1:15" ht="37.15" customHeight="1" x14ac:dyDescent="0.25">
      <c r="A43" s="48">
        <v>24</v>
      </c>
      <c r="B43" s="36"/>
      <c r="C43" s="37"/>
      <c r="D43" s="37"/>
      <c r="E43" s="37"/>
      <c r="F43" s="37"/>
      <c r="G43" s="78"/>
      <c r="H43" s="37"/>
      <c r="I43" s="286"/>
      <c r="J43" s="279"/>
      <c r="K43" s="200" t="str">
        <f t="shared" si="6"/>
        <v/>
      </c>
      <c r="L43" s="199">
        <f t="shared" si="7"/>
        <v>1</v>
      </c>
      <c r="M43" s="201">
        <f t="shared" si="8"/>
        <v>0</v>
      </c>
    </row>
    <row r="44" spans="1:15" ht="37.15" customHeight="1" x14ac:dyDescent="0.25">
      <c r="A44" s="48">
        <v>25</v>
      </c>
      <c r="B44" s="36"/>
      <c r="C44" s="37"/>
      <c r="D44" s="37"/>
      <c r="E44" s="37"/>
      <c r="F44" s="37"/>
      <c r="G44" s="78"/>
      <c r="H44" s="37"/>
      <c r="I44" s="286"/>
      <c r="J44" s="279"/>
      <c r="K44" s="200" t="str">
        <f t="shared" si="6"/>
        <v/>
      </c>
      <c r="L44" s="199">
        <f t="shared" si="7"/>
        <v>1</v>
      </c>
      <c r="M44" s="201">
        <f t="shared" si="8"/>
        <v>0</v>
      </c>
    </row>
    <row r="45" spans="1:15" ht="37.15" customHeight="1" x14ac:dyDescent="0.25">
      <c r="A45" s="48">
        <v>26</v>
      </c>
      <c r="B45" s="36"/>
      <c r="C45" s="37"/>
      <c r="D45" s="37"/>
      <c r="E45" s="37"/>
      <c r="F45" s="37"/>
      <c r="G45" s="78"/>
      <c r="H45" s="37"/>
      <c r="I45" s="286"/>
      <c r="J45" s="279"/>
      <c r="K45" s="200" t="str">
        <f t="shared" si="6"/>
        <v/>
      </c>
      <c r="L45" s="199">
        <f t="shared" si="7"/>
        <v>1</v>
      </c>
      <c r="M45" s="201">
        <f t="shared" si="8"/>
        <v>0</v>
      </c>
    </row>
    <row r="46" spans="1:15" ht="37.15" customHeight="1" x14ac:dyDescent="0.25">
      <c r="A46" s="48">
        <v>27</v>
      </c>
      <c r="B46" s="36"/>
      <c r="C46" s="37"/>
      <c r="D46" s="37"/>
      <c r="E46" s="37"/>
      <c r="F46" s="37"/>
      <c r="G46" s="78"/>
      <c r="H46" s="37"/>
      <c r="I46" s="286"/>
      <c r="J46" s="279"/>
      <c r="K46" s="200" t="str">
        <f t="shared" si="6"/>
        <v/>
      </c>
      <c r="L46" s="199">
        <f t="shared" si="7"/>
        <v>1</v>
      </c>
      <c r="M46" s="201">
        <f t="shared" si="8"/>
        <v>0</v>
      </c>
    </row>
    <row r="47" spans="1:15" ht="37.15" customHeight="1" x14ac:dyDescent="0.25">
      <c r="A47" s="48">
        <v>28</v>
      </c>
      <c r="B47" s="36"/>
      <c r="C47" s="37"/>
      <c r="D47" s="37"/>
      <c r="E47" s="37"/>
      <c r="F47" s="37"/>
      <c r="G47" s="78"/>
      <c r="H47" s="37"/>
      <c r="I47" s="286"/>
      <c r="J47" s="279"/>
      <c r="K47" s="200" t="str">
        <f t="shared" si="6"/>
        <v/>
      </c>
      <c r="L47" s="199">
        <f t="shared" si="7"/>
        <v>1</v>
      </c>
      <c r="M47" s="201">
        <f t="shared" si="8"/>
        <v>0</v>
      </c>
    </row>
    <row r="48" spans="1:15" ht="37.15" customHeight="1" x14ac:dyDescent="0.25">
      <c r="A48" s="48">
        <v>29</v>
      </c>
      <c r="B48" s="36"/>
      <c r="C48" s="37"/>
      <c r="D48" s="37"/>
      <c r="E48" s="37"/>
      <c r="F48" s="37"/>
      <c r="G48" s="78"/>
      <c r="H48" s="37"/>
      <c r="I48" s="286"/>
      <c r="J48" s="279"/>
      <c r="K48" s="200" t="str">
        <f t="shared" si="6"/>
        <v/>
      </c>
      <c r="L48" s="199">
        <f t="shared" si="7"/>
        <v>1</v>
      </c>
      <c r="M48" s="201">
        <f t="shared" si="8"/>
        <v>0</v>
      </c>
    </row>
    <row r="49" spans="1:14" ht="37.15" customHeight="1" thickBot="1" x14ac:dyDescent="0.3">
      <c r="A49" s="49">
        <v>30</v>
      </c>
      <c r="B49" s="39"/>
      <c r="C49" s="40"/>
      <c r="D49" s="40"/>
      <c r="E49" s="40"/>
      <c r="F49" s="40"/>
      <c r="G49" s="80"/>
      <c r="H49" s="40"/>
      <c r="I49" s="287"/>
      <c r="J49" s="280"/>
      <c r="K49" s="200" t="str">
        <f t="shared" si="6"/>
        <v/>
      </c>
      <c r="L49" s="199">
        <f t="shared" si="7"/>
        <v>1</v>
      </c>
      <c r="M49" s="201">
        <f t="shared" si="8"/>
        <v>0</v>
      </c>
      <c r="N49" s="203">
        <f>IF(COUNTA(G35:J49)&gt;0,1,0)</f>
        <v>0</v>
      </c>
    </row>
    <row r="50" spans="1:14" ht="37.15" customHeight="1" thickBot="1" x14ac:dyDescent="0.3">
      <c r="A50" s="513" t="s">
        <v>176</v>
      </c>
      <c r="B50" s="513"/>
      <c r="C50" s="513"/>
      <c r="D50" s="513"/>
      <c r="E50" s="513"/>
      <c r="F50" s="513"/>
      <c r="G50" s="514"/>
      <c r="H50" s="10" t="s">
        <v>46</v>
      </c>
      <c r="I50" s="288">
        <f>SUM(I35:I49)+I23</f>
        <v>0</v>
      </c>
      <c r="J50" s="322"/>
      <c r="K50" s="115"/>
    </row>
    <row r="51" spans="1:14" x14ac:dyDescent="0.25">
      <c r="A51" s="74" t="s">
        <v>189</v>
      </c>
      <c r="K51" s="202" t="str">
        <f t="shared" ref="K51" si="9">IF(AND(I51&gt;0,J51=""),"KDV Dahil Tutar Yazılmalıdır.","")</f>
        <v/>
      </c>
    </row>
    <row r="52" spans="1:14" x14ac:dyDescent="0.25">
      <c r="A52" s="43" t="s">
        <v>155</v>
      </c>
    </row>
    <row r="53" spans="1:14" ht="18.75" x14ac:dyDescent="0.3">
      <c r="B53" s="349" t="s">
        <v>43</v>
      </c>
      <c r="C53" s="350">
        <f ca="1">imzatarihi</f>
        <v>46091</v>
      </c>
      <c r="D53" s="352" t="s">
        <v>44</v>
      </c>
      <c r="E53" s="348" t="str">
        <f>IF(kurulusyetkilisi&gt;0,kurulusyetkilisi,"")</f>
        <v/>
      </c>
      <c r="G53" s="43"/>
    </row>
    <row r="54" spans="1:14" ht="18.75" x14ac:dyDescent="0.3">
      <c r="C54" s="351"/>
      <c r="D54" s="352" t="s">
        <v>45</v>
      </c>
      <c r="F54" s="349"/>
      <c r="G54" s="43"/>
    </row>
    <row r="55" spans="1:14" x14ac:dyDescent="0.25">
      <c r="A55" s="501" t="s">
        <v>113</v>
      </c>
      <c r="B55" s="501"/>
      <c r="C55" s="501"/>
      <c r="D55" s="501"/>
      <c r="E55" s="501"/>
      <c r="F55" s="501"/>
      <c r="G55" s="501"/>
      <c r="H55" s="501"/>
      <c r="I55" s="501"/>
      <c r="J55" s="501"/>
      <c r="K55" s="139"/>
      <c r="L55" s="141"/>
    </row>
    <row r="56" spans="1:14" ht="15.6" customHeight="1" x14ac:dyDescent="0.25">
      <c r="A56" s="489" t="str">
        <f>IF(YilDonem&lt;&gt;"",CONCATENATE(YilDonem," dönemine aittir."),"")</f>
        <v/>
      </c>
      <c r="B56" s="489"/>
      <c r="C56" s="489"/>
      <c r="D56" s="489"/>
      <c r="E56" s="489"/>
      <c r="F56" s="489"/>
      <c r="G56" s="489"/>
      <c r="H56" s="489"/>
      <c r="I56" s="489"/>
      <c r="J56" s="489"/>
      <c r="K56" s="113"/>
      <c r="L56" s="68"/>
      <c r="M56" s="74"/>
    </row>
    <row r="57" spans="1:14" ht="15.95" customHeight="1" thickBot="1" x14ac:dyDescent="0.3">
      <c r="A57" s="502" t="s">
        <v>116</v>
      </c>
      <c r="B57" s="502"/>
      <c r="C57" s="502"/>
      <c r="D57" s="502"/>
      <c r="E57" s="502"/>
      <c r="F57" s="502"/>
      <c r="G57" s="502"/>
      <c r="H57" s="502"/>
      <c r="I57" s="502"/>
      <c r="J57" s="502"/>
      <c r="K57" s="113"/>
      <c r="L57" s="68"/>
      <c r="M57" s="74"/>
    </row>
    <row r="58" spans="1:14" ht="31.7" customHeight="1" thickBot="1" x14ac:dyDescent="0.3">
      <c r="A58" s="491" t="s">
        <v>1</v>
      </c>
      <c r="B58" s="492"/>
      <c r="C58" s="493" t="str">
        <f>IF(ProjeNo&gt;0,ProjeNo,"")</f>
        <v/>
      </c>
      <c r="D58" s="494"/>
      <c r="E58" s="494"/>
      <c r="F58" s="494"/>
      <c r="G58" s="494"/>
      <c r="H58" s="494"/>
      <c r="I58" s="494"/>
      <c r="J58" s="495"/>
    </row>
    <row r="59" spans="1:14" ht="31.7" customHeight="1" thickBot="1" x14ac:dyDescent="0.3">
      <c r="A59" s="496" t="s">
        <v>11</v>
      </c>
      <c r="B59" s="497"/>
      <c r="C59" s="498" t="str">
        <f>IF(ProjeAdi&gt;0,ProjeAdi,"")</f>
        <v/>
      </c>
      <c r="D59" s="499"/>
      <c r="E59" s="499"/>
      <c r="F59" s="499"/>
      <c r="G59" s="499"/>
      <c r="H59" s="499"/>
      <c r="I59" s="499"/>
      <c r="J59" s="500"/>
    </row>
    <row r="60" spans="1:14" ht="51.95" customHeight="1" thickBot="1" x14ac:dyDescent="0.3">
      <c r="A60" s="487" t="s">
        <v>7</v>
      </c>
      <c r="B60" s="487" t="s">
        <v>114</v>
      </c>
      <c r="C60" s="487" t="s">
        <v>115</v>
      </c>
      <c r="D60" s="487" t="s">
        <v>109</v>
      </c>
      <c r="E60" s="487" t="s">
        <v>107</v>
      </c>
      <c r="F60" s="487" t="s">
        <v>108</v>
      </c>
      <c r="G60" s="512" t="s">
        <v>93</v>
      </c>
      <c r="H60" s="487" t="s">
        <v>94</v>
      </c>
      <c r="I60" s="137" t="s">
        <v>95</v>
      </c>
      <c r="J60" s="137" t="s">
        <v>95</v>
      </c>
    </row>
    <row r="61" spans="1:14" ht="16.5" thickBot="1" x14ac:dyDescent="0.3">
      <c r="A61" s="505"/>
      <c r="B61" s="505"/>
      <c r="C61" s="505"/>
      <c r="D61" s="505"/>
      <c r="E61" s="505"/>
      <c r="F61" s="505"/>
      <c r="G61" s="509"/>
      <c r="H61" s="505"/>
      <c r="I61" s="138" t="s">
        <v>96</v>
      </c>
      <c r="J61" s="138" t="s">
        <v>99</v>
      </c>
    </row>
    <row r="62" spans="1:14" ht="37.15" customHeight="1" x14ac:dyDescent="0.25">
      <c r="A62" s="70">
        <v>31</v>
      </c>
      <c r="B62" s="54"/>
      <c r="C62" s="55"/>
      <c r="D62" s="55"/>
      <c r="E62" s="55"/>
      <c r="F62" s="55"/>
      <c r="G62" s="56"/>
      <c r="H62" s="55"/>
      <c r="I62" s="285"/>
      <c r="J62" s="272"/>
      <c r="K62" s="200" t="str">
        <f>IF(AND(COUNTA(B62:F62)&gt;0,L62=1),"Belge Tarihi,Belge Numarası ve KDV Dahil Tutar doldurulduktan sonra KDV Hariç Tutar doldurulabilir.","")</f>
        <v/>
      </c>
      <c r="L62" s="199">
        <f>IF(COUNTA(G62:H62)+COUNTA(J62)=3,0,1)</f>
        <v>1</v>
      </c>
      <c r="M62" s="201">
        <f>IF(L62=1,0,100000000)</f>
        <v>0</v>
      </c>
    </row>
    <row r="63" spans="1:14" ht="37.15" customHeight="1" x14ac:dyDescent="0.25">
      <c r="A63" s="51">
        <v>32</v>
      </c>
      <c r="B63" s="33"/>
      <c r="C63" s="34"/>
      <c r="D63" s="34"/>
      <c r="E63" s="34"/>
      <c r="F63" s="34"/>
      <c r="G63" s="35"/>
      <c r="H63" s="34"/>
      <c r="I63" s="278"/>
      <c r="J63" s="274"/>
      <c r="K63" s="200" t="str">
        <f t="shared" ref="K63:K76" si="10">IF(AND(COUNTA(B63:F63)&gt;0,L63=1),"Belge Tarihi,Belge Numarası ve KDV Dahil Tutar doldurulduktan sonra KDV Hariç Tutar doldurulabilir.","")</f>
        <v/>
      </c>
      <c r="L63" s="199">
        <f t="shared" ref="L63:L76" si="11">IF(COUNTA(G63:H63)+COUNTA(J63)=3,0,1)</f>
        <v>1</v>
      </c>
      <c r="M63" s="201">
        <f t="shared" ref="M63:M76" si="12">IF(L63=1,0,100000000)</f>
        <v>0</v>
      </c>
    </row>
    <row r="64" spans="1:14" ht="37.15" customHeight="1" x14ac:dyDescent="0.25">
      <c r="A64" s="51">
        <v>33</v>
      </c>
      <c r="B64" s="33"/>
      <c r="C64" s="34"/>
      <c r="D64" s="34"/>
      <c r="E64" s="34"/>
      <c r="F64" s="34"/>
      <c r="G64" s="35"/>
      <c r="H64" s="34"/>
      <c r="I64" s="278"/>
      <c r="J64" s="274"/>
      <c r="K64" s="200" t="str">
        <f t="shared" si="10"/>
        <v/>
      </c>
      <c r="L64" s="199">
        <f t="shared" si="11"/>
        <v>1</v>
      </c>
      <c r="M64" s="201">
        <f t="shared" si="12"/>
        <v>0</v>
      </c>
    </row>
    <row r="65" spans="1:15" ht="37.15" customHeight="1" x14ac:dyDescent="0.25">
      <c r="A65" s="51">
        <v>34</v>
      </c>
      <c r="B65" s="33"/>
      <c r="C65" s="34"/>
      <c r="D65" s="34"/>
      <c r="E65" s="34"/>
      <c r="F65" s="34"/>
      <c r="G65" s="35"/>
      <c r="H65" s="34"/>
      <c r="I65" s="278"/>
      <c r="J65" s="274"/>
      <c r="K65" s="200" t="str">
        <f t="shared" si="10"/>
        <v/>
      </c>
      <c r="L65" s="199">
        <f t="shared" si="11"/>
        <v>1</v>
      </c>
      <c r="M65" s="201">
        <f t="shared" si="12"/>
        <v>0</v>
      </c>
    </row>
    <row r="66" spans="1:15" ht="37.15" customHeight="1" x14ac:dyDescent="0.25">
      <c r="A66" s="51">
        <v>35</v>
      </c>
      <c r="B66" s="33"/>
      <c r="C66" s="34"/>
      <c r="D66" s="34"/>
      <c r="E66" s="34"/>
      <c r="F66" s="34"/>
      <c r="G66" s="35"/>
      <c r="H66" s="34"/>
      <c r="I66" s="278"/>
      <c r="J66" s="274"/>
      <c r="K66" s="200" t="str">
        <f t="shared" si="10"/>
        <v/>
      </c>
      <c r="L66" s="199">
        <f t="shared" si="11"/>
        <v>1</v>
      </c>
      <c r="M66" s="201">
        <f t="shared" si="12"/>
        <v>0</v>
      </c>
      <c r="N66" s="46"/>
      <c r="O66" s="46"/>
    </row>
    <row r="67" spans="1:15" ht="37.15" customHeight="1" x14ac:dyDescent="0.25">
      <c r="A67" s="51">
        <v>36</v>
      </c>
      <c r="B67" s="33"/>
      <c r="C67" s="34"/>
      <c r="D67" s="34"/>
      <c r="E67" s="34"/>
      <c r="F67" s="34"/>
      <c r="G67" s="35"/>
      <c r="H67" s="34"/>
      <c r="I67" s="278"/>
      <c r="J67" s="274"/>
      <c r="K67" s="200" t="str">
        <f t="shared" si="10"/>
        <v/>
      </c>
      <c r="L67" s="199">
        <f t="shared" si="11"/>
        <v>1</v>
      </c>
      <c r="M67" s="201">
        <f t="shared" si="12"/>
        <v>0</v>
      </c>
    </row>
    <row r="68" spans="1:15" ht="37.15" customHeight="1" x14ac:dyDescent="0.25">
      <c r="A68" s="51">
        <v>37</v>
      </c>
      <c r="B68" s="36"/>
      <c r="C68" s="37"/>
      <c r="D68" s="37"/>
      <c r="E68" s="37"/>
      <c r="F68" s="37"/>
      <c r="G68" s="78"/>
      <c r="H68" s="37"/>
      <c r="I68" s="286"/>
      <c r="J68" s="279"/>
      <c r="K68" s="200" t="str">
        <f t="shared" si="10"/>
        <v/>
      </c>
      <c r="L68" s="199">
        <f t="shared" si="11"/>
        <v>1</v>
      </c>
      <c r="M68" s="201">
        <f t="shared" si="12"/>
        <v>0</v>
      </c>
    </row>
    <row r="69" spans="1:15" ht="37.15" customHeight="1" x14ac:dyDescent="0.25">
      <c r="A69" s="52">
        <v>38</v>
      </c>
      <c r="B69" s="36"/>
      <c r="C69" s="37"/>
      <c r="D69" s="37"/>
      <c r="E69" s="37"/>
      <c r="F69" s="37"/>
      <c r="G69" s="78"/>
      <c r="H69" s="37"/>
      <c r="I69" s="286"/>
      <c r="J69" s="279"/>
      <c r="K69" s="200" t="str">
        <f t="shared" si="10"/>
        <v/>
      </c>
      <c r="L69" s="199">
        <f t="shared" si="11"/>
        <v>1</v>
      </c>
      <c r="M69" s="201">
        <f t="shared" si="12"/>
        <v>0</v>
      </c>
    </row>
    <row r="70" spans="1:15" ht="37.15" customHeight="1" x14ac:dyDescent="0.25">
      <c r="A70" s="52">
        <v>39</v>
      </c>
      <c r="B70" s="36"/>
      <c r="C70" s="37"/>
      <c r="D70" s="37"/>
      <c r="E70" s="37"/>
      <c r="F70" s="37"/>
      <c r="G70" s="78"/>
      <c r="H70" s="37"/>
      <c r="I70" s="286"/>
      <c r="J70" s="279"/>
      <c r="K70" s="200" t="str">
        <f t="shared" si="10"/>
        <v/>
      </c>
      <c r="L70" s="199">
        <f t="shared" si="11"/>
        <v>1</v>
      </c>
      <c r="M70" s="201">
        <f t="shared" si="12"/>
        <v>0</v>
      </c>
    </row>
    <row r="71" spans="1:15" ht="37.15" customHeight="1" x14ac:dyDescent="0.25">
      <c r="A71" s="52">
        <v>40</v>
      </c>
      <c r="B71" s="36"/>
      <c r="C71" s="37"/>
      <c r="D71" s="37"/>
      <c r="E71" s="37"/>
      <c r="F71" s="37"/>
      <c r="G71" s="78"/>
      <c r="H71" s="37"/>
      <c r="I71" s="286"/>
      <c r="J71" s="279"/>
      <c r="K71" s="200" t="str">
        <f t="shared" si="10"/>
        <v/>
      </c>
      <c r="L71" s="199">
        <f t="shared" si="11"/>
        <v>1</v>
      </c>
      <c r="M71" s="201">
        <f t="shared" si="12"/>
        <v>0</v>
      </c>
    </row>
    <row r="72" spans="1:15" ht="37.15" customHeight="1" x14ac:dyDescent="0.25">
      <c r="A72" s="52">
        <v>41</v>
      </c>
      <c r="B72" s="36"/>
      <c r="C72" s="37"/>
      <c r="D72" s="37"/>
      <c r="E72" s="37"/>
      <c r="F72" s="37"/>
      <c r="G72" s="78"/>
      <c r="H72" s="37"/>
      <c r="I72" s="286"/>
      <c r="J72" s="279"/>
      <c r="K72" s="200" t="str">
        <f t="shared" si="10"/>
        <v/>
      </c>
      <c r="L72" s="199">
        <f t="shared" si="11"/>
        <v>1</v>
      </c>
      <c r="M72" s="201">
        <f t="shared" si="12"/>
        <v>0</v>
      </c>
    </row>
    <row r="73" spans="1:15" ht="37.15" customHeight="1" x14ac:dyDescent="0.25">
      <c r="A73" s="52">
        <v>42</v>
      </c>
      <c r="B73" s="36"/>
      <c r="C73" s="37"/>
      <c r="D73" s="37"/>
      <c r="E73" s="37"/>
      <c r="F73" s="37"/>
      <c r="G73" s="78"/>
      <c r="H73" s="37"/>
      <c r="I73" s="286"/>
      <c r="J73" s="279"/>
      <c r="K73" s="200" t="str">
        <f t="shared" si="10"/>
        <v/>
      </c>
      <c r="L73" s="199">
        <f t="shared" si="11"/>
        <v>1</v>
      </c>
      <c r="M73" s="201">
        <f t="shared" si="12"/>
        <v>0</v>
      </c>
    </row>
    <row r="74" spans="1:15" ht="37.15" customHeight="1" x14ac:dyDescent="0.25">
      <c r="A74" s="52">
        <v>43</v>
      </c>
      <c r="B74" s="36"/>
      <c r="C74" s="37"/>
      <c r="D74" s="37"/>
      <c r="E74" s="37"/>
      <c r="F74" s="37"/>
      <c r="G74" s="78"/>
      <c r="H74" s="37"/>
      <c r="I74" s="286"/>
      <c r="J74" s="279"/>
      <c r="K74" s="200" t="str">
        <f t="shared" si="10"/>
        <v/>
      </c>
      <c r="L74" s="199">
        <f t="shared" si="11"/>
        <v>1</v>
      </c>
      <c r="M74" s="201">
        <f t="shared" si="12"/>
        <v>0</v>
      </c>
    </row>
    <row r="75" spans="1:15" ht="37.15" customHeight="1" x14ac:dyDescent="0.25">
      <c r="A75" s="52">
        <v>44</v>
      </c>
      <c r="B75" s="36"/>
      <c r="C75" s="37"/>
      <c r="D75" s="37"/>
      <c r="E75" s="37"/>
      <c r="F75" s="37"/>
      <c r="G75" s="78"/>
      <c r="H75" s="37"/>
      <c r="I75" s="286"/>
      <c r="J75" s="279"/>
      <c r="K75" s="200" t="str">
        <f t="shared" si="10"/>
        <v/>
      </c>
      <c r="L75" s="199">
        <f t="shared" si="11"/>
        <v>1</v>
      </c>
      <c r="M75" s="201">
        <f t="shared" si="12"/>
        <v>0</v>
      </c>
    </row>
    <row r="76" spans="1:15" ht="37.15" customHeight="1" thickBot="1" x14ac:dyDescent="0.3">
      <c r="A76" s="71">
        <v>45</v>
      </c>
      <c r="B76" s="39"/>
      <c r="C76" s="40"/>
      <c r="D76" s="40"/>
      <c r="E76" s="40"/>
      <c r="F76" s="40"/>
      <c r="G76" s="80"/>
      <c r="H76" s="40"/>
      <c r="I76" s="287"/>
      <c r="J76" s="280"/>
      <c r="K76" s="200" t="str">
        <f t="shared" si="10"/>
        <v/>
      </c>
      <c r="L76" s="199">
        <f t="shared" si="11"/>
        <v>1</v>
      </c>
      <c r="M76" s="201">
        <f t="shared" si="12"/>
        <v>0</v>
      </c>
      <c r="N76" s="203">
        <f>IF(COUNTA(G62:J76)&gt;0,1,0)</f>
        <v>0</v>
      </c>
    </row>
    <row r="77" spans="1:15" ht="37.15" customHeight="1" thickBot="1" x14ac:dyDescent="0.3">
      <c r="A77" s="513" t="s">
        <v>176</v>
      </c>
      <c r="B77" s="513"/>
      <c r="C77" s="513"/>
      <c r="D77" s="513"/>
      <c r="E77" s="513"/>
      <c r="F77" s="513"/>
      <c r="G77" s="514"/>
      <c r="H77" s="10" t="s">
        <v>46</v>
      </c>
      <c r="I77" s="288">
        <f>SUM(I62:I76)+I50</f>
        <v>0</v>
      </c>
      <c r="J77" s="322"/>
      <c r="K77" s="115"/>
    </row>
    <row r="78" spans="1:15" x14ac:dyDescent="0.25">
      <c r="A78" s="74" t="s">
        <v>189</v>
      </c>
      <c r="K78" s="202" t="str">
        <f t="shared" ref="K78" si="13">IF(AND(I78&gt;0,J78=""),"KDV Dahil Tutar Yazılmalıdır.","")</f>
        <v/>
      </c>
    </row>
    <row r="79" spans="1:15" x14ac:dyDescent="0.25">
      <c r="A79" s="43" t="s">
        <v>155</v>
      </c>
    </row>
    <row r="80" spans="1:15" ht="18.75" x14ac:dyDescent="0.3">
      <c r="B80" s="349" t="s">
        <v>43</v>
      </c>
      <c r="C80" s="350">
        <f ca="1">imzatarihi</f>
        <v>46091</v>
      </c>
      <c r="D80" s="352" t="s">
        <v>44</v>
      </c>
      <c r="E80" s="348" t="str">
        <f>IF(kurulusyetkilisi&gt;0,kurulusyetkilisi,"")</f>
        <v/>
      </c>
      <c r="G80" s="43"/>
    </row>
    <row r="81" spans="1:15" ht="18.75" x14ac:dyDescent="0.3">
      <c r="C81" s="351"/>
      <c r="D81" s="352" t="s">
        <v>45</v>
      </c>
      <c r="F81" s="349"/>
      <c r="G81" s="43"/>
    </row>
    <row r="82" spans="1:15" x14ac:dyDescent="0.25">
      <c r="A82" s="501" t="s">
        <v>113</v>
      </c>
      <c r="B82" s="501"/>
      <c r="C82" s="501"/>
      <c r="D82" s="501"/>
      <c r="E82" s="501"/>
      <c r="F82" s="501"/>
      <c r="G82" s="501"/>
      <c r="H82" s="501"/>
      <c r="I82" s="501"/>
      <c r="J82" s="501"/>
      <c r="K82" s="139"/>
      <c r="L82" s="141"/>
    </row>
    <row r="83" spans="1:15" ht="15.6" customHeight="1" x14ac:dyDescent="0.25">
      <c r="A83" s="489" t="str">
        <f>IF(YilDonem&lt;&gt;"",CONCATENATE(YilDonem," dönemine aittir."),"")</f>
        <v/>
      </c>
      <c r="B83" s="489"/>
      <c r="C83" s="489"/>
      <c r="D83" s="489"/>
      <c r="E83" s="489"/>
      <c r="F83" s="489"/>
      <c r="G83" s="489"/>
      <c r="H83" s="489"/>
      <c r="I83" s="489"/>
      <c r="J83" s="489"/>
      <c r="K83" s="113"/>
      <c r="L83" s="68"/>
      <c r="M83" s="74"/>
    </row>
    <row r="84" spans="1:15" ht="15.95" customHeight="1" thickBot="1" x14ac:dyDescent="0.3">
      <c r="A84" s="502" t="s">
        <v>116</v>
      </c>
      <c r="B84" s="502"/>
      <c r="C84" s="502"/>
      <c r="D84" s="502"/>
      <c r="E84" s="502"/>
      <c r="F84" s="502"/>
      <c r="G84" s="502"/>
      <c r="H84" s="502"/>
      <c r="I84" s="502"/>
      <c r="J84" s="502"/>
      <c r="K84" s="113"/>
      <c r="L84" s="68"/>
      <c r="M84" s="74"/>
    </row>
    <row r="85" spans="1:15" ht="31.7" customHeight="1" thickBot="1" x14ac:dyDescent="0.3">
      <c r="A85" s="491" t="s">
        <v>1</v>
      </c>
      <c r="B85" s="492"/>
      <c r="C85" s="493" t="str">
        <f>IF(ProjeNo&gt;0,ProjeNo,"")</f>
        <v/>
      </c>
      <c r="D85" s="494"/>
      <c r="E85" s="494"/>
      <c r="F85" s="494"/>
      <c r="G85" s="494"/>
      <c r="H85" s="494"/>
      <c r="I85" s="494"/>
      <c r="J85" s="495"/>
    </row>
    <row r="86" spans="1:15" ht="31.7" customHeight="1" thickBot="1" x14ac:dyDescent="0.3">
      <c r="A86" s="496" t="s">
        <v>11</v>
      </c>
      <c r="B86" s="497"/>
      <c r="C86" s="498" t="str">
        <f>IF(ProjeAdi&gt;0,ProjeAdi,"")</f>
        <v/>
      </c>
      <c r="D86" s="499"/>
      <c r="E86" s="499"/>
      <c r="F86" s="499"/>
      <c r="G86" s="499"/>
      <c r="H86" s="499"/>
      <c r="I86" s="499"/>
      <c r="J86" s="500"/>
    </row>
    <row r="87" spans="1:15" ht="51.95" customHeight="1" thickBot="1" x14ac:dyDescent="0.3">
      <c r="A87" s="487" t="s">
        <v>7</v>
      </c>
      <c r="B87" s="487" t="s">
        <v>114</v>
      </c>
      <c r="C87" s="487" t="s">
        <v>115</v>
      </c>
      <c r="D87" s="487" t="s">
        <v>109</v>
      </c>
      <c r="E87" s="487" t="s">
        <v>107</v>
      </c>
      <c r="F87" s="487" t="s">
        <v>108</v>
      </c>
      <c r="G87" s="512" t="s">
        <v>93</v>
      </c>
      <c r="H87" s="487" t="s">
        <v>94</v>
      </c>
      <c r="I87" s="137" t="s">
        <v>95</v>
      </c>
      <c r="J87" s="137" t="s">
        <v>95</v>
      </c>
    </row>
    <row r="88" spans="1:15" ht="16.5" thickBot="1" x14ac:dyDescent="0.3">
      <c r="A88" s="505"/>
      <c r="B88" s="505"/>
      <c r="C88" s="505"/>
      <c r="D88" s="505"/>
      <c r="E88" s="505"/>
      <c r="F88" s="505"/>
      <c r="G88" s="509"/>
      <c r="H88" s="505"/>
      <c r="I88" s="138" t="s">
        <v>96</v>
      </c>
      <c r="J88" s="138" t="s">
        <v>99</v>
      </c>
    </row>
    <row r="89" spans="1:15" ht="37.15" customHeight="1" x14ac:dyDescent="0.25">
      <c r="A89" s="70">
        <v>46</v>
      </c>
      <c r="B89" s="54"/>
      <c r="C89" s="55"/>
      <c r="D89" s="55"/>
      <c r="E89" s="55"/>
      <c r="F89" s="55"/>
      <c r="G89" s="56"/>
      <c r="H89" s="55"/>
      <c r="I89" s="285"/>
      <c r="J89" s="272"/>
      <c r="K89" s="200" t="str">
        <f>IF(AND(COUNTA(B89:F89)&gt;0,L89=1),"Belge Tarihi,Belge Numarası ve KDV Dahil Tutar doldurulduktan sonra KDV Hariç Tutar doldurulabilir.","")</f>
        <v/>
      </c>
      <c r="L89" s="199">
        <f>IF(COUNTA(G89:H89)+COUNTA(J89)=3,0,1)</f>
        <v>1</v>
      </c>
      <c r="M89" s="201">
        <f>IF(L89=1,0,100000000)</f>
        <v>0</v>
      </c>
    </row>
    <row r="90" spans="1:15" ht="37.15" customHeight="1" x14ac:dyDescent="0.25">
      <c r="A90" s="51">
        <v>47</v>
      </c>
      <c r="B90" s="33"/>
      <c r="C90" s="34"/>
      <c r="D90" s="34"/>
      <c r="E90" s="34"/>
      <c r="F90" s="34"/>
      <c r="G90" s="35"/>
      <c r="H90" s="34"/>
      <c r="I90" s="278"/>
      <c r="J90" s="274"/>
      <c r="K90" s="200" t="str">
        <f t="shared" ref="K90:K103" si="14">IF(AND(COUNTA(B90:F90)&gt;0,L90=1),"Belge Tarihi,Belge Numarası ve KDV Dahil Tutar doldurulduktan sonra KDV Hariç Tutar doldurulabilir.","")</f>
        <v/>
      </c>
      <c r="L90" s="199">
        <f t="shared" ref="L90:L103" si="15">IF(COUNTA(G90:H90)+COUNTA(J90)=3,0,1)</f>
        <v>1</v>
      </c>
      <c r="M90" s="201">
        <f t="shared" ref="M90:M103" si="16">IF(L90=1,0,100000000)</f>
        <v>0</v>
      </c>
    </row>
    <row r="91" spans="1:15" ht="37.15" customHeight="1" x14ac:dyDescent="0.25">
      <c r="A91" s="51">
        <v>48</v>
      </c>
      <c r="B91" s="33"/>
      <c r="C91" s="34"/>
      <c r="D91" s="34"/>
      <c r="E91" s="34"/>
      <c r="F91" s="34"/>
      <c r="G91" s="35"/>
      <c r="H91" s="34"/>
      <c r="I91" s="278"/>
      <c r="J91" s="274"/>
      <c r="K91" s="200" t="str">
        <f t="shared" si="14"/>
        <v/>
      </c>
      <c r="L91" s="199">
        <f t="shared" si="15"/>
        <v>1</v>
      </c>
      <c r="M91" s="201">
        <f t="shared" si="16"/>
        <v>0</v>
      </c>
    </row>
    <row r="92" spans="1:15" ht="37.15" customHeight="1" x14ac:dyDescent="0.25">
      <c r="A92" s="51">
        <v>49</v>
      </c>
      <c r="B92" s="33"/>
      <c r="C92" s="34"/>
      <c r="D92" s="34"/>
      <c r="E92" s="34"/>
      <c r="F92" s="34"/>
      <c r="G92" s="35"/>
      <c r="H92" s="34"/>
      <c r="I92" s="278"/>
      <c r="J92" s="274"/>
      <c r="K92" s="200" t="str">
        <f t="shared" si="14"/>
        <v/>
      </c>
      <c r="L92" s="199">
        <f t="shared" si="15"/>
        <v>1</v>
      </c>
      <c r="M92" s="201">
        <f t="shared" si="16"/>
        <v>0</v>
      </c>
    </row>
    <row r="93" spans="1:15" ht="37.15" customHeight="1" x14ac:dyDescent="0.25">
      <c r="A93" s="51">
        <v>50</v>
      </c>
      <c r="B93" s="33"/>
      <c r="C93" s="34"/>
      <c r="D93" s="34"/>
      <c r="E93" s="34"/>
      <c r="F93" s="34"/>
      <c r="G93" s="35"/>
      <c r="H93" s="34"/>
      <c r="I93" s="278"/>
      <c r="J93" s="274"/>
      <c r="K93" s="200" t="str">
        <f t="shared" si="14"/>
        <v/>
      </c>
      <c r="L93" s="199">
        <f t="shared" si="15"/>
        <v>1</v>
      </c>
      <c r="M93" s="201">
        <f t="shared" si="16"/>
        <v>0</v>
      </c>
    </row>
    <row r="94" spans="1:15" ht="37.15" customHeight="1" x14ac:dyDescent="0.25">
      <c r="A94" s="51">
        <v>51</v>
      </c>
      <c r="B94" s="33"/>
      <c r="C94" s="34"/>
      <c r="D94" s="34"/>
      <c r="E94" s="34"/>
      <c r="F94" s="34"/>
      <c r="G94" s="35"/>
      <c r="H94" s="34"/>
      <c r="I94" s="278"/>
      <c r="J94" s="274"/>
      <c r="K94" s="200" t="str">
        <f t="shared" si="14"/>
        <v/>
      </c>
      <c r="L94" s="199">
        <f t="shared" si="15"/>
        <v>1</v>
      </c>
      <c r="M94" s="201">
        <f t="shared" si="16"/>
        <v>0</v>
      </c>
    </row>
    <row r="95" spans="1:15" ht="37.15" customHeight="1" x14ac:dyDescent="0.25">
      <c r="A95" s="52">
        <v>52</v>
      </c>
      <c r="B95" s="36"/>
      <c r="C95" s="37"/>
      <c r="D95" s="37"/>
      <c r="E95" s="37"/>
      <c r="F95" s="37"/>
      <c r="G95" s="78"/>
      <c r="H95" s="37"/>
      <c r="I95" s="286"/>
      <c r="J95" s="279"/>
      <c r="K95" s="200" t="str">
        <f t="shared" si="14"/>
        <v/>
      </c>
      <c r="L95" s="199">
        <f t="shared" si="15"/>
        <v>1</v>
      </c>
      <c r="M95" s="201">
        <f t="shared" si="16"/>
        <v>0</v>
      </c>
    </row>
    <row r="96" spans="1:15" ht="37.15" customHeight="1" x14ac:dyDescent="0.25">
      <c r="A96" s="52">
        <v>53</v>
      </c>
      <c r="B96" s="36"/>
      <c r="C96" s="37"/>
      <c r="D96" s="37"/>
      <c r="E96" s="37"/>
      <c r="F96" s="37"/>
      <c r="G96" s="78"/>
      <c r="H96" s="37"/>
      <c r="I96" s="286"/>
      <c r="J96" s="279"/>
      <c r="K96" s="200" t="str">
        <f t="shared" si="14"/>
        <v/>
      </c>
      <c r="L96" s="199">
        <f t="shared" si="15"/>
        <v>1</v>
      </c>
      <c r="M96" s="201">
        <f t="shared" si="16"/>
        <v>0</v>
      </c>
      <c r="N96" s="46"/>
      <c r="O96" s="46"/>
    </row>
    <row r="97" spans="1:14" ht="37.15" customHeight="1" x14ac:dyDescent="0.25">
      <c r="A97" s="52">
        <v>54</v>
      </c>
      <c r="B97" s="36"/>
      <c r="C97" s="37"/>
      <c r="D97" s="37"/>
      <c r="E97" s="37"/>
      <c r="F97" s="37"/>
      <c r="G97" s="78"/>
      <c r="H97" s="37"/>
      <c r="I97" s="286"/>
      <c r="J97" s="279"/>
      <c r="K97" s="200" t="str">
        <f t="shared" si="14"/>
        <v/>
      </c>
      <c r="L97" s="199">
        <f t="shared" si="15"/>
        <v>1</v>
      </c>
      <c r="M97" s="201">
        <f t="shared" si="16"/>
        <v>0</v>
      </c>
    </row>
    <row r="98" spans="1:14" ht="37.15" customHeight="1" x14ac:dyDescent="0.25">
      <c r="A98" s="52">
        <v>55</v>
      </c>
      <c r="B98" s="36"/>
      <c r="C98" s="37"/>
      <c r="D98" s="37"/>
      <c r="E98" s="37"/>
      <c r="F98" s="37"/>
      <c r="G98" s="78"/>
      <c r="H98" s="37"/>
      <c r="I98" s="286"/>
      <c r="J98" s="279"/>
      <c r="K98" s="200" t="str">
        <f t="shared" si="14"/>
        <v/>
      </c>
      <c r="L98" s="199">
        <f t="shared" si="15"/>
        <v>1</v>
      </c>
      <c r="M98" s="201">
        <f t="shared" si="16"/>
        <v>0</v>
      </c>
    </row>
    <row r="99" spans="1:14" ht="37.15" customHeight="1" x14ac:dyDescent="0.25">
      <c r="A99" s="52">
        <v>56</v>
      </c>
      <c r="B99" s="36"/>
      <c r="C99" s="37"/>
      <c r="D99" s="37"/>
      <c r="E99" s="37"/>
      <c r="F99" s="37"/>
      <c r="G99" s="78"/>
      <c r="H99" s="37"/>
      <c r="I99" s="286"/>
      <c r="J99" s="279"/>
      <c r="K99" s="200" t="str">
        <f t="shared" si="14"/>
        <v/>
      </c>
      <c r="L99" s="199">
        <f t="shared" si="15"/>
        <v>1</v>
      </c>
      <c r="M99" s="201">
        <f t="shared" si="16"/>
        <v>0</v>
      </c>
    </row>
    <row r="100" spans="1:14" ht="37.15" customHeight="1" x14ac:dyDescent="0.25">
      <c r="A100" s="52">
        <v>57</v>
      </c>
      <c r="B100" s="36"/>
      <c r="C100" s="37"/>
      <c r="D100" s="37"/>
      <c r="E100" s="37"/>
      <c r="F100" s="37"/>
      <c r="G100" s="78"/>
      <c r="H100" s="37"/>
      <c r="I100" s="286"/>
      <c r="J100" s="279"/>
      <c r="K100" s="200" t="str">
        <f t="shared" si="14"/>
        <v/>
      </c>
      <c r="L100" s="199">
        <f t="shared" si="15"/>
        <v>1</v>
      </c>
      <c r="M100" s="201">
        <f t="shared" si="16"/>
        <v>0</v>
      </c>
    </row>
    <row r="101" spans="1:14" ht="37.15" customHeight="1" x14ac:dyDescent="0.25">
      <c r="A101" s="52">
        <v>58</v>
      </c>
      <c r="B101" s="36"/>
      <c r="C101" s="37"/>
      <c r="D101" s="37"/>
      <c r="E101" s="37"/>
      <c r="F101" s="37"/>
      <c r="G101" s="78"/>
      <c r="H101" s="37"/>
      <c r="I101" s="286"/>
      <c r="J101" s="279"/>
      <c r="K101" s="200" t="str">
        <f t="shared" si="14"/>
        <v/>
      </c>
      <c r="L101" s="199">
        <f t="shared" si="15"/>
        <v>1</v>
      </c>
      <c r="M101" s="201">
        <f t="shared" si="16"/>
        <v>0</v>
      </c>
    </row>
    <row r="102" spans="1:14" ht="37.15" customHeight="1" x14ac:dyDescent="0.25">
      <c r="A102" s="52">
        <v>59</v>
      </c>
      <c r="B102" s="36"/>
      <c r="C102" s="37"/>
      <c r="D102" s="37"/>
      <c r="E102" s="37"/>
      <c r="F102" s="37"/>
      <c r="G102" s="78"/>
      <c r="H102" s="37"/>
      <c r="I102" s="286"/>
      <c r="J102" s="279"/>
      <c r="K102" s="200" t="str">
        <f t="shared" si="14"/>
        <v/>
      </c>
      <c r="L102" s="199">
        <f t="shared" si="15"/>
        <v>1</v>
      </c>
      <c r="M102" s="201">
        <f t="shared" si="16"/>
        <v>0</v>
      </c>
    </row>
    <row r="103" spans="1:14" ht="37.15" customHeight="1" thickBot="1" x14ac:dyDescent="0.3">
      <c r="A103" s="71">
        <v>60</v>
      </c>
      <c r="B103" s="39"/>
      <c r="C103" s="40"/>
      <c r="D103" s="40"/>
      <c r="E103" s="40"/>
      <c r="F103" s="40"/>
      <c r="G103" s="80"/>
      <c r="H103" s="40"/>
      <c r="I103" s="287"/>
      <c r="J103" s="280"/>
      <c r="K103" s="200" t="str">
        <f t="shared" si="14"/>
        <v/>
      </c>
      <c r="L103" s="199">
        <f t="shared" si="15"/>
        <v>1</v>
      </c>
      <c r="M103" s="201">
        <f t="shared" si="16"/>
        <v>0</v>
      </c>
      <c r="N103" s="203">
        <f>IF(COUNTA(G89:J103)&gt;0,1,0)</f>
        <v>0</v>
      </c>
    </row>
    <row r="104" spans="1:14" ht="37.15" customHeight="1" thickBot="1" x14ac:dyDescent="0.3">
      <c r="A104" s="513" t="s">
        <v>176</v>
      </c>
      <c r="B104" s="513"/>
      <c r="C104" s="513"/>
      <c r="D104" s="513"/>
      <c r="E104" s="513"/>
      <c r="F104" s="513"/>
      <c r="G104" s="514"/>
      <c r="H104" s="10" t="s">
        <v>46</v>
      </c>
      <c r="I104" s="288">
        <f>SUM(I89:I103)+I77</f>
        <v>0</v>
      </c>
      <c r="J104" s="322"/>
      <c r="K104" s="115"/>
    </row>
    <row r="105" spans="1:14" x14ac:dyDescent="0.25">
      <c r="A105" s="74" t="s">
        <v>189</v>
      </c>
      <c r="K105" s="202" t="str">
        <f t="shared" ref="K105" si="17">IF(AND(I105&gt;0,J105=""),"KDV Dahil Tutar Yazılmalıdır.","")</f>
        <v/>
      </c>
    </row>
    <row r="106" spans="1:14" x14ac:dyDescent="0.25">
      <c r="A106" s="43" t="s">
        <v>155</v>
      </c>
    </row>
    <row r="107" spans="1:14" ht="18.75" x14ac:dyDescent="0.3">
      <c r="B107" s="349" t="s">
        <v>43</v>
      </c>
      <c r="C107" s="350">
        <f ca="1">imzatarihi</f>
        <v>46091</v>
      </c>
      <c r="D107" s="352" t="s">
        <v>44</v>
      </c>
      <c r="E107" s="348" t="str">
        <f>IF(kurulusyetkilisi&gt;0,kurulusyetkilisi,"")</f>
        <v/>
      </c>
      <c r="G107" s="43"/>
    </row>
    <row r="108" spans="1:14" ht="18.75" x14ac:dyDescent="0.3">
      <c r="C108" s="351"/>
      <c r="D108" s="352" t="s">
        <v>45</v>
      </c>
      <c r="F108" s="349"/>
      <c r="G108" s="43"/>
    </row>
    <row r="109" spans="1:14" x14ac:dyDescent="0.25">
      <c r="A109" s="501" t="s">
        <v>113</v>
      </c>
      <c r="B109" s="501"/>
      <c r="C109" s="501"/>
      <c r="D109" s="501"/>
      <c r="E109" s="501"/>
      <c r="F109" s="501"/>
      <c r="G109" s="501"/>
      <c r="H109" s="501"/>
      <c r="I109" s="501"/>
      <c r="J109" s="501"/>
      <c r="K109" s="139"/>
      <c r="L109" s="141"/>
    </row>
    <row r="110" spans="1:14" ht="15.6" customHeight="1" x14ac:dyDescent="0.25">
      <c r="A110" s="489" t="str">
        <f>IF(YilDonem&lt;&gt;"",CONCATENATE(YilDonem," dönemine aittir."),"")</f>
        <v/>
      </c>
      <c r="B110" s="489"/>
      <c r="C110" s="489"/>
      <c r="D110" s="489"/>
      <c r="E110" s="489"/>
      <c r="F110" s="489"/>
      <c r="G110" s="489"/>
      <c r="H110" s="489"/>
      <c r="I110" s="489"/>
      <c r="J110" s="489"/>
      <c r="K110" s="113"/>
      <c r="L110" s="68"/>
      <c r="M110" s="74"/>
    </row>
    <row r="111" spans="1:14" ht="15.95" customHeight="1" thickBot="1" x14ac:dyDescent="0.3">
      <c r="A111" s="502" t="s">
        <v>116</v>
      </c>
      <c r="B111" s="502"/>
      <c r="C111" s="502"/>
      <c r="D111" s="502"/>
      <c r="E111" s="502"/>
      <c r="F111" s="502"/>
      <c r="G111" s="502"/>
      <c r="H111" s="502"/>
      <c r="I111" s="502"/>
      <c r="J111" s="502"/>
      <c r="K111" s="113"/>
      <c r="L111" s="68"/>
      <c r="M111" s="74"/>
    </row>
    <row r="112" spans="1:14" ht="31.7" customHeight="1" thickBot="1" x14ac:dyDescent="0.3">
      <c r="A112" s="491" t="s">
        <v>1</v>
      </c>
      <c r="B112" s="492"/>
      <c r="C112" s="493" t="str">
        <f>IF(ProjeNo&gt;0,ProjeNo,"")</f>
        <v/>
      </c>
      <c r="D112" s="494"/>
      <c r="E112" s="494"/>
      <c r="F112" s="494"/>
      <c r="G112" s="494"/>
      <c r="H112" s="494"/>
      <c r="I112" s="494"/>
      <c r="J112" s="495"/>
    </row>
    <row r="113" spans="1:15" ht="31.7" customHeight="1" thickBot="1" x14ac:dyDescent="0.3">
      <c r="A113" s="496" t="s">
        <v>11</v>
      </c>
      <c r="B113" s="497"/>
      <c r="C113" s="498" t="str">
        <f>IF(ProjeAdi&gt;0,ProjeAdi,"")</f>
        <v/>
      </c>
      <c r="D113" s="499"/>
      <c r="E113" s="499"/>
      <c r="F113" s="499"/>
      <c r="G113" s="499"/>
      <c r="H113" s="499"/>
      <c r="I113" s="499"/>
      <c r="J113" s="500"/>
    </row>
    <row r="114" spans="1:15" ht="51.95" customHeight="1" thickBot="1" x14ac:dyDescent="0.3">
      <c r="A114" s="487" t="s">
        <v>7</v>
      </c>
      <c r="B114" s="487" t="s">
        <v>114</v>
      </c>
      <c r="C114" s="487" t="s">
        <v>115</v>
      </c>
      <c r="D114" s="487" t="s">
        <v>109</v>
      </c>
      <c r="E114" s="487" t="s">
        <v>107</v>
      </c>
      <c r="F114" s="487" t="s">
        <v>108</v>
      </c>
      <c r="G114" s="512" t="s">
        <v>93</v>
      </c>
      <c r="H114" s="487" t="s">
        <v>94</v>
      </c>
      <c r="I114" s="137" t="s">
        <v>95</v>
      </c>
      <c r="J114" s="137" t="s">
        <v>95</v>
      </c>
    </row>
    <row r="115" spans="1:15" ht="16.5" thickBot="1" x14ac:dyDescent="0.3">
      <c r="A115" s="505"/>
      <c r="B115" s="505"/>
      <c r="C115" s="505"/>
      <c r="D115" s="505"/>
      <c r="E115" s="505"/>
      <c r="F115" s="505"/>
      <c r="G115" s="509"/>
      <c r="H115" s="505"/>
      <c r="I115" s="138" t="s">
        <v>96</v>
      </c>
      <c r="J115" s="138" t="s">
        <v>99</v>
      </c>
    </row>
    <row r="116" spans="1:15" ht="37.15" customHeight="1" x14ac:dyDescent="0.25">
      <c r="A116" s="70">
        <v>61</v>
      </c>
      <c r="B116" s="54"/>
      <c r="C116" s="55"/>
      <c r="D116" s="55"/>
      <c r="E116" s="55"/>
      <c r="F116" s="55"/>
      <c r="G116" s="56"/>
      <c r="H116" s="55"/>
      <c r="I116" s="285"/>
      <c r="J116" s="272"/>
      <c r="K116" s="200" t="str">
        <f>IF(AND(COUNTA(B116:F116)&gt;0,L116=1),"Belge Tarihi,Belge Numarası ve KDV Dahil Tutar doldurulduktan sonra KDV Hariç Tutar doldurulabilir.","")</f>
        <v/>
      </c>
      <c r="L116" s="199">
        <f>IF(COUNTA(G116:H116)+COUNTA(J116)=3,0,1)</f>
        <v>1</v>
      </c>
      <c r="M116" s="201">
        <f>IF(L116=1,0,100000000)</f>
        <v>0</v>
      </c>
    </row>
    <row r="117" spans="1:15" ht="37.15" customHeight="1" x14ac:dyDescent="0.25">
      <c r="A117" s="51">
        <v>62</v>
      </c>
      <c r="B117" s="33"/>
      <c r="C117" s="34"/>
      <c r="D117" s="34"/>
      <c r="E117" s="34"/>
      <c r="F117" s="34"/>
      <c r="G117" s="35"/>
      <c r="H117" s="34"/>
      <c r="I117" s="278"/>
      <c r="J117" s="274"/>
      <c r="K117" s="200" t="str">
        <f t="shared" ref="K117:K130" si="18">IF(AND(COUNTA(B117:F117)&gt;0,L117=1),"Belge Tarihi,Belge Numarası ve KDV Dahil Tutar doldurulduktan sonra KDV Hariç Tutar doldurulabilir.","")</f>
        <v/>
      </c>
      <c r="L117" s="199">
        <f t="shared" ref="L117:L130" si="19">IF(COUNTA(G117:H117)+COUNTA(J117)=3,0,1)</f>
        <v>1</v>
      </c>
      <c r="M117" s="201">
        <f t="shared" ref="M117:M130" si="20">IF(L117=1,0,100000000)</f>
        <v>0</v>
      </c>
    </row>
    <row r="118" spans="1:15" ht="37.15" customHeight="1" x14ac:dyDescent="0.25">
      <c r="A118" s="51">
        <v>63</v>
      </c>
      <c r="B118" s="33"/>
      <c r="C118" s="34"/>
      <c r="D118" s="34"/>
      <c r="E118" s="34"/>
      <c r="F118" s="34"/>
      <c r="G118" s="35"/>
      <c r="H118" s="34"/>
      <c r="I118" s="278"/>
      <c r="J118" s="274"/>
      <c r="K118" s="200" t="str">
        <f t="shared" si="18"/>
        <v/>
      </c>
      <c r="L118" s="199">
        <f t="shared" si="19"/>
        <v>1</v>
      </c>
      <c r="M118" s="201">
        <f t="shared" si="20"/>
        <v>0</v>
      </c>
    </row>
    <row r="119" spans="1:15" ht="37.15" customHeight="1" x14ac:dyDescent="0.25">
      <c r="A119" s="51">
        <v>64</v>
      </c>
      <c r="B119" s="33"/>
      <c r="C119" s="34"/>
      <c r="D119" s="34"/>
      <c r="E119" s="34"/>
      <c r="F119" s="34"/>
      <c r="G119" s="35"/>
      <c r="H119" s="34"/>
      <c r="I119" s="278"/>
      <c r="J119" s="274"/>
      <c r="K119" s="200" t="str">
        <f t="shared" si="18"/>
        <v/>
      </c>
      <c r="L119" s="199">
        <f t="shared" si="19"/>
        <v>1</v>
      </c>
      <c r="M119" s="201">
        <f t="shared" si="20"/>
        <v>0</v>
      </c>
    </row>
    <row r="120" spans="1:15" ht="37.15" customHeight="1" x14ac:dyDescent="0.25">
      <c r="A120" s="51">
        <v>65</v>
      </c>
      <c r="B120" s="33"/>
      <c r="C120" s="34"/>
      <c r="D120" s="34"/>
      <c r="E120" s="34"/>
      <c r="F120" s="34"/>
      <c r="G120" s="35"/>
      <c r="H120" s="34"/>
      <c r="I120" s="278"/>
      <c r="J120" s="274"/>
      <c r="K120" s="200" t="str">
        <f t="shared" si="18"/>
        <v/>
      </c>
      <c r="L120" s="199">
        <f t="shared" si="19"/>
        <v>1</v>
      </c>
      <c r="M120" s="201">
        <f t="shared" si="20"/>
        <v>0</v>
      </c>
    </row>
    <row r="121" spans="1:15" ht="37.15" customHeight="1" x14ac:dyDescent="0.25">
      <c r="A121" s="51">
        <v>66</v>
      </c>
      <c r="B121" s="33"/>
      <c r="C121" s="34"/>
      <c r="D121" s="34"/>
      <c r="E121" s="34"/>
      <c r="F121" s="34"/>
      <c r="G121" s="35"/>
      <c r="H121" s="34"/>
      <c r="I121" s="278"/>
      <c r="J121" s="274"/>
      <c r="K121" s="200" t="str">
        <f t="shared" si="18"/>
        <v/>
      </c>
      <c r="L121" s="199">
        <f t="shared" si="19"/>
        <v>1</v>
      </c>
      <c r="M121" s="201">
        <f t="shared" si="20"/>
        <v>0</v>
      </c>
    </row>
    <row r="122" spans="1:15" ht="37.15" customHeight="1" x14ac:dyDescent="0.25">
      <c r="A122" s="52">
        <v>67</v>
      </c>
      <c r="B122" s="36"/>
      <c r="C122" s="37"/>
      <c r="D122" s="37"/>
      <c r="E122" s="37"/>
      <c r="F122" s="37"/>
      <c r="G122" s="78"/>
      <c r="H122" s="37"/>
      <c r="I122" s="286"/>
      <c r="J122" s="279"/>
      <c r="K122" s="200" t="str">
        <f t="shared" si="18"/>
        <v/>
      </c>
      <c r="L122" s="199">
        <f t="shared" si="19"/>
        <v>1</v>
      </c>
      <c r="M122" s="201">
        <f t="shared" si="20"/>
        <v>0</v>
      </c>
    </row>
    <row r="123" spans="1:15" ht="37.15" customHeight="1" x14ac:dyDescent="0.25">
      <c r="A123" s="52">
        <v>68</v>
      </c>
      <c r="B123" s="36"/>
      <c r="C123" s="37"/>
      <c r="D123" s="37"/>
      <c r="E123" s="37"/>
      <c r="F123" s="37"/>
      <c r="G123" s="78"/>
      <c r="H123" s="37"/>
      <c r="I123" s="286"/>
      <c r="J123" s="279"/>
      <c r="K123" s="200" t="str">
        <f t="shared" si="18"/>
        <v/>
      </c>
      <c r="L123" s="199">
        <f t="shared" si="19"/>
        <v>1</v>
      </c>
      <c r="M123" s="201">
        <f t="shared" si="20"/>
        <v>0</v>
      </c>
    </row>
    <row r="124" spans="1:15" ht="37.15" customHeight="1" x14ac:dyDescent="0.25">
      <c r="A124" s="52">
        <v>69</v>
      </c>
      <c r="B124" s="36"/>
      <c r="C124" s="37"/>
      <c r="D124" s="37"/>
      <c r="E124" s="37"/>
      <c r="F124" s="37"/>
      <c r="G124" s="78"/>
      <c r="H124" s="37"/>
      <c r="I124" s="286"/>
      <c r="J124" s="279"/>
      <c r="K124" s="200" t="str">
        <f t="shared" si="18"/>
        <v/>
      </c>
      <c r="L124" s="199">
        <f t="shared" si="19"/>
        <v>1</v>
      </c>
      <c r="M124" s="201">
        <f t="shared" si="20"/>
        <v>0</v>
      </c>
    </row>
    <row r="125" spans="1:15" ht="37.15" customHeight="1" x14ac:dyDescent="0.25">
      <c r="A125" s="52">
        <v>70</v>
      </c>
      <c r="B125" s="36"/>
      <c r="C125" s="37"/>
      <c r="D125" s="37"/>
      <c r="E125" s="37"/>
      <c r="F125" s="37"/>
      <c r="G125" s="78"/>
      <c r="H125" s="37"/>
      <c r="I125" s="286"/>
      <c r="J125" s="279"/>
      <c r="K125" s="200" t="str">
        <f t="shared" si="18"/>
        <v/>
      </c>
      <c r="L125" s="199">
        <f t="shared" si="19"/>
        <v>1</v>
      </c>
      <c r="M125" s="201">
        <f t="shared" si="20"/>
        <v>0</v>
      </c>
    </row>
    <row r="126" spans="1:15" ht="37.15" customHeight="1" x14ac:dyDescent="0.25">
      <c r="A126" s="52">
        <v>71</v>
      </c>
      <c r="B126" s="36"/>
      <c r="C126" s="37"/>
      <c r="D126" s="37"/>
      <c r="E126" s="37"/>
      <c r="F126" s="37"/>
      <c r="G126" s="78"/>
      <c r="H126" s="37"/>
      <c r="I126" s="286"/>
      <c r="J126" s="279"/>
      <c r="K126" s="200" t="str">
        <f t="shared" si="18"/>
        <v/>
      </c>
      <c r="L126" s="199">
        <f t="shared" si="19"/>
        <v>1</v>
      </c>
      <c r="M126" s="201">
        <f t="shared" si="20"/>
        <v>0</v>
      </c>
      <c r="N126" s="46"/>
      <c r="O126" s="46"/>
    </row>
    <row r="127" spans="1:15" ht="37.15" customHeight="1" x14ac:dyDescent="0.25">
      <c r="A127" s="52">
        <v>72</v>
      </c>
      <c r="B127" s="36"/>
      <c r="C127" s="37"/>
      <c r="D127" s="37"/>
      <c r="E127" s="37"/>
      <c r="F127" s="37"/>
      <c r="G127" s="78"/>
      <c r="H127" s="37"/>
      <c r="I127" s="286"/>
      <c r="J127" s="279"/>
      <c r="K127" s="200" t="str">
        <f t="shared" si="18"/>
        <v/>
      </c>
      <c r="L127" s="199">
        <f t="shared" si="19"/>
        <v>1</v>
      </c>
      <c r="M127" s="201">
        <f t="shared" si="20"/>
        <v>0</v>
      </c>
    </row>
    <row r="128" spans="1:15" ht="37.15" customHeight="1" x14ac:dyDescent="0.25">
      <c r="A128" s="52">
        <v>73</v>
      </c>
      <c r="B128" s="36"/>
      <c r="C128" s="37"/>
      <c r="D128" s="37"/>
      <c r="E128" s="37"/>
      <c r="F128" s="37"/>
      <c r="G128" s="78"/>
      <c r="H128" s="37"/>
      <c r="I128" s="286"/>
      <c r="J128" s="279"/>
      <c r="K128" s="200" t="str">
        <f t="shared" si="18"/>
        <v/>
      </c>
      <c r="L128" s="199">
        <f t="shared" si="19"/>
        <v>1</v>
      </c>
      <c r="M128" s="201">
        <f t="shared" si="20"/>
        <v>0</v>
      </c>
    </row>
    <row r="129" spans="1:14" ht="37.15" customHeight="1" x14ac:dyDescent="0.25">
      <c r="A129" s="52">
        <v>74</v>
      </c>
      <c r="B129" s="36"/>
      <c r="C129" s="37"/>
      <c r="D129" s="37"/>
      <c r="E129" s="37"/>
      <c r="F129" s="37"/>
      <c r="G129" s="78"/>
      <c r="H129" s="37"/>
      <c r="I129" s="286"/>
      <c r="J129" s="279"/>
      <c r="K129" s="200" t="str">
        <f t="shared" si="18"/>
        <v/>
      </c>
      <c r="L129" s="199">
        <f t="shared" si="19"/>
        <v>1</v>
      </c>
      <c r="M129" s="201">
        <f t="shared" si="20"/>
        <v>0</v>
      </c>
    </row>
    <row r="130" spans="1:14" ht="37.15" customHeight="1" thickBot="1" x14ac:dyDescent="0.3">
      <c r="A130" s="71">
        <v>75</v>
      </c>
      <c r="B130" s="39"/>
      <c r="C130" s="40"/>
      <c r="D130" s="40"/>
      <c r="E130" s="40"/>
      <c r="F130" s="40"/>
      <c r="G130" s="80"/>
      <c r="H130" s="40"/>
      <c r="I130" s="287"/>
      <c r="J130" s="280"/>
      <c r="K130" s="200" t="str">
        <f t="shared" si="18"/>
        <v/>
      </c>
      <c r="L130" s="199">
        <f t="shared" si="19"/>
        <v>1</v>
      </c>
      <c r="M130" s="201">
        <f t="shared" si="20"/>
        <v>0</v>
      </c>
      <c r="N130" s="203">
        <f>IF(COUNTA(G116:J130)&gt;0,1,0)</f>
        <v>0</v>
      </c>
    </row>
    <row r="131" spans="1:14" ht="37.15" customHeight="1" thickBot="1" x14ac:dyDescent="0.3">
      <c r="A131" s="513" t="s">
        <v>176</v>
      </c>
      <c r="B131" s="513"/>
      <c r="C131" s="513"/>
      <c r="D131" s="513"/>
      <c r="E131" s="513"/>
      <c r="F131" s="513"/>
      <c r="G131" s="514"/>
      <c r="H131" s="10" t="s">
        <v>46</v>
      </c>
      <c r="I131" s="288">
        <f>SUM(I116:I130)+I104</f>
        <v>0</v>
      </c>
      <c r="J131" s="322"/>
      <c r="K131" s="115"/>
    </row>
    <row r="132" spans="1:14" x14ac:dyDescent="0.25">
      <c r="A132" s="74" t="s">
        <v>189</v>
      </c>
      <c r="K132" s="202" t="str">
        <f t="shared" ref="K132" si="21">IF(AND(I132&gt;0,J132=""),"KDV Dahil Tutar Yazılmalıdır.","")</f>
        <v/>
      </c>
    </row>
    <row r="133" spans="1:14" x14ac:dyDescent="0.25">
      <c r="A133" s="43" t="s">
        <v>155</v>
      </c>
    </row>
    <row r="134" spans="1:14" ht="18.75" x14ac:dyDescent="0.3">
      <c r="B134" s="349" t="s">
        <v>43</v>
      </c>
      <c r="C134" s="350">
        <f ca="1">imzatarihi</f>
        <v>46091</v>
      </c>
      <c r="D134" s="352" t="s">
        <v>44</v>
      </c>
      <c r="E134" s="348" t="str">
        <f>IF(kurulusyetkilisi&gt;0,kurulusyetkilisi,"")</f>
        <v/>
      </c>
      <c r="G134" s="43"/>
    </row>
    <row r="135" spans="1:14" ht="18.75" x14ac:dyDescent="0.3">
      <c r="C135" s="351"/>
      <c r="D135" s="352" t="s">
        <v>45</v>
      </c>
      <c r="F135" s="349"/>
      <c r="G135" s="43"/>
    </row>
    <row r="136" spans="1:14" x14ac:dyDescent="0.25">
      <c r="A136" s="501" t="s">
        <v>113</v>
      </c>
      <c r="B136" s="501"/>
      <c r="C136" s="501"/>
      <c r="D136" s="501"/>
      <c r="E136" s="501"/>
      <c r="F136" s="501"/>
      <c r="G136" s="501"/>
      <c r="H136" s="501"/>
      <c r="I136" s="501"/>
      <c r="J136" s="501"/>
      <c r="K136" s="139"/>
      <c r="L136" s="141"/>
    </row>
    <row r="137" spans="1:14" ht="15.6" customHeight="1" x14ac:dyDescent="0.25">
      <c r="A137" s="489" t="str">
        <f>IF(YilDonem&lt;&gt;"",CONCATENATE(YilDonem," dönemine aittir."),"")</f>
        <v/>
      </c>
      <c r="B137" s="489"/>
      <c r="C137" s="489"/>
      <c r="D137" s="489"/>
      <c r="E137" s="489"/>
      <c r="F137" s="489"/>
      <c r="G137" s="489"/>
      <c r="H137" s="489"/>
      <c r="I137" s="489"/>
      <c r="J137" s="489"/>
      <c r="K137" s="113"/>
      <c r="L137" s="68"/>
      <c r="M137" s="74"/>
    </row>
    <row r="138" spans="1:14" ht="15.95" customHeight="1" thickBot="1" x14ac:dyDescent="0.3">
      <c r="A138" s="502" t="s">
        <v>116</v>
      </c>
      <c r="B138" s="502"/>
      <c r="C138" s="502"/>
      <c r="D138" s="502"/>
      <c r="E138" s="502"/>
      <c r="F138" s="502"/>
      <c r="G138" s="502"/>
      <c r="H138" s="502"/>
      <c r="I138" s="502"/>
      <c r="J138" s="502"/>
      <c r="K138" s="113"/>
      <c r="L138" s="68"/>
      <c r="M138" s="74"/>
    </row>
    <row r="139" spans="1:14" ht="31.7" customHeight="1" thickBot="1" x14ac:dyDescent="0.3">
      <c r="A139" s="491" t="s">
        <v>1</v>
      </c>
      <c r="B139" s="492"/>
      <c r="C139" s="493" t="str">
        <f>IF(ProjeNo&gt;0,ProjeNo,"")</f>
        <v/>
      </c>
      <c r="D139" s="494"/>
      <c r="E139" s="494"/>
      <c r="F139" s="494"/>
      <c r="G139" s="494"/>
      <c r="H139" s="494"/>
      <c r="I139" s="494"/>
      <c r="J139" s="495"/>
    </row>
    <row r="140" spans="1:14" ht="31.7" customHeight="1" thickBot="1" x14ac:dyDescent="0.3">
      <c r="A140" s="496" t="s">
        <v>11</v>
      </c>
      <c r="B140" s="497"/>
      <c r="C140" s="498" t="str">
        <f>IF(ProjeAdi&gt;0,ProjeAdi,"")</f>
        <v/>
      </c>
      <c r="D140" s="499"/>
      <c r="E140" s="499"/>
      <c r="F140" s="499"/>
      <c r="G140" s="499"/>
      <c r="H140" s="499"/>
      <c r="I140" s="499"/>
      <c r="J140" s="500"/>
    </row>
    <row r="141" spans="1:14" ht="51.95" customHeight="1" thickBot="1" x14ac:dyDescent="0.3">
      <c r="A141" s="487" t="s">
        <v>7</v>
      </c>
      <c r="B141" s="487" t="s">
        <v>114</v>
      </c>
      <c r="C141" s="487" t="s">
        <v>115</v>
      </c>
      <c r="D141" s="487" t="s">
        <v>109</v>
      </c>
      <c r="E141" s="487" t="s">
        <v>107</v>
      </c>
      <c r="F141" s="487" t="s">
        <v>108</v>
      </c>
      <c r="G141" s="512" t="s">
        <v>93</v>
      </c>
      <c r="H141" s="487" t="s">
        <v>94</v>
      </c>
      <c r="I141" s="137" t="s">
        <v>95</v>
      </c>
      <c r="J141" s="137" t="s">
        <v>95</v>
      </c>
    </row>
    <row r="142" spans="1:14" ht="16.5" thickBot="1" x14ac:dyDescent="0.3">
      <c r="A142" s="505"/>
      <c r="B142" s="505"/>
      <c r="C142" s="505"/>
      <c r="D142" s="505"/>
      <c r="E142" s="505"/>
      <c r="F142" s="505"/>
      <c r="G142" s="509"/>
      <c r="H142" s="505"/>
      <c r="I142" s="138" t="s">
        <v>96</v>
      </c>
      <c r="J142" s="138" t="s">
        <v>99</v>
      </c>
    </row>
    <row r="143" spans="1:14" ht="37.15" customHeight="1" x14ac:dyDescent="0.25">
      <c r="A143" s="70">
        <v>76</v>
      </c>
      <c r="B143" s="54"/>
      <c r="C143" s="55"/>
      <c r="D143" s="55"/>
      <c r="E143" s="55"/>
      <c r="F143" s="55"/>
      <c r="G143" s="56"/>
      <c r="H143" s="55"/>
      <c r="I143" s="285"/>
      <c r="J143" s="272"/>
      <c r="K143" s="200" t="str">
        <f>IF(AND(COUNTA(B143:F143)&gt;0,L143=1),"Belge Tarihi,Belge Numarası ve KDV Dahil Tutar doldurulduktan sonra KDV Hariç Tutar doldurulabilir.","")</f>
        <v/>
      </c>
      <c r="L143" s="199">
        <f>IF(COUNTA(G143:H143)+COUNTA(J143)=3,0,1)</f>
        <v>1</v>
      </c>
      <c r="M143" s="201">
        <f>IF(L143=1,0,100000000)</f>
        <v>0</v>
      </c>
    </row>
    <row r="144" spans="1:14" ht="37.15" customHeight="1" x14ac:dyDescent="0.25">
      <c r="A144" s="51">
        <v>77</v>
      </c>
      <c r="B144" s="33"/>
      <c r="C144" s="34"/>
      <c r="D144" s="34"/>
      <c r="E144" s="34"/>
      <c r="F144" s="34"/>
      <c r="G144" s="35"/>
      <c r="H144" s="34"/>
      <c r="I144" s="278"/>
      <c r="J144" s="274"/>
      <c r="K144" s="200" t="str">
        <f t="shared" ref="K144:K157" si="22">IF(AND(COUNTA(B144:F144)&gt;0,L144=1),"Belge Tarihi,Belge Numarası ve KDV Dahil Tutar doldurulduktan sonra KDV Hariç Tutar doldurulabilir.","")</f>
        <v/>
      </c>
      <c r="L144" s="199">
        <f t="shared" ref="L144:L157" si="23">IF(COUNTA(G144:H144)+COUNTA(J144)=3,0,1)</f>
        <v>1</v>
      </c>
      <c r="M144" s="201">
        <f t="shared" ref="M144:M157" si="24">IF(L144=1,0,100000000)</f>
        <v>0</v>
      </c>
    </row>
    <row r="145" spans="1:15" ht="37.15" customHeight="1" x14ac:dyDescent="0.25">
      <c r="A145" s="51">
        <v>78</v>
      </c>
      <c r="B145" s="33"/>
      <c r="C145" s="34"/>
      <c r="D145" s="34"/>
      <c r="E145" s="34"/>
      <c r="F145" s="34"/>
      <c r="G145" s="35"/>
      <c r="H145" s="34"/>
      <c r="I145" s="278"/>
      <c r="J145" s="274"/>
      <c r="K145" s="200" t="str">
        <f t="shared" si="22"/>
        <v/>
      </c>
      <c r="L145" s="199">
        <f t="shared" si="23"/>
        <v>1</v>
      </c>
      <c r="M145" s="201">
        <f t="shared" si="24"/>
        <v>0</v>
      </c>
    </row>
    <row r="146" spans="1:15" ht="37.15" customHeight="1" x14ac:dyDescent="0.25">
      <c r="A146" s="51">
        <v>79</v>
      </c>
      <c r="B146" s="33"/>
      <c r="C146" s="34"/>
      <c r="D146" s="34"/>
      <c r="E146" s="34"/>
      <c r="F146" s="34"/>
      <c r="G146" s="35"/>
      <c r="H146" s="34"/>
      <c r="I146" s="278"/>
      <c r="J146" s="274"/>
      <c r="K146" s="200" t="str">
        <f t="shared" si="22"/>
        <v/>
      </c>
      <c r="L146" s="199">
        <f t="shared" si="23"/>
        <v>1</v>
      </c>
      <c r="M146" s="201">
        <f t="shared" si="24"/>
        <v>0</v>
      </c>
    </row>
    <row r="147" spans="1:15" ht="37.15" customHeight="1" x14ac:dyDescent="0.25">
      <c r="A147" s="51">
        <v>80</v>
      </c>
      <c r="B147" s="33"/>
      <c r="C147" s="34"/>
      <c r="D147" s="34"/>
      <c r="E147" s="34"/>
      <c r="F147" s="34"/>
      <c r="G147" s="35"/>
      <c r="H147" s="34"/>
      <c r="I147" s="278"/>
      <c r="J147" s="274"/>
      <c r="K147" s="200" t="str">
        <f t="shared" si="22"/>
        <v/>
      </c>
      <c r="L147" s="199">
        <f t="shared" si="23"/>
        <v>1</v>
      </c>
      <c r="M147" s="201">
        <f t="shared" si="24"/>
        <v>0</v>
      </c>
    </row>
    <row r="148" spans="1:15" ht="37.15" customHeight="1" x14ac:dyDescent="0.25">
      <c r="A148" s="51">
        <v>81</v>
      </c>
      <c r="B148" s="33"/>
      <c r="C148" s="34"/>
      <c r="D148" s="34"/>
      <c r="E148" s="34"/>
      <c r="F148" s="34"/>
      <c r="G148" s="35"/>
      <c r="H148" s="34"/>
      <c r="I148" s="278"/>
      <c r="J148" s="274"/>
      <c r="K148" s="200" t="str">
        <f t="shared" si="22"/>
        <v/>
      </c>
      <c r="L148" s="199">
        <f t="shared" si="23"/>
        <v>1</v>
      </c>
      <c r="M148" s="201">
        <f t="shared" si="24"/>
        <v>0</v>
      </c>
    </row>
    <row r="149" spans="1:15" ht="37.15" customHeight="1" x14ac:dyDescent="0.25">
      <c r="A149" s="52">
        <v>82</v>
      </c>
      <c r="B149" s="36"/>
      <c r="C149" s="37"/>
      <c r="D149" s="37"/>
      <c r="E149" s="37"/>
      <c r="F149" s="37"/>
      <c r="G149" s="78"/>
      <c r="H149" s="37"/>
      <c r="I149" s="286"/>
      <c r="J149" s="279"/>
      <c r="K149" s="200" t="str">
        <f t="shared" si="22"/>
        <v/>
      </c>
      <c r="L149" s="199">
        <f t="shared" si="23"/>
        <v>1</v>
      </c>
      <c r="M149" s="201">
        <f t="shared" si="24"/>
        <v>0</v>
      </c>
    </row>
    <row r="150" spans="1:15" ht="37.15" customHeight="1" x14ac:dyDescent="0.25">
      <c r="A150" s="52">
        <v>83</v>
      </c>
      <c r="B150" s="36"/>
      <c r="C150" s="37"/>
      <c r="D150" s="37"/>
      <c r="E150" s="37"/>
      <c r="F150" s="37"/>
      <c r="G150" s="78"/>
      <c r="H150" s="37"/>
      <c r="I150" s="286"/>
      <c r="J150" s="279"/>
      <c r="K150" s="200" t="str">
        <f t="shared" si="22"/>
        <v/>
      </c>
      <c r="L150" s="199">
        <f t="shared" si="23"/>
        <v>1</v>
      </c>
      <c r="M150" s="201">
        <f t="shared" si="24"/>
        <v>0</v>
      </c>
    </row>
    <row r="151" spans="1:15" ht="37.15" customHeight="1" x14ac:dyDescent="0.25">
      <c r="A151" s="52">
        <v>84</v>
      </c>
      <c r="B151" s="36"/>
      <c r="C151" s="37"/>
      <c r="D151" s="37"/>
      <c r="E151" s="37"/>
      <c r="F151" s="37"/>
      <c r="G151" s="78"/>
      <c r="H151" s="37"/>
      <c r="I151" s="286"/>
      <c r="J151" s="279"/>
      <c r="K151" s="200" t="str">
        <f t="shared" si="22"/>
        <v/>
      </c>
      <c r="L151" s="199">
        <f t="shared" si="23"/>
        <v>1</v>
      </c>
      <c r="M151" s="201">
        <f t="shared" si="24"/>
        <v>0</v>
      </c>
    </row>
    <row r="152" spans="1:15" ht="37.15" customHeight="1" x14ac:dyDescent="0.25">
      <c r="A152" s="52">
        <v>85</v>
      </c>
      <c r="B152" s="36"/>
      <c r="C152" s="37"/>
      <c r="D152" s="37"/>
      <c r="E152" s="37"/>
      <c r="F152" s="37"/>
      <c r="G152" s="78"/>
      <c r="H152" s="37"/>
      <c r="I152" s="286"/>
      <c r="J152" s="279"/>
      <c r="K152" s="200" t="str">
        <f t="shared" si="22"/>
        <v/>
      </c>
      <c r="L152" s="199">
        <f t="shared" si="23"/>
        <v>1</v>
      </c>
      <c r="M152" s="201">
        <f t="shared" si="24"/>
        <v>0</v>
      </c>
    </row>
    <row r="153" spans="1:15" ht="37.15" customHeight="1" x14ac:dyDescent="0.25">
      <c r="A153" s="52">
        <v>86</v>
      </c>
      <c r="B153" s="36"/>
      <c r="C153" s="37"/>
      <c r="D153" s="37"/>
      <c r="E153" s="37"/>
      <c r="F153" s="37"/>
      <c r="G153" s="78"/>
      <c r="H153" s="37"/>
      <c r="I153" s="286"/>
      <c r="J153" s="279"/>
      <c r="K153" s="200" t="str">
        <f t="shared" si="22"/>
        <v/>
      </c>
      <c r="L153" s="199">
        <f t="shared" si="23"/>
        <v>1</v>
      </c>
      <c r="M153" s="201">
        <f t="shared" si="24"/>
        <v>0</v>
      </c>
    </row>
    <row r="154" spans="1:15" ht="37.15" customHeight="1" x14ac:dyDescent="0.25">
      <c r="A154" s="52">
        <v>87</v>
      </c>
      <c r="B154" s="36"/>
      <c r="C154" s="37"/>
      <c r="D154" s="37"/>
      <c r="E154" s="37"/>
      <c r="F154" s="37"/>
      <c r="G154" s="78"/>
      <c r="H154" s="37"/>
      <c r="I154" s="286"/>
      <c r="J154" s="279"/>
      <c r="K154" s="200" t="str">
        <f t="shared" si="22"/>
        <v/>
      </c>
      <c r="L154" s="199">
        <f t="shared" si="23"/>
        <v>1</v>
      </c>
      <c r="M154" s="201">
        <f t="shared" si="24"/>
        <v>0</v>
      </c>
    </row>
    <row r="155" spans="1:15" ht="37.15" customHeight="1" x14ac:dyDescent="0.25">
      <c r="A155" s="52">
        <v>88</v>
      </c>
      <c r="B155" s="36"/>
      <c r="C155" s="37"/>
      <c r="D155" s="37"/>
      <c r="E155" s="37"/>
      <c r="F155" s="37"/>
      <c r="G155" s="78"/>
      <c r="H155" s="37"/>
      <c r="I155" s="286"/>
      <c r="J155" s="279"/>
      <c r="K155" s="200" t="str">
        <f t="shared" si="22"/>
        <v/>
      </c>
      <c r="L155" s="199">
        <f t="shared" si="23"/>
        <v>1</v>
      </c>
      <c r="M155" s="201">
        <f t="shared" si="24"/>
        <v>0</v>
      </c>
    </row>
    <row r="156" spans="1:15" ht="37.15" customHeight="1" x14ac:dyDescent="0.25">
      <c r="A156" s="52">
        <v>89</v>
      </c>
      <c r="B156" s="36"/>
      <c r="C156" s="37"/>
      <c r="D156" s="37"/>
      <c r="E156" s="37"/>
      <c r="F156" s="37"/>
      <c r="G156" s="78"/>
      <c r="H156" s="37"/>
      <c r="I156" s="286"/>
      <c r="J156" s="279"/>
      <c r="K156" s="200" t="str">
        <f t="shared" si="22"/>
        <v/>
      </c>
      <c r="L156" s="199">
        <f t="shared" si="23"/>
        <v>1</v>
      </c>
      <c r="M156" s="201">
        <f t="shared" si="24"/>
        <v>0</v>
      </c>
      <c r="N156" s="46"/>
      <c r="O156" s="46"/>
    </row>
    <row r="157" spans="1:15" ht="37.15" customHeight="1" thickBot="1" x14ac:dyDescent="0.3">
      <c r="A157" s="71">
        <v>90</v>
      </c>
      <c r="B157" s="39"/>
      <c r="C157" s="40"/>
      <c r="D157" s="40"/>
      <c r="E157" s="40"/>
      <c r="F157" s="40"/>
      <c r="G157" s="80"/>
      <c r="H157" s="40"/>
      <c r="I157" s="287"/>
      <c r="J157" s="280"/>
      <c r="K157" s="200" t="str">
        <f t="shared" si="22"/>
        <v/>
      </c>
      <c r="L157" s="199">
        <f t="shared" si="23"/>
        <v>1</v>
      </c>
      <c r="M157" s="201">
        <f t="shared" si="24"/>
        <v>0</v>
      </c>
      <c r="N157" s="203">
        <f>IF(COUNTA(G143:J157)&gt;0,1,0)</f>
        <v>0</v>
      </c>
    </row>
    <row r="158" spans="1:15" ht="37.15" customHeight="1" thickBot="1" x14ac:dyDescent="0.3">
      <c r="A158" s="513" t="s">
        <v>176</v>
      </c>
      <c r="B158" s="513"/>
      <c r="C158" s="513"/>
      <c r="D158" s="513"/>
      <c r="E158" s="513"/>
      <c r="F158" s="513"/>
      <c r="G158" s="514"/>
      <c r="H158" s="10" t="s">
        <v>46</v>
      </c>
      <c r="I158" s="288">
        <f>SUM(I143:I157)+I131</f>
        <v>0</v>
      </c>
      <c r="J158" s="322"/>
      <c r="K158" s="115"/>
      <c r="L158" s="196">
        <f>IF(I158&gt;I131,ROW(A162),0)</f>
        <v>0</v>
      </c>
    </row>
    <row r="159" spans="1:15" x14ac:dyDescent="0.25">
      <c r="A159" s="74" t="s">
        <v>189</v>
      </c>
      <c r="K159" s="202" t="str">
        <f t="shared" ref="K159" si="25">IF(AND(I159&gt;0,J159=""),"KDV Dahil Tutar Yazılmalıdır.","")</f>
        <v/>
      </c>
    </row>
    <row r="160" spans="1:15" x14ac:dyDescent="0.25">
      <c r="A160" s="43" t="s">
        <v>155</v>
      </c>
    </row>
    <row r="161" spans="2:7" ht="18.75" x14ac:dyDescent="0.3">
      <c r="B161" s="349" t="s">
        <v>43</v>
      </c>
      <c r="C161" s="350">
        <f ca="1">imzatarihi</f>
        <v>46091</v>
      </c>
      <c r="D161" s="352" t="s">
        <v>44</v>
      </c>
      <c r="E161" s="348" t="str">
        <f>IF(kurulusyetkilisi&gt;0,kurulusyetkilisi,"")</f>
        <v/>
      </c>
      <c r="G161" s="43"/>
    </row>
    <row r="162" spans="2:7" ht="18.75" x14ac:dyDescent="0.3">
      <c r="C162" s="351"/>
      <c r="D162" s="352" t="s">
        <v>45</v>
      </c>
      <c r="F162" s="349"/>
      <c r="G162" s="43"/>
    </row>
    <row r="186" spans="14:15" x14ac:dyDescent="0.25">
      <c r="N186" s="46"/>
      <c r="O186" s="46"/>
    </row>
  </sheetData>
  <sheetProtection algorithmName="SHA-512" hashValue="cFLDY0+4yyeYh5kGiS9gh8IuMxnBEEq8Fr8T4Os+RFWWU4l34sst68zRqbkERzI4ukA2OPjsHOmj/a/NV9RTgw==" saltValue="gsax7n9wY1MnCkxo6lAumQ==" spinCount="100000" sheet="1" objects="1" scenarios="1"/>
  <mergeCells count="96">
    <mergeCell ref="A158:G158"/>
    <mergeCell ref="A140:B140"/>
    <mergeCell ref="C140:J140"/>
    <mergeCell ref="A141:A142"/>
    <mergeCell ref="B141:B142"/>
    <mergeCell ref="C141:C142"/>
    <mergeCell ref="D141:D142"/>
    <mergeCell ref="E141:E142"/>
    <mergeCell ref="F141:F142"/>
    <mergeCell ref="G141:G142"/>
    <mergeCell ref="H141:H142"/>
    <mergeCell ref="A136:J136"/>
    <mergeCell ref="A137:J137"/>
    <mergeCell ref="A138:J138"/>
    <mergeCell ref="A139:B139"/>
    <mergeCell ref="C139:J139"/>
    <mergeCell ref="A131:G131"/>
    <mergeCell ref="A104:G104"/>
    <mergeCell ref="A23:G23"/>
    <mergeCell ref="A50:G50"/>
    <mergeCell ref="A77:G77"/>
    <mergeCell ref="C113:J113"/>
    <mergeCell ref="A114:A115"/>
    <mergeCell ref="B114:B115"/>
    <mergeCell ref="C114:C115"/>
    <mergeCell ref="D114:D115"/>
    <mergeCell ref="F60:F61"/>
    <mergeCell ref="G60:G61"/>
    <mergeCell ref="H60:H61"/>
    <mergeCell ref="A84:J84"/>
    <mergeCell ref="A87:A88"/>
    <mergeCell ref="B87:B88"/>
    <mergeCell ref="H87:H88"/>
    <mergeCell ref="A60:A61"/>
    <mergeCell ref="B60:B61"/>
    <mergeCell ref="C60:C61"/>
    <mergeCell ref="D60:D61"/>
    <mergeCell ref="E60:E61"/>
    <mergeCell ref="C87:C88"/>
    <mergeCell ref="D87:D88"/>
    <mergeCell ref="E87:E88"/>
    <mergeCell ref="F87:F88"/>
    <mergeCell ref="G87:G88"/>
    <mergeCell ref="G6:G7"/>
    <mergeCell ref="H6:H7"/>
    <mergeCell ref="A6:A7"/>
    <mergeCell ref="B6:B7"/>
    <mergeCell ref="C6:C7"/>
    <mergeCell ref="D6:D7"/>
    <mergeCell ref="E6:E7"/>
    <mergeCell ref="F6:F7"/>
    <mergeCell ref="A5:B5"/>
    <mergeCell ref="C5:J5"/>
    <mergeCell ref="A1:J1"/>
    <mergeCell ref="A2:J2"/>
    <mergeCell ref="A3:J3"/>
    <mergeCell ref="A4:B4"/>
    <mergeCell ref="C4:J4"/>
    <mergeCell ref="A28:J28"/>
    <mergeCell ref="A29:J29"/>
    <mergeCell ref="A30:J30"/>
    <mergeCell ref="A31:B31"/>
    <mergeCell ref="C31:J31"/>
    <mergeCell ref="A32:B32"/>
    <mergeCell ref="C32:J32"/>
    <mergeCell ref="A33:A34"/>
    <mergeCell ref="B33:B34"/>
    <mergeCell ref="C33:C34"/>
    <mergeCell ref="D33:D34"/>
    <mergeCell ref="E33:E34"/>
    <mergeCell ref="F33:F34"/>
    <mergeCell ref="G33:G34"/>
    <mergeCell ref="H33:H34"/>
    <mergeCell ref="A55:J55"/>
    <mergeCell ref="A56:J56"/>
    <mergeCell ref="A58:B58"/>
    <mergeCell ref="C58:J58"/>
    <mergeCell ref="A59:B59"/>
    <mergeCell ref="C59:J59"/>
    <mergeCell ref="A57:J57"/>
    <mergeCell ref="E114:E115"/>
    <mergeCell ref="F114:F115"/>
    <mergeCell ref="G114:G115"/>
    <mergeCell ref="H114:H115"/>
    <mergeCell ref="A82:J82"/>
    <mergeCell ref="A83:J83"/>
    <mergeCell ref="A85:B85"/>
    <mergeCell ref="C85:J85"/>
    <mergeCell ref="A86:B86"/>
    <mergeCell ref="C86:J86"/>
    <mergeCell ref="A111:J111"/>
    <mergeCell ref="A109:J109"/>
    <mergeCell ref="A110:J110"/>
    <mergeCell ref="A112:B112"/>
    <mergeCell ref="C112:J112"/>
    <mergeCell ref="A113:B113"/>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5:I49 I62:I76 I89:I103 I116:I130 I143:I157" xr:uid="{00000000-0002-0000-1200-000000000000}">
      <formula1>0</formula1>
      <formula2>M8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0" max="1048575" man="1"/>
  </colBreaks>
  <ignoredErrors>
    <ignoredError sqref="K8 K9:K158"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19"/>
  <dimension ref="A1:O186"/>
  <sheetViews>
    <sheetView zoomScale="80" zoomScaleNormal="80" zoomScaleSheetLayoutView="50" workbookViewId="0">
      <selection activeCell="B8" sqref="B8"/>
    </sheetView>
  </sheetViews>
  <sheetFormatPr defaultColWidth="8.85546875" defaultRowHeight="15.75" x14ac:dyDescent="0.25"/>
  <cols>
    <col min="1" max="1" width="6.5703125" style="43" customWidth="1"/>
    <col min="2" max="2" width="15.28515625" style="43" customWidth="1"/>
    <col min="3" max="3" width="19.7109375" style="43" customWidth="1"/>
    <col min="4" max="4" width="45.7109375" style="43" customWidth="1"/>
    <col min="5" max="5" width="41.7109375" style="43" customWidth="1"/>
    <col min="6" max="6" width="40.7109375" style="43" customWidth="1"/>
    <col min="7" max="7" width="16.7109375" style="284" customWidth="1"/>
    <col min="8" max="8" width="30.7109375" style="43" customWidth="1"/>
    <col min="9" max="10" width="16.7109375" style="43" customWidth="1"/>
    <col min="11" max="11" width="51.28515625" style="114" customWidth="1"/>
    <col min="12" max="12" width="8.85546875" style="43" hidden="1" customWidth="1"/>
    <col min="13" max="13" width="28.7109375" style="43" hidden="1" customWidth="1"/>
    <col min="14" max="14" width="11.7109375" style="43" hidden="1" customWidth="1"/>
    <col min="15" max="15" width="0" style="43" hidden="1" customWidth="1"/>
    <col min="16" max="16384" width="8.85546875" style="43"/>
  </cols>
  <sheetData>
    <row r="1" spans="1:15" x14ac:dyDescent="0.25">
      <c r="A1" s="501" t="s">
        <v>113</v>
      </c>
      <c r="B1" s="501"/>
      <c r="C1" s="501"/>
      <c r="D1" s="501"/>
      <c r="E1" s="501"/>
      <c r="F1" s="501"/>
      <c r="G1" s="501"/>
      <c r="H1" s="501"/>
      <c r="I1" s="501"/>
      <c r="J1" s="501"/>
      <c r="K1" s="139"/>
      <c r="L1" s="140"/>
      <c r="O1" s="193" t="str">
        <f>CONCATENATE("A1:J",SUM(N:N)*27)</f>
        <v>A1:J27</v>
      </c>
    </row>
    <row r="2" spans="1:15" ht="15.6" customHeight="1" x14ac:dyDescent="0.25">
      <c r="A2" s="489" t="str">
        <f>IF(YilDonem&lt;&gt;"",CONCATENATE(YilDonem," dönemine aittir."),"")</f>
        <v/>
      </c>
      <c r="B2" s="489"/>
      <c r="C2" s="489"/>
      <c r="D2" s="489"/>
      <c r="E2" s="489"/>
      <c r="F2" s="489"/>
      <c r="G2" s="489"/>
      <c r="H2" s="489"/>
      <c r="I2" s="489"/>
      <c r="J2" s="489"/>
      <c r="K2" s="113"/>
      <c r="L2" s="74"/>
      <c r="M2" s="74"/>
    </row>
    <row r="3" spans="1:15" ht="15.95" customHeight="1" thickBot="1" x14ac:dyDescent="0.3">
      <c r="A3" s="502" t="s">
        <v>117</v>
      </c>
      <c r="B3" s="502"/>
      <c r="C3" s="502"/>
      <c r="D3" s="502"/>
      <c r="E3" s="502"/>
      <c r="F3" s="502"/>
      <c r="G3" s="502"/>
      <c r="H3" s="502"/>
      <c r="I3" s="502"/>
      <c r="J3" s="502"/>
      <c r="K3" s="113"/>
      <c r="L3" s="74"/>
      <c r="M3" s="74"/>
    </row>
    <row r="4" spans="1:15" ht="31.7" customHeight="1" thickBot="1" x14ac:dyDescent="0.3">
      <c r="A4" s="491" t="s">
        <v>1</v>
      </c>
      <c r="B4" s="492"/>
      <c r="C4" s="493" t="str">
        <f>IF(ProjeNo&gt;0,ProjeNo,"")</f>
        <v/>
      </c>
      <c r="D4" s="494"/>
      <c r="E4" s="494"/>
      <c r="F4" s="494"/>
      <c r="G4" s="494"/>
      <c r="H4" s="494"/>
      <c r="I4" s="494"/>
      <c r="J4" s="495"/>
    </row>
    <row r="5" spans="1:15" ht="31.7" customHeight="1" thickBot="1" x14ac:dyDescent="0.3">
      <c r="A5" s="496" t="s">
        <v>11</v>
      </c>
      <c r="B5" s="497"/>
      <c r="C5" s="516" t="str">
        <f>IF(ProjeAdi&gt;0,ProjeAdi,"")</f>
        <v/>
      </c>
      <c r="D5" s="517"/>
      <c r="E5" s="517"/>
      <c r="F5" s="517"/>
      <c r="G5" s="517"/>
      <c r="H5" s="517"/>
      <c r="I5" s="517"/>
      <c r="J5" s="518"/>
    </row>
    <row r="6" spans="1:15" ht="51.95" customHeight="1" thickBot="1" x14ac:dyDescent="0.3">
      <c r="A6" s="487" t="s">
        <v>7</v>
      </c>
      <c r="B6" s="487" t="s">
        <v>114</v>
      </c>
      <c r="C6" s="487" t="s">
        <v>115</v>
      </c>
      <c r="D6" s="487" t="s">
        <v>109</v>
      </c>
      <c r="E6" s="487" t="s">
        <v>107</v>
      </c>
      <c r="F6" s="487" t="s">
        <v>108</v>
      </c>
      <c r="G6" s="512" t="s">
        <v>93</v>
      </c>
      <c r="H6" s="487" t="s">
        <v>94</v>
      </c>
      <c r="I6" s="137" t="s">
        <v>95</v>
      </c>
      <c r="J6" s="137" t="s">
        <v>95</v>
      </c>
      <c r="N6" s="46"/>
      <c r="O6" s="46"/>
    </row>
    <row r="7" spans="1:15" ht="16.5" thickBot="1" x14ac:dyDescent="0.3">
      <c r="A7" s="505"/>
      <c r="B7" s="505"/>
      <c r="C7" s="505"/>
      <c r="D7" s="505"/>
      <c r="E7" s="505"/>
      <c r="F7" s="505"/>
      <c r="G7" s="509"/>
      <c r="H7" s="505"/>
      <c r="I7" s="138" t="s">
        <v>96</v>
      </c>
      <c r="J7" s="138" t="s">
        <v>99</v>
      </c>
    </row>
    <row r="8" spans="1:15" ht="37.15" customHeight="1" x14ac:dyDescent="0.25">
      <c r="A8" s="53">
        <v>1</v>
      </c>
      <c r="B8" s="54"/>
      <c r="C8" s="55"/>
      <c r="D8" s="55"/>
      <c r="E8" s="55"/>
      <c r="F8" s="55"/>
      <c r="G8" s="56"/>
      <c r="H8" s="55"/>
      <c r="I8" s="289"/>
      <c r="J8" s="290"/>
      <c r="K8" s="200"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82"/>
      <c r="J9" s="291"/>
      <c r="K9" s="200"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82"/>
      <c r="J10" s="291"/>
      <c r="K10" s="200" t="str">
        <f t="shared" si="0"/>
        <v/>
      </c>
      <c r="L10" s="199">
        <f t="shared" si="1"/>
        <v>1</v>
      </c>
      <c r="M10" s="201">
        <f t="shared" si="2"/>
        <v>0</v>
      </c>
    </row>
    <row r="11" spans="1:15" ht="37.15" customHeight="1" x14ac:dyDescent="0.25">
      <c r="A11" s="47">
        <v>4</v>
      </c>
      <c r="B11" s="33"/>
      <c r="C11" s="34"/>
      <c r="D11" s="34"/>
      <c r="E11" s="34"/>
      <c r="F11" s="34"/>
      <c r="G11" s="35"/>
      <c r="H11" s="34"/>
      <c r="I11" s="282"/>
      <c r="J11" s="291"/>
      <c r="K11" s="200" t="str">
        <f t="shared" si="0"/>
        <v/>
      </c>
      <c r="L11" s="199">
        <f t="shared" si="1"/>
        <v>1</v>
      </c>
      <c r="M11" s="201">
        <f t="shared" si="2"/>
        <v>0</v>
      </c>
    </row>
    <row r="12" spans="1:15" ht="37.15" customHeight="1" x14ac:dyDescent="0.25">
      <c r="A12" s="47">
        <v>5</v>
      </c>
      <c r="B12" s="33"/>
      <c r="C12" s="34"/>
      <c r="D12" s="34"/>
      <c r="E12" s="34"/>
      <c r="F12" s="34"/>
      <c r="G12" s="35"/>
      <c r="H12" s="34"/>
      <c r="I12" s="282"/>
      <c r="J12" s="291"/>
      <c r="K12" s="200" t="str">
        <f t="shared" si="0"/>
        <v/>
      </c>
      <c r="L12" s="199">
        <f t="shared" si="1"/>
        <v>1</v>
      </c>
      <c r="M12" s="201">
        <f t="shared" si="2"/>
        <v>0</v>
      </c>
    </row>
    <row r="13" spans="1:15" ht="37.15" customHeight="1" x14ac:dyDescent="0.25">
      <c r="A13" s="47">
        <v>6</v>
      </c>
      <c r="B13" s="33"/>
      <c r="C13" s="34"/>
      <c r="D13" s="34"/>
      <c r="E13" s="34"/>
      <c r="F13" s="34"/>
      <c r="G13" s="35"/>
      <c r="H13" s="34"/>
      <c r="I13" s="282"/>
      <c r="J13" s="291"/>
      <c r="K13" s="200" t="str">
        <f t="shared" si="0"/>
        <v/>
      </c>
      <c r="L13" s="199">
        <f t="shared" si="1"/>
        <v>1</v>
      </c>
      <c r="M13" s="201">
        <f t="shared" si="2"/>
        <v>0</v>
      </c>
    </row>
    <row r="14" spans="1:15" ht="37.15" customHeight="1" x14ac:dyDescent="0.25">
      <c r="A14" s="48">
        <v>7</v>
      </c>
      <c r="B14" s="36"/>
      <c r="C14" s="37"/>
      <c r="D14" s="37"/>
      <c r="E14" s="37"/>
      <c r="F14" s="37"/>
      <c r="G14" s="78"/>
      <c r="H14" s="37"/>
      <c r="I14" s="292"/>
      <c r="J14" s="293"/>
      <c r="K14" s="200" t="str">
        <f t="shared" si="0"/>
        <v/>
      </c>
      <c r="L14" s="199">
        <f t="shared" si="1"/>
        <v>1</v>
      </c>
      <c r="M14" s="201">
        <f t="shared" si="2"/>
        <v>0</v>
      </c>
    </row>
    <row r="15" spans="1:15" ht="37.15" customHeight="1" x14ac:dyDescent="0.25">
      <c r="A15" s="48">
        <v>8</v>
      </c>
      <c r="B15" s="36"/>
      <c r="C15" s="37"/>
      <c r="D15" s="37"/>
      <c r="E15" s="37"/>
      <c r="F15" s="37"/>
      <c r="G15" s="78"/>
      <c r="H15" s="37"/>
      <c r="I15" s="292"/>
      <c r="J15" s="293"/>
      <c r="K15" s="200" t="str">
        <f t="shared" si="0"/>
        <v/>
      </c>
      <c r="L15" s="199">
        <f t="shared" si="1"/>
        <v>1</v>
      </c>
      <c r="M15" s="201">
        <f t="shared" si="2"/>
        <v>0</v>
      </c>
    </row>
    <row r="16" spans="1:15" ht="37.15" customHeight="1" x14ac:dyDescent="0.25">
      <c r="A16" s="48">
        <v>9</v>
      </c>
      <c r="B16" s="36"/>
      <c r="C16" s="37"/>
      <c r="D16" s="37"/>
      <c r="E16" s="37"/>
      <c r="F16" s="37"/>
      <c r="G16" s="78"/>
      <c r="H16" s="37"/>
      <c r="I16" s="292"/>
      <c r="J16" s="293"/>
      <c r="K16" s="200" t="str">
        <f t="shared" si="0"/>
        <v/>
      </c>
      <c r="L16" s="199">
        <f t="shared" si="1"/>
        <v>1</v>
      </c>
      <c r="M16" s="201">
        <f t="shared" si="2"/>
        <v>0</v>
      </c>
    </row>
    <row r="17" spans="1:14" ht="37.15" customHeight="1" x14ac:dyDescent="0.25">
      <c r="A17" s="48">
        <v>10</v>
      </c>
      <c r="B17" s="36"/>
      <c r="C17" s="37"/>
      <c r="D17" s="37"/>
      <c r="E17" s="37"/>
      <c r="F17" s="37"/>
      <c r="G17" s="78"/>
      <c r="H17" s="37"/>
      <c r="I17" s="292"/>
      <c r="J17" s="293"/>
      <c r="K17" s="200" t="str">
        <f t="shared" si="0"/>
        <v/>
      </c>
      <c r="L17" s="199">
        <f t="shared" si="1"/>
        <v>1</v>
      </c>
      <c r="M17" s="201">
        <f t="shared" si="2"/>
        <v>0</v>
      </c>
    </row>
    <row r="18" spans="1:14" ht="37.15" customHeight="1" x14ac:dyDescent="0.25">
      <c r="A18" s="48">
        <v>11</v>
      </c>
      <c r="B18" s="36"/>
      <c r="C18" s="37"/>
      <c r="D18" s="37"/>
      <c r="E18" s="37"/>
      <c r="F18" s="37"/>
      <c r="G18" s="78"/>
      <c r="H18" s="37"/>
      <c r="I18" s="292"/>
      <c r="J18" s="293"/>
      <c r="K18" s="200" t="str">
        <f t="shared" si="0"/>
        <v/>
      </c>
      <c r="L18" s="199">
        <f t="shared" si="1"/>
        <v>1</v>
      </c>
      <c r="M18" s="201">
        <f t="shared" si="2"/>
        <v>0</v>
      </c>
    </row>
    <row r="19" spans="1:14" ht="37.15" customHeight="1" x14ac:dyDescent="0.25">
      <c r="A19" s="48">
        <v>12</v>
      </c>
      <c r="B19" s="36"/>
      <c r="C19" s="37"/>
      <c r="D19" s="37"/>
      <c r="E19" s="37"/>
      <c r="F19" s="37"/>
      <c r="G19" s="78"/>
      <c r="H19" s="37"/>
      <c r="I19" s="292"/>
      <c r="J19" s="293"/>
      <c r="K19" s="200" t="str">
        <f t="shared" si="0"/>
        <v/>
      </c>
      <c r="L19" s="199">
        <f t="shared" si="1"/>
        <v>1</v>
      </c>
      <c r="M19" s="201">
        <f t="shared" si="2"/>
        <v>0</v>
      </c>
    </row>
    <row r="20" spans="1:14" ht="37.15" customHeight="1" x14ac:dyDescent="0.25">
      <c r="A20" s="48">
        <v>13</v>
      </c>
      <c r="B20" s="36"/>
      <c r="C20" s="37"/>
      <c r="D20" s="37"/>
      <c r="E20" s="37"/>
      <c r="F20" s="37"/>
      <c r="G20" s="78"/>
      <c r="H20" s="37"/>
      <c r="I20" s="292"/>
      <c r="J20" s="293"/>
      <c r="K20" s="200" t="str">
        <f t="shared" si="0"/>
        <v/>
      </c>
      <c r="L20" s="199">
        <f t="shared" si="1"/>
        <v>1</v>
      </c>
      <c r="M20" s="201">
        <f t="shared" si="2"/>
        <v>0</v>
      </c>
    </row>
    <row r="21" spans="1:14" ht="37.15" customHeight="1" x14ac:dyDescent="0.25">
      <c r="A21" s="48">
        <v>14</v>
      </c>
      <c r="B21" s="36"/>
      <c r="C21" s="37"/>
      <c r="D21" s="37"/>
      <c r="E21" s="37"/>
      <c r="F21" s="37"/>
      <c r="G21" s="78"/>
      <c r="H21" s="37"/>
      <c r="I21" s="292"/>
      <c r="J21" s="293"/>
      <c r="K21" s="200" t="str">
        <f t="shared" si="0"/>
        <v/>
      </c>
      <c r="L21" s="199">
        <f t="shared" si="1"/>
        <v>1</v>
      </c>
      <c r="M21" s="201">
        <f t="shared" si="2"/>
        <v>0</v>
      </c>
    </row>
    <row r="22" spans="1:14" ht="37.15" customHeight="1" thickBot="1" x14ac:dyDescent="0.3">
      <c r="A22" s="48">
        <v>15</v>
      </c>
      <c r="B22" s="39"/>
      <c r="C22" s="40"/>
      <c r="D22" s="40"/>
      <c r="E22" s="40"/>
      <c r="F22" s="40"/>
      <c r="G22" s="80"/>
      <c r="H22" s="40"/>
      <c r="I22" s="294"/>
      <c r="J22" s="295"/>
      <c r="K22" s="200" t="str">
        <f t="shared" si="0"/>
        <v/>
      </c>
      <c r="L22" s="199">
        <f t="shared" si="1"/>
        <v>1</v>
      </c>
      <c r="M22" s="201">
        <f t="shared" si="2"/>
        <v>0</v>
      </c>
      <c r="N22" s="43">
        <v>1</v>
      </c>
    </row>
    <row r="23" spans="1:14" ht="37.15" customHeight="1" thickBot="1" x14ac:dyDescent="0.3">
      <c r="A23" s="510" t="s">
        <v>176</v>
      </c>
      <c r="B23" s="510"/>
      <c r="C23" s="510"/>
      <c r="D23" s="510"/>
      <c r="E23" s="510"/>
      <c r="F23" s="510"/>
      <c r="G23" s="515"/>
      <c r="H23" s="9" t="s">
        <v>46</v>
      </c>
      <c r="I23" s="296">
        <f>SUM(I8:I22)</f>
        <v>0</v>
      </c>
      <c r="J23" s="323"/>
      <c r="K23" s="115"/>
    </row>
    <row r="24" spans="1:14" x14ac:dyDescent="0.25">
      <c r="A24" s="74" t="s">
        <v>189</v>
      </c>
      <c r="K24" s="202" t="str">
        <f t="shared" ref="K24" si="3">IF(AND(I24&gt;0,J24=""),"KDV Dahil Tutar Yazılmalıdır.","")</f>
        <v/>
      </c>
    </row>
    <row r="25" spans="1:14" x14ac:dyDescent="0.25">
      <c r="A25" s="43" t="s">
        <v>155</v>
      </c>
    </row>
    <row r="26" spans="1:14" ht="18.75" x14ac:dyDescent="0.3">
      <c r="B26" s="349" t="s">
        <v>43</v>
      </c>
      <c r="C26" s="350">
        <f ca="1">imzatarihi</f>
        <v>46091</v>
      </c>
      <c r="D26" s="352" t="s">
        <v>44</v>
      </c>
      <c r="E26" s="348" t="str">
        <f>IF(kurulusyetkilisi&gt;0,kurulusyetkilisi,"")</f>
        <v/>
      </c>
      <c r="G26" s="43"/>
    </row>
    <row r="27" spans="1:14" ht="18.75" x14ac:dyDescent="0.3">
      <c r="C27" s="351"/>
      <c r="D27" s="352" t="s">
        <v>45</v>
      </c>
      <c r="F27" s="349"/>
      <c r="G27" s="43"/>
    </row>
    <row r="28" spans="1:14" x14ac:dyDescent="0.25">
      <c r="A28" s="501" t="s">
        <v>113</v>
      </c>
      <c r="B28" s="501"/>
      <c r="C28" s="501"/>
      <c r="D28" s="501"/>
      <c r="E28" s="501"/>
      <c r="F28" s="501"/>
      <c r="G28" s="501"/>
      <c r="H28" s="501"/>
      <c r="I28" s="501"/>
      <c r="J28" s="501"/>
      <c r="K28" s="139"/>
      <c r="L28" s="140"/>
    </row>
    <row r="29" spans="1:14" ht="15.6" customHeight="1" x14ac:dyDescent="0.25">
      <c r="A29" s="489" t="str">
        <f>IF(YilDonem&lt;&gt;"",CONCATENATE(YilDonem," dönemine aittir."),"")</f>
        <v/>
      </c>
      <c r="B29" s="489"/>
      <c r="C29" s="489"/>
      <c r="D29" s="489"/>
      <c r="E29" s="489"/>
      <c r="F29" s="489"/>
      <c r="G29" s="489"/>
      <c r="H29" s="489"/>
      <c r="I29" s="489"/>
      <c r="J29" s="489"/>
      <c r="K29" s="113"/>
      <c r="L29" s="74"/>
      <c r="M29" s="74"/>
    </row>
    <row r="30" spans="1:14" ht="15.95" customHeight="1" thickBot="1" x14ac:dyDescent="0.3">
      <c r="A30" s="502" t="s">
        <v>117</v>
      </c>
      <c r="B30" s="502"/>
      <c r="C30" s="502"/>
      <c r="D30" s="502"/>
      <c r="E30" s="502"/>
      <c r="F30" s="502"/>
      <c r="G30" s="502"/>
      <c r="H30" s="502"/>
      <c r="I30" s="502"/>
      <c r="J30" s="502"/>
      <c r="K30" s="113"/>
      <c r="L30" s="74"/>
      <c r="M30" s="74"/>
    </row>
    <row r="31" spans="1:14" ht="31.7" customHeight="1" thickBot="1" x14ac:dyDescent="0.3">
      <c r="A31" s="491" t="s">
        <v>1</v>
      </c>
      <c r="B31" s="492"/>
      <c r="C31" s="493" t="str">
        <f>IF(ProjeNo&gt;0,ProjeNo,"")</f>
        <v/>
      </c>
      <c r="D31" s="494"/>
      <c r="E31" s="494"/>
      <c r="F31" s="494"/>
      <c r="G31" s="494"/>
      <c r="H31" s="494"/>
      <c r="I31" s="494"/>
      <c r="J31" s="495"/>
    </row>
    <row r="32" spans="1:14" ht="31.7" customHeight="1" thickBot="1" x14ac:dyDescent="0.3">
      <c r="A32" s="496" t="s">
        <v>11</v>
      </c>
      <c r="B32" s="497"/>
      <c r="C32" s="516" t="str">
        <f>IF(ProjeAdi&gt;0,ProjeAdi,"")</f>
        <v/>
      </c>
      <c r="D32" s="517"/>
      <c r="E32" s="517"/>
      <c r="F32" s="517"/>
      <c r="G32" s="517"/>
      <c r="H32" s="517"/>
      <c r="I32" s="517"/>
      <c r="J32" s="518"/>
    </row>
    <row r="33" spans="1:15" ht="51.95" customHeight="1" thickBot="1" x14ac:dyDescent="0.3">
      <c r="A33" s="487" t="s">
        <v>7</v>
      </c>
      <c r="B33" s="487" t="s">
        <v>114</v>
      </c>
      <c r="C33" s="487" t="s">
        <v>115</v>
      </c>
      <c r="D33" s="487" t="s">
        <v>109</v>
      </c>
      <c r="E33" s="487" t="s">
        <v>107</v>
      </c>
      <c r="F33" s="487" t="s">
        <v>108</v>
      </c>
      <c r="G33" s="512" t="s">
        <v>93</v>
      </c>
      <c r="H33" s="487" t="s">
        <v>94</v>
      </c>
      <c r="I33" s="137" t="s">
        <v>95</v>
      </c>
      <c r="J33" s="137" t="s">
        <v>95</v>
      </c>
    </row>
    <row r="34" spans="1:15" ht="16.5" thickBot="1" x14ac:dyDescent="0.3">
      <c r="A34" s="505"/>
      <c r="B34" s="505"/>
      <c r="C34" s="505"/>
      <c r="D34" s="505"/>
      <c r="E34" s="505"/>
      <c r="F34" s="505"/>
      <c r="G34" s="509"/>
      <c r="H34" s="505"/>
      <c r="I34" s="138" t="s">
        <v>96</v>
      </c>
      <c r="J34" s="138" t="s">
        <v>99</v>
      </c>
    </row>
    <row r="35" spans="1:15" ht="37.15" customHeight="1" x14ac:dyDescent="0.25">
      <c r="A35" s="53">
        <v>16</v>
      </c>
      <c r="B35" s="54"/>
      <c r="C35" s="55"/>
      <c r="D35" s="55"/>
      <c r="E35" s="55"/>
      <c r="F35" s="55"/>
      <c r="G35" s="56"/>
      <c r="H35" s="55"/>
      <c r="I35" s="289"/>
      <c r="J35" s="290"/>
      <c r="K35" s="200" t="str">
        <f>IF(AND(COUNTA(B35:F35)&gt;0,L35=1),"Belge Tarihi,Belge Numarası ve KDV Dahil Tutar doldurulduktan sonra KDV Hariç Tutar doldurulabilir.","")</f>
        <v/>
      </c>
      <c r="L35" s="199">
        <f>IF(COUNTA(G35:H35)+COUNTA(J35)=3,0,1)</f>
        <v>1</v>
      </c>
      <c r="M35" s="201">
        <f>IF(L35=1,0,100000000)</f>
        <v>0</v>
      </c>
    </row>
    <row r="36" spans="1:15" ht="37.15" customHeight="1" x14ac:dyDescent="0.25">
      <c r="A36" s="47">
        <v>17</v>
      </c>
      <c r="B36" s="33"/>
      <c r="C36" s="34"/>
      <c r="D36" s="34"/>
      <c r="E36" s="34"/>
      <c r="F36" s="34"/>
      <c r="G36" s="35"/>
      <c r="H36" s="34"/>
      <c r="I36" s="282"/>
      <c r="J36" s="291"/>
      <c r="K36" s="200" t="str">
        <f t="shared" ref="K36:K49" si="4">IF(AND(COUNTA(B36:F36)&gt;0,L36=1),"Belge Tarihi,Belge Numarası ve KDV Dahil Tutar doldurulduktan sonra KDV Hariç Tutar doldurulabilir.","")</f>
        <v/>
      </c>
      <c r="L36" s="199">
        <f t="shared" ref="L36:L49" si="5">IF(COUNTA(G36:H36)+COUNTA(J36)=3,0,1)</f>
        <v>1</v>
      </c>
      <c r="M36" s="201">
        <f t="shared" ref="M36:M49" si="6">IF(L36=1,0,100000000)</f>
        <v>0</v>
      </c>
      <c r="N36" s="46"/>
      <c r="O36" s="46"/>
    </row>
    <row r="37" spans="1:15" ht="37.15" customHeight="1" x14ac:dyDescent="0.25">
      <c r="A37" s="47">
        <v>18</v>
      </c>
      <c r="B37" s="33"/>
      <c r="C37" s="34"/>
      <c r="D37" s="34"/>
      <c r="E37" s="34"/>
      <c r="F37" s="34"/>
      <c r="G37" s="35"/>
      <c r="H37" s="34"/>
      <c r="I37" s="282"/>
      <c r="J37" s="291"/>
      <c r="K37" s="200" t="str">
        <f t="shared" si="4"/>
        <v/>
      </c>
      <c r="L37" s="199">
        <f t="shared" si="5"/>
        <v>1</v>
      </c>
      <c r="M37" s="201">
        <f t="shared" si="6"/>
        <v>0</v>
      </c>
    </row>
    <row r="38" spans="1:15" ht="37.15" customHeight="1" x14ac:dyDescent="0.25">
      <c r="A38" s="47">
        <v>19</v>
      </c>
      <c r="B38" s="33"/>
      <c r="C38" s="34"/>
      <c r="D38" s="34"/>
      <c r="E38" s="34"/>
      <c r="F38" s="34"/>
      <c r="G38" s="35"/>
      <c r="H38" s="34"/>
      <c r="I38" s="282"/>
      <c r="J38" s="291"/>
      <c r="K38" s="200" t="str">
        <f t="shared" si="4"/>
        <v/>
      </c>
      <c r="L38" s="199">
        <f t="shared" si="5"/>
        <v>1</v>
      </c>
      <c r="M38" s="201">
        <f t="shared" si="6"/>
        <v>0</v>
      </c>
    </row>
    <row r="39" spans="1:15" ht="37.15" customHeight="1" x14ac:dyDescent="0.25">
      <c r="A39" s="47">
        <v>20</v>
      </c>
      <c r="B39" s="33"/>
      <c r="C39" s="34"/>
      <c r="D39" s="34"/>
      <c r="E39" s="34"/>
      <c r="F39" s="34"/>
      <c r="G39" s="35"/>
      <c r="H39" s="34"/>
      <c r="I39" s="282"/>
      <c r="J39" s="291"/>
      <c r="K39" s="200" t="str">
        <f t="shared" si="4"/>
        <v/>
      </c>
      <c r="L39" s="199">
        <f t="shared" si="5"/>
        <v>1</v>
      </c>
      <c r="M39" s="201">
        <f t="shared" si="6"/>
        <v>0</v>
      </c>
    </row>
    <row r="40" spans="1:15" ht="37.15" customHeight="1" x14ac:dyDescent="0.25">
      <c r="A40" s="47">
        <v>21</v>
      </c>
      <c r="B40" s="33"/>
      <c r="C40" s="34"/>
      <c r="D40" s="34"/>
      <c r="E40" s="34"/>
      <c r="F40" s="34"/>
      <c r="G40" s="35"/>
      <c r="H40" s="34"/>
      <c r="I40" s="282"/>
      <c r="J40" s="291"/>
      <c r="K40" s="200" t="str">
        <f t="shared" si="4"/>
        <v/>
      </c>
      <c r="L40" s="199">
        <f t="shared" si="5"/>
        <v>1</v>
      </c>
      <c r="M40" s="201">
        <f t="shared" si="6"/>
        <v>0</v>
      </c>
    </row>
    <row r="41" spans="1:15" ht="37.15" customHeight="1" x14ac:dyDescent="0.25">
      <c r="A41" s="48">
        <v>22</v>
      </c>
      <c r="B41" s="36"/>
      <c r="C41" s="37"/>
      <c r="D41" s="37"/>
      <c r="E41" s="37"/>
      <c r="F41" s="37"/>
      <c r="G41" s="78"/>
      <c r="H41" s="37"/>
      <c r="I41" s="292"/>
      <c r="J41" s="293"/>
      <c r="K41" s="200" t="str">
        <f t="shared" si="4"/>
        <v/>
      </c>
      <c r="L41" s="199">
        <f t="shared" si="5"/>
        <v>1</v>
      </c>
      <c r="M41" s="201">
        <f t="shared" si="6"/>
        <v>0</v>
      </c>
    </row>
    <row r="42" spans="1:15" ht="37.15" customHeight="1" x14ac:dyDescent="0.25">
      <c r="A42" s="48">
        <v>23</v>
      </c>
      <c r="B42" s="36"/>
      <c r="C42" s="37"/>
      <c r="D42" s="37"/>
      <c r="E42" s="37"/>
      <c r="F42" s="37"/>
      <c r="G42" s="78"/>
      <c r="H42" s="37"/>
      <c r="I42" s="292"/>
      <c r="J42" s="293"/>
      <c r="K42" s="200" t="str">
        <f t="shared" si="4"/>
        <v/>
      </c>
      <c r="L42" s="199">
        <f t="shared" si="5"/>
        <v>1</v>
      </c>
      <c r="M42" s="201">
        <f t="shared" si="6"/>
        <v>0</v>
      </c>
    </row>
    <row r="43" spans="1:15" ht="37.15" customHeight="1" x14ac:dyDescent="0.25">
      <c r="A43" s="48">
        <v>24</v>
      </c>
      <c r="B43" s="36"/>
      <c r="C43" s="37"/>
      <c r="D43" s="37"/>
      <c r="E43" s="37"/>
      <c r="F43" s="37"/>
      <c r="G43" s="78"/>
      <c r="H43" s="37"/>
      <c r="I43" s="292"/>
      <c r="J43" s="293"/>
      <c r="K43" s="200" t="str">
        <f t="shared" si="4"/>
        <v/>
      </c>
      <c r="L43" s="199">
        <f t="shared" si="5"/>
        <v>1</v>
      </c>
      <c r="M43" s="201">
        <f t="shared" si="6"/>
        <v>0</v>
      </c>
    </row>
    <row r="44" spans="1:15" ht="37.15" customHeight="1" x14ac:dyDescent="0.25">
      <c r="A44" s="48">
        <v>25</v>
      </c>
      <c r="B44" s="36"/>
      <c r="C44" s="37"/>
      <c r="D44" s="37"/>
      <c r="E44" s="37"/>
      <c r="F44" s="37"/>
      <c r="G44" s="78"/>
      <c r="H44" s="37"/>
      <c r="I44" s="292"/>
      <c r="J44" s="293"/>
      <c r="K44" s="200" t="str">
        <f t="shared" si="4"/>
        <v/>
      </c>
      <c r="L44" s="199">
        <f t="shared" si="5"/>
        <v>1</v>
      </c>
      <c r="M44" s="201">
        <f t="shared" si="6"/>
        <v>0</v>
      </c>
    </row>
    <row r="45" spans="1:15" ht="37.15" customHeight="1" x14ac:dyDescent="0.25">
      <c r="A45" s="48">
        <v>26</v>
      </c>
      <c r="B45" s="36"/>
      <c r="C45" s="37"/>
      <c r="D45" s="37"/>
      <c r="E45" s="37"/>
      <c r="F45" s="37"/>
      <c r="G45" s="78"/>
      <c r="H45" s="37"/>
      <c r="I45" s="292"/>
      <c r="J45" s="293"/>
      <c r="K45" s="200" t="str">
        <f t="shared" si="4"/>
        <v/>
      </c>
      <c r="L45" s="199">
        <f t="shared" si="5"/>
        <v>1</v>
      </c>
      <c r="M45" s="201">
        <f t="shared" si="6"/>
        <v>0</v>
      </c>
    </row>
    <row r="46" spans="1:15" ht="37.15" customHeight="1" x14ac:dyDescent="0.25">
      <c r="A46" s="48">
        <v>27</v>
      </c>
      <c r="B46" s="36"/>
      <c r="C46" s="37"/>
      <c r="D46" s="37"/>
      <c r="E46" s="37"/>
      <c r="F46" s="37"/>
      <c r="G46" s="78"/>
      <c r="H46" s="37"/>
      <c r="I46" s="292"/>
      <c r="J46" s="293"/>
      <c r="K46" s="200" t="str">
        <f t="shared" si="4"/>
        <v/>
      </c>
      <c r="L46" s="199">
        <f t="shared" si="5"/>
        <v>1</v>
      </c>
      <c r="M46" s="201">
        <f t="shared" si="6"/>
        <v>0</v>
      </c>
    </row>
    <row r="47" spans="1:15" ht="37.15" customHeight="1" x14ac:dyDescent="0.25">
      <c r="A47" s="48">
        <v>28</v>
      </c>
      <c r="B47" s="36"/>
      <c r="C47" s="37"/>
      <c r="D47" s="37"/>
      <c r="E47" s="37"/>
      <c r="F47" s="37"/>
      <c r="G47" s="78"/>
      <c r="H47" s="37"/>
      <c r="I47" s="292"/>
      <c r="J47" s="293"/>
      <c r="K47" s="200" t="str">
        <f t="shared" si="4"/>
        <v/>
      </c>
      <c r="L47" s="199">
        <f t="shared" si="5"/>
        <v>1</v>
      </c>
      <c r="M47" s="201">
        <f t="shared" si="6"/>
        <v>0</v>
      </c>
    </row>
    <row r="48" spans="1:15" ht="37.15" customHeight="1" x14ac:dyDescent="0.25">
      <c r="A48" s="48">
        <v>29</v>
      </c>
      <c r="B48" s="36"/>
      <c r="C48" s="37"/>
      <c r="D48" s="37"/>
      <c r="E48" s="37"/>
      <c r="F48" s="37"/>
      <c r="G48" s="78"/>
      <c r="H48" s="37"/>
      <c r="I48" s="292"/>
      <c r="J48" s="293"/>
      <c r="K48" s="200" t="str">
        <f t="shared" si="4"/>
        <v/>
      </c>
      <c r="L48" s="199">
        <f t="shared" si="5"/>
        <v>1</v>
      </c>
      <c r="M48" s="201">
        <f t="shared" si="6"/>
        <v>0</v>
      </c>
    </row>
    <row r="49" spans="1:14" ht="37.15" customHeight="1" thickBot="1" x14ac:dyDescent="0.3">
      <c r="A49" s="49">
        <v>30</v>
      </c>
      <c r="B49" s="39"/>
      <c r="C49" s="40"/>
      <c r="D49" s="40"/>
      <c r="E49" s="40"/>
      <c r="F49" s="40"/>
      <c r="G49" s="80"/>
      <c r="H49" s="40"/>
      <c r="I49" s="294"/>
      <c r="J49" s="295"/>
      <c r="K49" s="200" t="str">
        <f t="shared" si="4"/>
        <v/>
      </c>
      <c r="L49" s="199">
        <f t="shared" si="5"/>
        <v>1</v>
      </c>
      <c r="M49" s="201">
        <f t="shared" si="6"/>
        <v>0</v>
      </c>
      <c r="N49" s="203">
        <f>IF(COUNTA(G35:J49)&gt;0,1,0)</f>
        <v>0</v>
      </c>
    </row>
    <row r="50" spans="1:14" ht="37.15" customHeight="1" thickBot="1" x14ac:dyDescent="0.3">
      <c r="A50" s="513" t="s">
        <v>176</v>
      </c>
      <c r="B50" s="513"/>
      <c r="C50" s="513"/>
      <c r="D50" s="513"/>
      <c r="E50" s="513"/>
      <c r="F50" s="513"/>
      <c r="G50" s="514"/>
      <c r="H50" s="10" t="s">
        <v>46</v>
      </c>
      <c r="I50" s="296">
        <f>SUM(I35:I49)+I23</f>
        <v>0</v>
      </c>
      <c r="J50" s="323"/>
      <c r="K50" s="115"/>
    </row>
    <row r="51" spans="1:14" x14ac:dyDescent="0.25">
      <c r="A51" s="74" t="s">
        <v>189</v>
      </c>
      <c r="K51" s="202" t="str">
        <f t="shared" ref="K51" si="7">IF(AND(I51&gt;0,J51=""),"KDV Dahil Tutar Yazılmalıdır.","")</f>
        <v/>
      </c>
    </row>
    <row r="52" spans="1:14" x14ac:dyDescent="0.25">
      <c r="A52" s="43" t="s">
        <v>155</v>
      </c>
    </row>
    <row r="53" spans="1:14" ht="18.75" x14ac:dyDescent="0.3">
      <c r="B53" s="349" t="s">
        <v>43</v>
      </c>
      <c r="C53" s="350">
        <f ca="1">imzatarihi</f>
        <v>46091</v>
      </c>
      <c r="D53" s="352" t="s">
        <v>44</v>
      </c>
      <c r="E53" s="348" t="str">
        <f>IF(kurulusyetkilisi&gt;0,kurulusyetkilisi,"")</f>
        <v/>
      </c>
      <c r="G53" s="43"/>
    </row>
    <row r="54" spans="1:14" ht="18.75" x14ac:dyDescent="0.3">
      <c r="C54" s="351"/>
      <c r="D54" s="352" t="s">
        <v>45</v>
      </c>
      <c r="F54" s="349"/>
      <c r="G54" s="43"/>
    </row>
    <row r="55" spans="1:14" x14ac:dyDescent="0.25">
      <c r="A55" s="501" t="s">
        <v>113</v>
      </c>
      <c r="B55" s="501"/>
      <c r="C55" s="501"/>
      <c r="D55" s="501"/>
      <c r="E55" s="501"/>
      <c r="F55" s="501"/>
      <c r="G55" s="501"/>
      <c r="H55" s="501"/>
      <c r="I55" s="501"/>
      <c r="J55" s="501"/>
      <c r="K55" s="139"/>
      <c r="L55" s="140"/>
    </row>
    <row r="56" spans="1:14" ht="15.6" customHeight="1" x14ac:dyDescent="0.25">
      <c r="A56" s="489" t="str">
        <f>IF(YilDonem&lt;&gt;"",CONCATENATE(YilDonem," dönemine aittir."),"")</f>
        <v/>
      </c>
      <c r="B56" s="489"/>
      <c r="C56" s="489"/>
      <c r="D56" s="489"/>
      <c r="E56" s="489"/>
      <c r="F56" s="489"/>
      <c r="G56" s="489"/>
      <c r="H56" s="489"/>
      <c r="I56" s="489"/>
      <c r="J56" s="489"/>
      <c r="K56" s="113"/>
      <c r="L56" s="74"/>
      <c r="M56" s="74"/>
    </row>
    <row r="57" spans="1:14" ht="15.95" customHeight="1" thickBot="1" x14ac:dyDescent="0.3">
      <c r="A57" s="502" t="s">
        <v>117</v>
      </c>
      <c r="B57" s="502"/>
      <c r="C57" s="502"/>
      <c r="D57" s="502"/>
      <c r="E57" s="502"/>
      <c r="F57" s="502"/>
      <c r="G57" s="502"/>
      <c r="H57" s="502"/>
      <c r="I57" s="502"/>
      <c r="J57" s="502"/>
      <c r="K57" s="113"/>
      <c r="L57" s="74"/>
      <c r="M57" s="74"/>
    </row>
    <row r="58" spans="1:14" ht="31.7" customHeight="1" thickBot="1" x14ac:dyDescent="0.3">
      <c r="A58" s="491" t="s">
        <v>1</v>
      </c>
      <c r="B58" s="492"/>
      <c r="C58" s="493" t="str">
        <f>IF(ProjeNo&gt;0,ProjeNo,"")</f>
        <v/>
      </c>
      <c r="D58" s="494"/>
      <c r="E58" s="494"/>
      <c r="F58" s="494"/>
      <c r="G58" s="494"/>
      <c r="H58" s="494"/>
      <c r="I58" s="494"/>
      <c r="J58" s="495"/>
    </row>
    <row r="59" spans="1:14" ht="31.7" customHeight="1" thickBot="1" x14ac:dyDescent="0.3">
      <c r="A59" s="496" t="s">
        <v>11</v>
      </c>
      <c r="B59" s="497"/>
      <c r="C59" s="516" t="str">
        <f>IF(ProjeAdi&gt;0,ProjeAdi,"")</f>
        <v/>
      </c>
      <c r="D59" s="517"/>
      <c r="E59" s="517"/>
      <c r="F59" s="517"/>
      <c r="G59" s="517"/>
      <c r="H59" s="517"/>
      <c r="I59" s="517"/>
      <c r="J59" s="518"/>
    </row>
    <row r="60" spans="1:14" ht="51.95" customHeight="1" thickBot="1" x14ac:dyDescent="0.3">
      <c r="A60" s="487" t="s">
        <v>7</v>
      </c>
      <c r="B60" s="487" t="s">
        <v>114</v>
      </c>
      <c r="C60" s="487" t="s">
        <v>115</v>
      </c>
      <c r="D60" s="487" t="s">
        <v>109</v>
      </c>
      <c r="E60" s="487" t="s">
        <v>107</v>
      </c>
      <c r="F60" s="487" t="s">
        <v>108</v>
      </c>
      <c r="G60" s="512" t="s">
        <v>93</v>
      </c>
      <c r="H60" s="487" t="s">
        <v>94</v>
      </c>
      <c r="I60" s="137" t="s">
        <v>95</v>
      </c>
      <c r="J60" s="137" t="s">
        <v>95</v>
      </c>
    </row>
    <row r="61" spans="1:14" ht="16.5" thickBot="1" x14ac:dyDescent="0.3">
      <c r="A61" s="505"/>
      <c r="B61" s="505"/>
      <c r="C61" s="505"/>
      <c r="D61" s="505"/>
      <c r="E61" s="505"/>
      <c r="F61" s="505"/>
      <c r="G61" s="509"/>
      <c r="H61" s="505"/>
      <c r="I61" s="138" t="s">
        <v>96</v>
      </c>
      <c r="J61" s="138" t="s">
        <v>99</v>
      </c>
    </row>
    <row r="62" spans="1:14" ht="37.15" customHeight="1" x14ac:dyDescent="0.25">
      <c r="A62" s="70">
        <v>31</v>
      </c>
      <c r="B62" s="54"/>
      <c r="C62" s="55"/>
      <c r="D62" s="55"/>
      <c r="E62" s="55"/>
      <c r="F62" s="55"/>
      <c r="G62" s="56"/>
      <c r="H62" s="55"/>
      <c r="I62" s="289"/>
      <c r="J62" s="290"/>
      <c r="K62" s="200" t="str">
        <f>IF(AND(COUNTA(B62:F62)&gt;0,L62=1),"Belge Tarihi,Belge Numarası ve KDV Dahil Tutar doldurulduktan sonra KDV Hariç Tutar doldurulabilir.","")</f>
        <v/>
      </c>
      <c r="L62" s="199">
        <f>IF(COUNTA(G62:H62)+COUNTA(J62)=3,0,1)</f>
        <v>1</v>
      </c>
      <c r="M62" s="201">
        <f>IF(L62=1,0,100000000)</f>
        <v>0</v>
      </c>
    </row>
    <row r="63" spans="1:14" ht="37.15" customHeight="1" x14ac:dyDescent="0.25">
      <c r="A63" s="51">
        <v>32</v>
      </c>
      <c r="B63" s="33"/>
      <c r="C63" s="34"/>
      <c r="D63" s="34"/>
      <c r="E63" s="34"/>
      <c r="F63" s="34"/>
      <c r="G63" s="35"/>
      <c r="H63" s="34"/>
      <c r="I63" s="282"/>
      <c r="J63" s="291"/>
      <c r="K63" s="200" t="str">
        <f t="shared" ref="K63:K76" si="8">IF(AND(COUNTA(B63:F63)&gt;0,L63=1),"Belge Tarihi,Belge Numarası ve KDV Dahil Tutar doldurulduktan sonra KDV Hariç Tutar doldurulabilir.","")</f>
        <v/>
      </c>
      <c r="L63" s="199">
        <f t="shared" ref="L63:L76" si="9">IF(COUNTA(G63:H63)+COUNTA(J63)=3,0,1)</f>
        <v>1</v>
      </c>
      <c r="M63" s="201">
        <f t="shared" ref="M63:M76" si="10">IF(L63=1,0,100000000)</f>
        <v>0</v>
      </c>
    </row>
    <row r="64" spans="1:14" ht="37.15" customHeight="1" x14ac:dyDescent="0.25">
      <c r="A64" s="51">
        <v>33</v>
      </c>
      <c r="B64" s="33"/>
      <c r="C64" s="34"/>
      <c r="D64" s="34"/>
      <c r="E64" s="34"/>
      <c r="F64" s="34"/>
      <c r="G64" s="35"/>
      <c r="H64" s="34"/>
      <c r="I64" s="282"/>
      <c r="J64" s="291"/>
      <c r="K64" s="200" t="str">
        <f t="shared" si="8"/>
        <v/>
      </c>
      <c r="L64" s="199">
        <f t="shared" si="9"/>
        <v>1</v>
      </c>
      <c r="M64" s="201">
        <f t="shared" si="10"/>
        <v>0</v>
      </c>
    </row>
    <row r="65" spans="1:15" ht="37.15" customHeight="1" x14ac:dyDescent="0.25">
      <c r="A65" s="51">
        <v>34</v>
      </c>
      <c r="B65" s="33"/>
      <c r="C65" s="34"/>
      <c r="D65" s="34"/>
      <c r="E65" s="34"/>
      <c r="F65" s="34"/>
      <c r="G65" s="35"/>
      <c r="H65" s="34"/>
      <c r="I65" s="282"/>
      <c r="J65" s="291"/>
      <c r="K65" s="200" t="str">
        <f t="shared" si="8"/>
        <v/>
      </c>
      <c r="L65" s="199">
        <f t="shared" si="9"/>
        <v>1</v>
      </c>
      <c r="M65" s="201">
        <f t="shared" si="10"/>
        <v>0</v>
      </c>
    </row>
    <row r="66" spans="1:15" ht="37.15" customHeight="1" x14ac:dyDescent="0.25">
      <c r="A66" s="51">
        <v>35</v>
      </c>
      <c r="B66" s="33"/>
      <c r="C66" s="34"/>
      <c r="D66" s="34"/>
      <c r="E66" s="34"/>
      <c r="F66" s="34"/>
      <c r="G66" s="35"/>
      <c r="H66" s="34"/>
      <c r="I66" s="282"/>
      <c r="J66" s="291"/>
      <c r="K66" s="200" t="str">
        <f t="shared" si="8"/>
        <v/>
      </c>
      <c r="L66" s="199">
        <f t="shared" si="9"/>
        <v>1</v>
      </c>
      <c r="M66" s="201">
        <f t="shared" si="10"/>
        <v>0</v>
      </c>
      <c r="N66" s="46"/>
      <c r="O66" s="46"/>
    </row>
    <row r="67" spans="1:15" ht="37.15" customHeight="1" x14ac:dyDescent="0.25">
      <c r="A67" s="51">
        <v>36</v>
      </c>
      <c r="B67" s="33"/>
      <c r="C67" s="34"/>
      <c r="D67" s="34"/>
      <c r="E67" s="34"/>
      <c r="F67" s="34"/>
      <c r="G67" s="35"/>
      <c r="H67" s="34"/>
      <c r="I67" s="282"/>
      <c r="J67" s="291"/>
      <c r="K67" s="200" t="str">
        <f t="shared" si="8"/>
        <v/>
      </c>
      <c r="L67" s="199">
        <f t="shared" si="9"/>
        <v>1</v>
      </c>
      <c r="M67" s="201">
        <f t="shared" si="10"/>
        <v>0</v>
      </c>
    </row>
    <row r="68" spans="1:15" ht="37.15" customHeight="1" x14ac:dyDescent="0.25">
      <c r="A68" s="51">
        <v>37</v>
      </c>
      <c r="B68" s="36"/>
      <c r="C68" s="37"/>
      <c r="D68" s="37"/>
      <c r="E68" s="37"/>
      <c r="F68" s="37"/>
      <c r="G68" s="78"/>
      <c r="H68" s="37"/>
      <c r="I68" s="292"/>
      <c r="J68" s="293"/>
      <c r="K68" s="200" t="str">
        <f t="shared" si="8"/>
        <v/>
      </c>
      <c r="L68" s="199">
        <f t="shared" si="9"/>
        <v>1</v>
      </c>
      <c r="M68" s="201">
        <f t="shared" si="10"/>
        <v>0</v>
      </c>
    </row>
    <row r="69" spans="1:15" ht="37.15" customHeight="1" x14ac:dyDescent="0.25">
      <c r="A69" s="52">
        <v>38</v>
      </c>
      <c r="B69" s="36"/>
      <c r="C69" s="37"/>
      <c r="D69" s="37"/>
      <c r="E69" s="37"/>
      <c r="F69" s="37"/>
      <c r="G69" s="78"/>
      <c r="H69" s="37"/>
      <c r="I69" s="292"/>
      <c r="J69" s="293"/>
      <c r="K69" s="200" t="str">
        <f t="shared" si="8"/>
        <v/>
      </c>
      <c r="L69" s="199">
        <f t="shared" si="9"/>
        <v>1</v>
      </c>
      <c r="M69" s="201">
        <f t="shared" si="10"/>
        <v>0</v>
      </c>
    </row>
    <row r="70" spans="1:15" ht="37.15" customHeight="1" x14ac:dyDescent="0.25">
      <c r="A70" s="52">
        <v>39</v>
      </c>
      <c r="B70" s="36"/>
      <c r="C70" s="37"/>
      <c r="D70" s="37"/>
      <c r="E70" s="37"/>
      <c r="F70" s="37"/>
      <c r="G70" s="78"/>
      <c r="H70" s="37"/>
      <c r="I70" s="292"/>
      <c r="J70" s="293"/>
      <c r="K70" s="200" t="str">
        <f t="shared" si="8"/>
        <v/>
      </c>
      <c r="L70" s="199">
        <f t="shared" si="9"/>
        <v>1</v>
      </c>
      <c r="M70" s="201">
        <f t="shared" si="10"/>
        <v>0</v>
      </c>
    </row>
    <row r="71" spans="1:15" ht="37.15" customHeight="1" x14ac:dyDescent="0.25">
      <c r="A71" s="52">
        <v>40</v>
      </c>
      <c r="B71" s="36"/>
      <c r="C71" s="37"/>
      <c r="D71" s="37"/>
      <c r="E71" s="37"/>
      <c r="F71" s="37"/>
      <c r="G71" s="78"/>
      <c r="H71" s="37"/>
      <c r="I71" s="292"/>
      <c r="J71" s="293"/>
      <c r="K71" s="200" t="str">
        <f t="shared" si="8"/>
        <v/>
      </c>
      <c r="L71" s="199">
        <f t="shared" si="9"/>
        <v>1</v>
      </c>
      <c r="M71" s="201">
        <f t="shared" si="10"/>
        <v>0</v>
      </c>
    </row>
    <row r="72" spans="1:15" ht="37.15" customHeight="1" x14ac:dyDescent="0.25">
      <c r="A72" s="52">
        <v>41</v>
      </c>
      <c r="B72" s="36"/>
      <c r="C72" s="37"/>
      <c r="D72" s="37"/>
      <c r="E72" s="37"/>
      <c r="F72" s="37"/>
      <c r="G72" s="78"/>
      <c r="H72" s="37"/>
      <c r="I72" s="292"/>
      <c r="J72" s="293"/>
      <c r="K72" s="200" t="str">
        <f t="shared" si="8"/>
        <v/>
      </c>
      <c r="L72" s="199">
        <f t="shared" si="9"/>
        <v>1</v>
      </c>
      <c r="M72" s="201">
        <f t="shared" si="10"/>
        <v>0</v>
      </c>
    </row>
    <row r="73" spans="1:15" ht="37.15" customHeight="1" x14ac:dyDescent="0.25">
      <c r="A73" s="52">
        <v>42</v>
      </c>
      <c r="B73" s="36"/>
      <c r="C73" s="37"/>
      <c r="D73" s="37"/>
      <c r="E73" s="37"/>
      <c r="F73" s="37"/>
      <c r="G73" s="78"/>
      <c r="H73" s="37"/>
      <c r="I73" s="292"/>
      <c r="J73" s="293"/>
      <c r="K73" s="200" t="str">
        <f t="shared" si="8"/>
        <v/>
      </c>
      <c r="L73" s="199">
        <f t="shared" si="9"/>
        <v>1</v>
      </c>
      <c r="M73" s="201">
        <f t="shared" si="10"/>
        <v>0</v>
      </c>
    </row>
    <row r="74" spans="1:15" ht="37.15" customHeight="1" x14ac:dyDescent="0.25">
      <c r="A74" s="52">
        <v>43</v>
      </c>
      <c r="B74" s="36"/>
      <c r="C74" s="37"/>
      <c r="D74" s="37"/>
      <c r="E74" s="37"/>
      <c r="F74" s="37"/>
      <c r="G74" s="78"/>
      <c r="H74" s="37"/>
      <c r="I74" s="292"/>
      <c r="J74" s="293"/>
      <c r="K74" s="200" t="str">
        <f t="shared" si="8"/>
        <v/>
      </c>
      <c r="L74" s="199">
        <f t="shared" si="9"/>
        <v>1</v>
      </c>
      <c r="M74" s="201">
        <f t="shared" si="10"/>
        <v>0</v>
      </c>
    </row>
    <row r="75" spans="1:15" ht="37.15" customHeight="1" x14ac:dyDescent="0.25">
      <c r="A75" s="52">
        <v>44</v>
      </c>
      <c r="B75" s="36"/>
      <c r="C75" s="37"/>
      <c r="D75" s="37"/>
      <c r="E75" s="37"/>
      <c r="F75" s="37"/>
      <c r="G75" s="78"/>
      <c r="H75" s="37"/>
      <c r="I75" s="292"/>
      <c r="J75" s="293"/>
      <c r="K75" s="200" t="str">
        <f t="shared" si="8"/>
        <v/>
      </c>
      <c r="L75" s="199">
        <f t="shared" si="9"/>
        <v>1</v>
      </c>
      <c r="M75" s="201">
        <f t="shared" si="10"/>
        <v>0</v>
      </c>
    </row>
    <row r="76" spans="1:15" ht="37.15" customHeight="1" thickBot="1" x14ac:dyDescent="0.3">
      <c r="A76" s="71">
        <v>45</v>
      </c>
      <c r="B76" s="39"/>
      <c r="C76" s="40"/>
      <c r="D76" s="40"/>
      <c r="E76" s="40"/>
      <c r="F76" s="40"/>
      <c r="G76" s="80"/>
      <c r="H76" s="40"/>
      <c r="I76" s="294"/>
      <c r="J76" s="295"/>
      <c r="K76" s="200" t="str">
        <f t="shared" si="8"/>
        <v/>
      </c>
      <c r="L76" s="199">
        <f t="shared" si="9"/>
        <v>1</v>
      </c>
      <c r="M76" s="201">
        <f t="shared" si="10"/>
        <v>0</v>
      </c>
      <c r="N76" s="203">
        <f>IF(COUNTA(G62:J76)&gt;0,1,0)</f>
        <v>0</v>
      </c>
    </row>
    <row r="77" spans="1:15" ht="37.15" customHeight="1" thickBot="1" x14ac:dyDescent="0.3">
      <c r="A77" s="513" t="s">
        <v>176</v>
      </c>
      <c r="B77" s="513"/>
      <c r="C77" s="513"/>
      <c r="D77" s="513"/>
      <c r="E77" s="513"/>
      <c r="F77" s="513"/>
      <c r="G77" s="514"/>
      <c r="H77" s="10" t="s">
        <v>46</v>
      </c>
      <c r="I77" s="296">
        <f>SUM(I62:I76)+I50</f>
        <v>0</v>
      </c>
      <c r="J77" s="323"/>
      <c r="K77" s="115"/>
    </row>
    <row r="78" spans="1:15" x14ac:dyDescent="0.25">
      <c r="A78" s="74" t="s">
        <v>189</v>
      </c>
      <c r="K78" s="202" t="str">
        <f t="shared" ref="K78" si="11">IF(AND(I78&gt;0,J78=""),"KDV Dahil Tutar Yazılmalıdır.","")</f>
        <v/>
      </c>
    </row>
    <row r="79" spans="1:15" x14ac:dyDescent="0.25">
      <c r="A79" s="43" t="s">
        <v>155</v>
      </c>
    </row>
    <row r="80" spans="1:15" ht="18.75" x14ac:dyDescent="0.3">
      <c r="B80" s="349" t="s">
        <v>43</v>
      </c>
      <c r="C80" s="350">
        <f ca="1">imzatarihi</f>
        <v>46091</v>
      </c>
      <c r="D80" s="352" t="s">
        <v>44</v>
      </c>
      <c r="E80" s="348" t="str">
        <f>IF(kurulusyetkilisi&gt;0,kurulusyetkilisi,"")</f>
        <v/>
      </c>
      <c r="G80" s="43"/>
    </row>
    <row r="81" spans="1:15" ht="18.75" x14ac:dyDescent="0.3">
      <c r="C81" s="351"/>
      <c r="D81" s="352" t="s">
        <v>45</v>
      </c>
      <c r="F81" s="349"/>
      <c r="G81" s="43"/>
    </row>
    <row r="82" spans="1:15" x14ac:dyDescent="0.25">
      <c r="A82" s="501" t="s">
        <v>113</v>
      </c>
      <c r="B82" s="501"/>
      <c r="C82" s="501"/>
      <c r="D82" s="501"/>
      <c r="E82" s="501"/>
      <c r="F82" s="501"/>
      <c r="G82" s="501"/>
      <c r="H82" s="501"/>
      <c r="I82" s="501"/>
      <c r="J82" s="501"/>
      <c r="K82" s="139"/>
      <c r="L82" s="140"/>
    </row>
    <row r="83" spans="1:15" ht="15.6" customHeight="1" x14ac:dyDescent="0.25">
      <c r="A83" s="489" t="str">
        <f>IF(YilDonem&lt;&gt;"",CONCATENATE(YilDonem," dönemine aittir."),"")</f>
        <v/>
      </c>
      <c r="B83" s="489"/>
      <c r="C83" s="489"/>
      <c r="D83" s="489"/>
      <c r="E83" s="489"/>
      <c r="F83" s="489"/>
      <c r="G83" s="489"/>
      <c r="H83" s="489"/>
      <c r="I83" s="489"/>
      <c r="J83" s="489"/>
      <c r="K83" s="113"/>
      <c r="L83" s="74"/>
      <c r="M83" s="74"/>
    </row>
    <row r="84" spans="1:15" ht="15.95" customHeight="1" thickBot="1" x14ac:dyDescent="0.3">
      <c r="A84" s="502" t="s">
        <v>117</v>
      </c>
      <c r="B84" s="502"/>
      <c r="C84" s="502"/>
      <c r="D84" s="502"/>
      <c r="E84" s="502"/>
      <c r="F84" s="502"/>
      <c r="G84" s="502"/>
      <c r="H84" s="502"/>
      <c r="I84" s="502"/>
      <c r="J84" s="502"/>
      <c r="K84" s="113"/>
      <c r="L84" s="74"/>
      <c r="M84" s="74"/>
    </row>
    <row r="85" spans="1:15" ht="31.7" customHeight="1" thickBot="1" x14ac:dyDescent="0.3">
      <c r="A85" s="491" t="s">
        <v>1</v>
      </c>
      <c r="B85" s="492"/>
      <c r="C85" s="493" t="str">
        <f>IF(ProjeNo&gt;0,ProjeNo,"")</f>
        <v/>
      </c>
      <c r="D85" s="494"/>
      <c r="E85" s="494"/>
      <c r="F85" s="494"/>
      <c r="G85" s="494"/>
      <c r="H85" s="494"/>
      <c r="I85" s="494"/>
      <c r="J85" s="495"/>
    </row>
    <row r="86" spans="1:15" ht="31.7" customHeight="1" thickBot="1" x14ac:dyDescent="0.3">
      <c r="A86" s="496" t="s">
        <v>11</v>
      </c>
      <c r="B86" s="497"/>
      <c r="C86" s="516" t="str">
        <f>IF(ProjeAdi&gt;0,ProjeAdi,"")</f>
        <v/>
      </c>
      <c r="D86" s="517"/>
      <c r="E86" s="517"/>
      <c r="F86" s="517"/>
      <c r="G86" s="517"/>
      <c r="H86" s="517"/>
      <c r="I86" s="517"/>
      <c r="J86" s="518"/>
    </row>
    <row r="87" spans="1:15" ht="51.95" customHeight="1" thickBot="1" x14ac:dyDescent="0.3">
      <c r="A87" s="487" t="s">
        <v>7</v>
      </c>
      <c r="B87" s="487" t="s">
        <v>114</v>
      </c>
      <c r="C87" s="487" t="s">
        <v>115</v>
      </c>
      <c r="D87" s="487" t="s">
        <v>109</v>
      </c>
      <c r="E87" s="487" t="s">
        <v>107</v>
      </c>
      <c r="F87" s="487" t="s">
        <v>108</v>
      </c>
      <c r="G87" s="512" t="s">
        <v>93</v>
      </c>
      <c r="H87" s="487" t="s">
        <v>94</v>
      </c>
      <c r="I87" s="137" t="s">
        <v>95</v>
      </c>
      <c r="J87" s="137" t="s">
        <v>95</v>
      </c>
    </row>
    <row r="88" spans="1:15" ht="16.5" thickBot="1" x14ac:dyDescent="0.3">
      <c r="A88" s="505"/>
      <c r="B88" s="505"/>
      <c r="C88" s="505"/>
      <c r="D88" s="505"/>
      <c r="E88" s="505"/>
      <c r="F88" s="505"/>
      <c r="G88" s="509"/>
      <c r="H88" s="505"/>
      <c r="I88" s="138" t="s">
        <v>96</v>
      </c>
      <c r="J88" s="138" t="s">
        <v>99</v>
      </c>
    </row>
    <row r="89" spans="1:15" ht="37.15" customHeight="1" x14ac:dyDescent="0.25">
      <c r="A89" s="70">
        <v>46</v>
      </c>
      <c r="B89" s="54"/>
      <c r="C89" s="55"/>
      <c r="D89" s="55"/>
      <c r="E89" s="55"/>
      <c r="F89" s="55"/>
      <c r="G89" s="56"/>
      <c r="H89" s="55"/>
      <c r="I89" s="289"/>
      <c r="J89" s="290"/>
      <c r="K89" s="200" t="str">
        <f>IF(AND(COUNTA(B89:F89)&gt;0,L89=1),"Belge Tarihi,Belge Numarası ve KDV Dahil Tutar doldurulduktan sonra KDV Hariç Tutar doldurulabilir.","")</f>
        <v/>
      </c>
      <c r="L89" s="199">
        <f>IF(COUNTA(G89:H89)+COUNTA(J89)=3,0,1)</f>
        <v>1</v>
      </c>
      <c r="M89" s="201">
        <f>IF(L89=1,0,100000000)</f>
        <v>0</v>
      </c>
    </row>
    <row r="90" spans="1:15" ht="37.15" customHeight="1" x14ac:dyDescent="0.25">
      <c r="A90" s="51">
        <v>47</v>
      </c>
      <c r="B90" s="33"/>
      <c r="C90" s="34"/>
      <c r="D90" s="34"/>
      <c r="E90" s="34"/>
      <c r="F90" s="34"/>
      <c r="G90" s="35"/>
      <c r="H90" s="34"/>
      <c r="I90" s="282"/>
      <c r="J90" s="291"/>
      <c r="K90" s="200" t="str">
        <f t="shared" ref="K90:K103" si="12">IF(AND(COUNTA(B90:F90)&gt;0,L90=1),"Belge Tarihi,Belge Numarası ve KDV Dahil Tutar doldurulduktan sonra KDV Hariç Tutar doldurulabilir.","")</f>
        <v/>
      </c>
      <c r="L90" s="199">
        <f t="shared" ref="L90:L103" si="13">IF(COUNTA(G90:H90)+COUNTA(J90)=3,0,1)</f>
        <v>1</v>
      </c>
      <c r="M90" s="201">
        <f t="shared" ref="M90:M103" si="14">IF(L90=1,0,100000000)</f>
        <v>0</v>
      </c>
    </row>
    <row r="91" spans="1:15" ht="37.15" customHeight="1" x14ac:dyDescent="0.25">
      <c r="A91" s="51">
        <v>48</v>
      </c>
      <c r="B91" s="33"/>
      <c r="C91" s="34"/>
      <c r="D91" s="34"/>
      <c r="E91" s="34"/>
      <c r="F91" s="34"/>
      <c r="G91" s="35"/>
      <c r="H91" s="34"/>
      <c r="I91" s="282"/>
      <c r="J91" s="291"/>
      <c r="K91" s="200" t="str">
        <f t="shared" si="12"/>
        <v/>
      </c>
      <c r="L91" s="199">
        <f t="shared" si="13"/>
        <v>1</v>
      </c>
      <c r="M91" s="201">
        <f t="shared" si="14"/>
        <v>0</v>
      </c>
    </row>
    <row r="92" spans="1:15" ht="37.15" customHeight="1" x14ac:dyDescent="0.25">
      <c r="A92" s="51">
        <v>49</v>
      </c>
      <c r="B92" s="33"/>
      <c r="C92" s="34"/>
      <c r="D92" s="34"/>
      <c r="E92" s="34"/>
      <c r="F92" s="34"/>
      <c r="G92" s="35"/>
      <c r="H92" s="34"/>
      <c r="I92" s="282"/>
      <c r="J92" s="291"/>
      <c r="K92" s="200" t="str">
        <f t="shared" si="12"/>
        <v/>
      </c>
      <c r="L92" s="199">
        <f t="shared" si="13"/>
        <v>1</v>
      </c>
      <c r="M92" s="201">
        <f t="shared" si="14"/>
        <v>0</v>
      </c>
    </row>
    <row r="93" spans="1:15" ht="37.15" customHeight="1" x14ac:dyDescent="0.25">
      <c r="A93" s="51">
        <v>50</v>
      </c>
      <c r="B93" s="33"/>
      <c r="C93" s="34"/>
      <c r="D93" s="34"/>
      <c r="E93" s="34"/>
      <c r="F93" s="34"/>
      <c r="G93" s="35"/>
      <c r="H93" s="34"/>
      <c r="I93" s="282"/>
      <c r="J93" s="291"/>
      <c r="K93" s="200" t="str">
        <f t="shared" si="12"/>
        <v/>
      </c>
      <c r="L93" s="199">
        <f t="shared" si="13"/>
        <v>1</v>
      </c>
      <c r="M93" s="201">
        <f t="shared" si="14"/>
        <v>0</v>
      </c>
    </row>
    <row r="94" spans="1:15" ht="37.15" customHeight="1" x14ac:dyDescent="0.25">
      <c r="A94" s="51">
        <v>51</v>
      </c>
      <c r="B94" s="33"/>
      <c r="C94" s="34"/>
      <c r="D94" s="34"/>
      <c r="E94" s="34"/>
      <c r="F94" s="34"/>
      <c r="G94" s="35"/>
      <c r="H94" s="34"/>
      <c r="I94" s="282"/>
      <c r="J94" s="291"/>
      <c r="K94" s="200" t="str">
        <f t="shared" si="12"/>
        <v/>
      </c>
      <c r="L94" s="199">
        <f t="shared" si="13"/>
        <v>1</v>
      </c>
      <c r="M94" s="201">
        <f t="shared" si="14"/>
        <v>0</v>
      </c>
    </row>
    <row r="95" spans="1:15" ht="37.15" customHeight="1" x14ac:dyDescent="0.25">
      <c r="A95" s="52">
        <v>52</v>
      </c>
      <c r="B95" s="36"/>
      <c r="C95" s="37"/>
      <c r="D95" s="37"/>
      <c r="E95" s="37"/>
      <c r="F95" s="37"/>
      <c r="G95" s="78"/>
      <c r="H95" s="37"/>
      <c r="I95" s="292"/>
      <c r="J95" s="293"/>
      <c r="K95" s="200" t="str">
        <f t="shared" si="12"/>
        <v/>
      </c>
      <c r="L95" s="199">
        <f t="shared" si="13"/>
        <v>1</v>
      </c>
      <c r="M95" s="201">
        <f t="shared" si="14"/>
        <v>0</v>
      </c>
    </row>
    <row r="96" spans="1:15" ht="37.15" customHeight="1" x14ac:dyDescent="0.25">
      <c r="A96" s="52">
        <v>53</v>
      </c>
      <c r="B96" s="36"/>
      <c r="C96" s="37"/>
      <c r="D96" s="37"/>
      <c r="E96" s="37"/>
      <c r="F96" s="37"/>
      <c r="G96" s="78"/>
      <c r="H96" s="37"/>
      <c r="I96" s="292"/>
      <c r="J96" s="293"/>
      <c r="K96" s="200" t="str">
        <f t="shared" si="12"/>
        <v/>
      </c>
      <c r="L96" s="199">
        <f t="shared" si="13"/>
        <v>1</v>
      </c>
      <c r="M96" s="201">
        <f t="shared" si="14"/>
        <v>0</v>
      </c>
      <c r="N96" s="46"/>
      <c r="O96" s="46"/>
    </row>
    <row r="97" spans="1:14" ht="37.15" customHeight="1" x14ac:dyDescent="0.25">
      <c r="A97" s="52">
        <v>54</v>
      </c>
      <c r="B97" s="36"/>
      <c r="C97" s="37"/>
      <c r="D97" s="37"/>
      <c r="E97" s="37"/>
      <c r="F97" s="37"/>
      <c r="G97" s="78"/>
      <c r="H97" s="37"/>
      <c r="I97" s="292"/>
      <c r="J97" s="293"/>
      <c r="K97" s="200" t="str">
        <f t="shared" si="12"/>
        <v/>
      </c>
      <c r="L97" s="199">
        <f t="shared" si="13"/>
        <v>1</v>
      </c>
      <c r="M97" s="201">
        <f t="shared" si="14"/>
        <v>0</v>
      </c>
    </row>
    <row r="98" spans="1:14" ht="37.15" customHeight="1" x14ac:dyDescent="0.25">
      <c r="A98" s="52">
        <v>55</v>
      </c>
      <c r="B98" s="36"/>
      <c r="C98" s="37"/>
      <c r="D98" s="37"/>
      <c r="E98" s="37"/>
      <c r="F98" s="37"/>
      <c r="G98" s="78"/>
      <c r="H98" s="37"/>
      <c r="I98" s="292"/>
      <c r="J98" s="293"/>
      <c r="K98" s="200" t="str">
        <f t="shared" si="12"/>
        <v/>
      </c>
      <c r="L98" s="199">
        <f t="shared" si="13"/>
        <v>1</v>
      </c>
      <c r="M98" s="201">
        <f t="shared" si="14"/>
        <v>0</v>
      </c>
    </row>
    <row r="99" spans="1:14" ht="37.15" customHeight="1" x14ac:dyDescent="0.25">
      <c r="A99" s="52">
        <v>56</v>
      </c>
      <c r="B99" s="36"/>
      <c r="C99" s="37"/>
      <c r="D99" s="37"/>
      <c r="E99" s="37"/>
      <c r="F99" s="37"/>
      <c r="G99" s="78"/>
      <c r="H99" s="37"/>
      <c r="I99" s="292"/>
      <c r="J99" s="293"/>
      <c r="K99" s="200" t="str">
        <f t="shared" si="12"/>
        <v/>
      </c>
      <c r="L99" s="199">
        <f t="shared" si="13"/>
        <v>1</v>
      </c>
      <c r="M99" s="201">
        <f t="shared" si="14"/>
        <v>0</v>
      </c>
    </row>
    <row r="100" spans="1:14" ht="37.15" customHeight="1" x14ac:dyDescent="0.25">
      <c r="A100" s="52">
        <v>57</v>
      </c>
      <c r="B100" s="36"/>
      <c r="C100" s="37"/>
      <c r="D100" s="37"/>
      <c r="E100" s="37"/>
      <c r="F100" s="37"/>
      <c r="G100" s="78"/>
      <c r="H100" s="37"/>
      <c r="I100" s="292"/>
      <c r="J100" s="293"/>
      <c r="K100" s="200" t="str">
        <f t="shared" si="12"/>
        <v/>
      </c>
      <c r="L100" s="199">
        <f t="shared" si="13"/>
        <v>1</v>
      </c>
      <c r="M100" s="201">
        <f t="shared" si="14"/>
        <v>0</v>
      </c>
    </row>
    <row r="101" spans="1:14" ht="37.15" customHeight="1" x14ac:dyDescent="0.25">
      <c r="A101" s="52">
        <v>58</v>
      </c>
      <c r="B101" s="36"/>
      <c r="C101" s="37"/>
      <c r="D101" s="37"/>
      <c r="E101" s="37"/>
      <c r="F101" s="37"/>
      <c r="G101" s="78"/>
      <c r="H101" s="37"/>
      <c r="I101" s="292"/>
      <c r="J101" s="293"/>
      <c r="K101" s="200" t="str">
        <f t="shared" si="12"/>
        <v/>
      </c>
      <c r="L101" s="199">
        <f t="shared" si="13"/>
        <v>1</v>
      </c>
      <c r="M101" s="201">
        <f t="shared" si="14"/>
        <v>0</v>
      </c>
    </row>
    <row r="102" spans="1:14" ht="37.15" customHeight="1" x14ac:dyDescent="0.25">
      <c r="A102" s="52">
        <v>59</v>
      </c>
      <c r="B102" s="36"/>
      <c r="C102" s="37"/>
      <c r="D102" s="37"/>
      <c r="E102" s="37"/>
      <c r="F102" s="37"/>
      <c r="G102" s="78"/>
      <c r="H102" s="37"/>
      <c r="I102" s="292"/>
      <c r="J102" s="293"/>
      <c r="K102" s="200" t="str">
        <f t="shared" si="12"/>
        <v/>
      </c>
      <c r="L102" s="199">
        <f t="shared" si="13"/>
        <v>1</v>
      </c>
      <c r="M102" s="201">
        <f t="shared" si="14"/>
        <v>0</v>
      </c>
    </row>
    <row r="103" spans="1:14" ht="37.15" customHeight="1" thickBot="1" x14ac:dyDescent="0.3">
      <c r="A103" s="71">
        <v>60</v>
      </c>
      <c r="B103" s="39"/>
      <c r="C103" s="40"/>
      <c r="D103" s="40"/>
      <c r="E103" s="40"/>
      <c r="F103" s="40"/>
      <c r="G103" s="80"/>
      <c r="H103" s="40"/>
      <c r="I103" s="294"/>
      <c r="J103" s="295"/>
      <c r="K103" s="200" t="str">
        <f t="shared" si="12"/>
        <v/>
      </c>
      <c r="L103" s="199">
        <f t="shared" si="13"/>
        <v>1</v>
      </c>
      <c r="M103" s="201">
        <f t="shared" si="14"/>
        <v>0</v>
      </c>
      <c r="N103" s="203">
        <f>IF(COUNTA(G89:J103)&gt;0,1,0)</f>
        <v>0</v>
      </c>
    </row>
    <row r="104" spans="1:14" ht="37.15" customHeight="1" thickBot="1" x14ac:dyDescent="0.3">
      <c r="A104" s="513" t="s">
        <v>176</v>
      </c>
      <c r="B104" s="513"/>
      <c r="C104" s="513"/>
      <c r="D104" s="513"/>
      <c r="E104" s="513"/>
      <c r="F104" s="513"/>
      <c r="G104" s="514"/>
      <c r="H104" s="10" t="s">
        <v>46</v>
      </c>
      <c r="I104" s="296">
        <f>SUM(I89:I103)+I77</f>
        <v>0</v>
      </c>
      <c r="J104" s="323"/>
      <c r="K104" s="115"/>
    </row>
    <row r="105" spans="1:14" x14ac:dyDescent="0.25">
      <c r="A105" s="74" t="s">
        <v>189</v>
      </c>
      <c r="K105" s="202" t="str">
        <f t="shared" ref="K105" si="15">IF(AND(I105&gt;0,J105=""),"KDV Dahil Tutar Yazılmalıdır.","")</f>
        <v/>
      </c>
    </row>
    <row r="106" spans="1:14" x14ac:dyDescent="0.25">
      <c r="A106" s="43" t="s">
        <v>155</v>
      </c>
    </row>
    <row r="107" spans="1:14" ht="18.75" x14ac:dyDescent="0.3">
      <c r="B107" s="349" t="s">
        <v>43</v>
      </c>
      <c r="C107" s="350">
        <f ca="1">imzatarihi</f>
        <v>46091</v>
      </c>
      <c r="D107" s="352" t="s">
        <v>44</v>
      </c>
      <c r="E107" s="348" t="str">
        <f>IF(kurulusyetkilisi&gt;0,kurulusyetkilisi,"")</f>
        <v/>
      </c>
      <c r="G107" s="43"/>
    </row>
    <row r="108" spans="1:14" ht="18.75" x14ac:dyDescent="0.3">
      <c r="C108" s="351"/>
      <c r="D108" s="352" t="s">
        <v>45</v>
      </c>
      <c r="F108" s="349"/>
      <c r="G108" s="43"/>
    </row>
    <row r="109" spans="1:14" x14ac:dyDescent="0.25">
      <c r="A109" s="501" t="s">
        <v>113</v>
      </c>
      <c r="B109" s="501"/>
      <c r="C109" s="501"/>
      <c r="D109" s="501"/>
      <c r="E109" s="501"/>
      <c r="F109" s="501"/>
      <c r="G109" s="501"/>
      <c r="H109" s="501"/>
      <c r="I109" s="501"/>
      <c r="J109" s="501"/>
      <c r="K109" s="139"/>
      <c r="L109" s="140"/>
    </row>
    <row r="110" spans="1:14" ht="15.6" customHeight="1" x14ac:dyDescent="0.25">
      <c r="A110" s="489" t="str">
        <f>IF(YilDonem&lt;&gt;"",CONCATENATE(YilDonem," dönemine aittir."),"")</f>
        <v/>
      </c>
      <c r="B110" s="489"/>
      <c r="C110" s="489"/>
      <c r="D110" s="489"/>
      <c r="E110" s="489"/>
      <c r="F110" s="489"/>
      <c r="G110" s="489"/>
      <c r="H110" s="489"/>
      <c r="I110" s="489"/>
      <c r="J110" s="489"/>
      <c r="K110" s="113"/>
      <c r="L110" s="74"/>
      <c r="M110" s="74"/>
    </row>
    <row r="111" spans="1:14" ht="15.95" customHeight="1" thickBot="1" x14ac:dyDescent="0.3">
      <c r="A111" s="502" t="s">
        <v>117</v>
      </c>
      <c r="B111" s="502"/>
      <c r="C111" s="502"/>
      <c r="D111" s="502"/>
      <c r="E111" s="502"/>
      <c r="F111" s="502"/>
      <c r="G111" s="502"/>
      <c r="H111" s="502"/>
      <c r="I111" s="502"/>
      <c r="J111" s="502"/>
      <c r="K111" s="113"/>
      <c r="L111" s="74"/>
      <c r="M111" s="74"/>
    </row>
    <row r="112" spans="1:14" ht="31.7" customHeight="1" thickBot="1" x14ac:dyDescent="0.3">
      <c r="A112" s="491" t="s">
        <v>1</v>
      </c>
      <c r="B112" s="492"/>
      <c r="C112" s="493" t="str">
        <f>IF(ProjeNo&gt;0,ProjeNo,"")</f>
        <v/>
      </c>
      <c r="D112" s="494"/>
      <c r="E112" s="494"/>
      <c r="F112" s="494"/>
      <c r="G112" s="494"/>
      <c r="H112" s="494"/>
      <c r="I112" s="494"/>
      <c r="J112" s="495"/>
    </row>
    <row r="113" spans="1:15" ht="31.7" customHeight="1" thickBot="1" x14ac:dyDescent="0.3">
      <c r="A113" s="496" t="s">
        <v>11</v>
      </c>
      <c r="B113" s="497"/>
      <c r="C113" s="516" t="str">
        <f>IF(ProjeAdi&gt;0,ProjeAdi,"")</f>
        <v/>
      </c>
      <c r="D113" s="517"/>
      <c r="E113" s="517"/>
      <c r="F113" s="517"/>
      <c r="G113" s="517"/>
      <c r="H113" s="517"/>
      <c r="I113" s="517"/>
      <c r="J113" s="518"/>
    </row>
    <row r="114" spans="1:15" ht="51.95" customHeight="1" thickBot="1" x14ac:dyDescent="0.3">
      <c r="A114" s="487" t="s">
        <v>7</v>
      </c>
      <c r="B114" s="487" t="s">
        <v>114</v>
      </c>
      <c r="C114" s="487" t="s">
        <v>115</v>
      </c>
      <c r="D114" s="487" t="s">
        <v>109</v>
      </c>
      <c r="E114" s="487" t="s">
        <v>107</v>
      </c>
      <c r="F114" s="487" t="s">
        <v>108</v>
      </c>
      <c r="G114" s="512" t="s">
        <v>93</v>
      </c>
      <c r="H114" s="487" t="s">
        <v>94</v>
      </c>
      <c r="I114" s="137" t="s">
        <v>95</v>
      </c>
      <c r="J114" s="137" t="s">
        <v>95</v>
      </c>
    </row>
    <row r="115" spans="1:15" ht="16.5" thickBot="1" x14ac:dyDescent="0.3">
      <c r="A115" s="505"/>
      <c r="B115" s="505"/>
      <c r="C115" s="505"/>
      <c r="D115" s="505"/>
      <c r="E115" s="505"/>
      <c r="F115" s="505"/>
      <c r="G115" s="509"/>
      <c r="H115" s="505"/>
      <c r="I115" s="138" t="s">
        <v>96</v>
      </c>
      <c r="J115" s="138" t="s">
        <v>99</v>
      </c>
    </row>
    <row r="116" spans="1:15" ht="37.15" customHeight="1" x14ac:dyDescent="0.25">
      <c r="A116" s="70">
        <v>61</v>
      </c>
      <c r="B116" s="54"/>
      <c r="C116" s="55"/>
      <c r="D116" s="55"/>
      <c r="E116" s="55"/>
      <c r="F116" s="55"/>
      <c r="G116" s="56"/>
      <c r="H116" s="55"/>
      <c r="I116" s="289"/>
      <c r="J116" s="290"/>
      <c r="K116" s="200" t="str">
        <f>IF(AND(COUNTA(B116:F116)&gt;0,L116=1),"Belge Tarihi,Belge Numarası ve KDV Dahil Tutar doldurulduktan sonra KDV Hariç Tutar doldurulabilir.","")</f>
        <v/>
      </c>
      <c r="L116" s="199">
        <f>IF(COUNTA(G116:H116)+COUNTA(J116)=3,0,1)</f>
        <v>1</v>
      </c>
      <c r="M116" s="201">
        <f>IF(L116=1,0,100000000)</f>
        <v>0</v>
      </c>
    </row>
    <row r="117" spans="1:15" ht="37.15" customHeight="1" x14ac:dyDescent="0.25">
      <c r="A117" s="51">
        <v>62</v>
      </c>
      <c r="B117" s="33"/>
      <c r="C117" s="34"/>
      <c r="D117" s="34"/>
      <c r="E117" s="34"/>
      <c r="F117" s="34"/>
      <c r="G117" s="35"/>
      <c r="H117" s="34"/>
      <c r="I117" s="282"/>
      <c r="J117" s="291"/>
      <c r="K117" s="200" t="str">
        <f t="shared" ref="K117:K130" si="16">IF(AND(COUNTA(B117:F117)&gt;0,L117=1),"Belge Tarihi,Belge Numarası ve KDV Dahil Tutar doldurulduktan sonra KDV Hariç Tutar doldurulabilir.","")</f>
        <v/>
      </c>
      <c r="L117" s="199">
        <f t="shared" ref="L117:L130" si="17">IF(COUNTA(G117:H117)+COUNTA(J117)=3,0,1)</f>
        <v>1</v>
      </c>
      <c r="M117" s="201">
        <f t="shared" ref="M117:M130" si="18">IF(L117=1,0,100000000)</f>
        <v>0</v>
      </c>
    </row>
    <row r="118" spans="1:15" ht="37.15" customHeight="1" x14ac:dyDescent="0.25">
      <c r="A118" s="51">
        <v>63</v>
      </c>
      <c r="B118" s="33"/>
      <c r="C118" s="34"/>
      <c r="D118" s="34"/>
      <c r="E118" s="34"/>
      <c r="F118" s="34"/>
      <c r="G118" s="35"/>
      <c r="H118" s="34"/>
      <c r="I118" s="282"/>
      <c r="J118" s="291"/>
      <c r="K118" s="200" t="str">
        <f t="shared" si="16"/>
        <v/>
      </c>
      <c r="L118" s="199">
        <f t="shared" si="17"/>
        <v>1</v>
      </c>
      <c r="M118" s="201">
        <f t="shared" si="18"/>
        <v>0</v>
      </c>
    </row>
    <row r="119" spans="1:15" ht="37.15" customHeight="1" x14ac:dyDescent="0.25">
      <c r="A119" s="51">
        <v>64</v>
      </c>
      <c r="B119" s="33"/>
      <c r="C119" s="34"/>
      <c r="D119" s="34"/>
      <c r="E119" s="34"/>
      <c r="F119" s="34"/>
      <c r="G119" s="35"/>
      <c r="H119" s="34"/>
      <c r="I119" s="282"/>
      <c r="J119" s="291"/>
      <c r="K119" s="200" t="str">
        <f t="shared" si="16"/>
        <v/>
      </c>
      <c r="L119" s="199">
        <f t="shared" si="17"/>
        <v>1</v>
      </c>
      <c r="M119" s="201">
        <f t="shared" si="18"/>
        <v>0</v>
      </c>
    </row>
    <row r="120" spans="1:15" ht="37.15" customHeight="1" x14ac:dyDescent="0.25">
      <c r="A120" s="51">
        <v>65</v>
      </c>
      <c r="B120" s="33"/>
      <c r="C120" s="34"/>
      <c r="D120" s="34"/>
      <c r="E120" s="34"/>
      <c r="F120" s="34"/>
      <c r="G120" s="35"/>
      <c r="H120" s="34"/>
      <c r="I120" s="282"/>
      <c r="J120" s="291"/>
      <c r="K120" s="200" t="str">
        <f t="shared" si="16"/>
        <v/>
      </c>
      <c r="L120" s="199">
        <f t="shared" si="17"/>
        <v>1</v>
      </c>
      <c r="M120" s="201">
        <f t="shared" si="18"/>
        <v>0</v>
      </c>
    </row>
    <row r="121" spans="1:15" ht="37.15" customHeight="1" x14ac:dyDescent="0.25">
      <c r="A121" s="51">
        <v>66</v>
      </c>
      <c r="B121" s="33"/>
      <c r="C121" s="34"/>
      <c r="D121" s="34"/>
      <c r="E121" s="34"/>
      <c r="F121" s="34"/>
      <c r="G121" s="35"/>
      <c r="H121" s="34"/>
      <c r="I121" s="282"/>
      <c r="J121" s="291"/>
      <c r="K121" s="200" t="str">
        <f t="shared" si="16"/>
        <v/>
      </c>
      <c r="L121" s="199">
        <f t="shared" si="17"/>
        <v>1</v>
      </c>
      <c r="M121" s="201">
        <f t="shared" si="18"/>
        <v>0</v>
      </c>
    </row>
    <row r="122" spans="1:15" ht="37.15" customHeight="1" x14ac:dyDescent="0.25">
      <c r="A122" s="52">
        <v>67</v>
      </c>
      <c r="B122" s="36"/>
      <c r="C122" s="37"/>
      <c r="D122" s="37"/>
      <c r="E122" s="37"/>
      <c r="F122" s="37"/>
      <c r="G122" s="78"/>
      <c r="H122" s="37"/>
      <c r="I122" s="292"/>
      <c r="J122" s="293"/>
      <c r="K122" s="200" t="str">
        <f t="shared" si="16"/>
        <v/>
      </c>
      <c r="L122" s="199">
        <f t="shared" si="17"/>
        <v>1</v>
      </c>
      <c r="M122" s="201">
        <f t="shared" si="18"/>
        <v>0</v>
      </c>
    </row>
    <row r="123" spans="1:15" ht="37.15" customHeight="1" x14ac:dyDescent="0.25">
      <c r="A123" s="52">
        <v>68</v>
      </c>
      <c r="B123" s="36"/>
      <c r="C123" s="37"/>
      <c r="D123" s="37"/>
      <c r="E123" s="37"/>
      <c r="F123" s="37"/>
      <c r="G123" s="78"/>
      <c r="H123" s="37"/>
      <c r="I123" s="292"/>
      <c r="J123" s="293"/>
      <c r="K123" s="200" t="str">
        <f t="shared" si="16"/>
        <v/>
      </c>
      <c r="L123" s="199">
        <f t="shared" si="17"/>
        <v>1</v>
      </c>
      <c r="M123" s="201">
        <f t="shared" si="18"/>
        <v>0</v>
      </c>
    </row>
    <row r="124" spans="1:15" ht="37.15" customHeight="1" x14ac:dyDescent="0.25">
      <c r="A124" s="52">
        <v>69</v>
      </c>
      <c r="B124" s="36"/>
      <c r="C124" s="37"/>
      <c r="D124" s="37"/>
      <c r="E124" s="37"/>
      <c r="F124" s="37"/>
      <c r="G124" s="78"/>
      <c r="H124" s="37"/>
      <c r="I124" s="292"/>
      <c r="J124" s="293"/>
      <c r="K124" s="200" t="str">
        <f t="shared" si="16"/>
        <v/>
      </c>
      <c r="L124" s="199">
        <f t="shared" si="17"/>
        <v>1</v>
      </c>
      <c r="M124" s="201">
        <f t="shared" si="18"/>
        <v>0</v>
      </c>
    </row>
    <row r="125" spans="1:15" ht="37.15" customHeight="1" x14ac:dyDescent="0.25">
      <c r="A125" s="52">
        <v>70</v>
      </c>
      <c r="B125" s="36"/>
      <c r="C125" s="37"/>
      <c r="D125" s="37"/>
      <c r="E125" s="37"/>
      <c r="F125" s="37"/>
      <c r="G125" s="78"/>
      <c r="H125" s="37"/>
      <c r="I125" s="292"/>
      <c r="J125" s="293"/>
      <c r="K125" s="200" t="str">
        <f t="shared" si="16"/>
        <v/>
      </c>
      <c r="L125" s="199">
        <f t="shared" si="17"/>
        <v>1</v>
      </c>
      <c r="M125" s="201">
        <f t="shared" si="18"/>
        <v>0</v>
      </c>
    </row>
    <row r="126" spans="1:15" ht="37.15" customHeight="1" x14ac:dyDescent="0.25">
      <c r="A126" s="52">
        <v>71</v>
      </c>
      <c r="B126" s="36"/>
      <c r="C126" s="37"/>
      <c r="D126" s="37"/>
      <c r="E126" s="37"/>
      <c r="F126" s="37"/>
      <c r="G126" s="78"/>
      <c r="H126" s="37"/>
      <c r="I126" s="292"/>
      <c r="J126" s="293"/>
      <c r="K126" s="200" t="str">
        <f t="shared" si="16"/>
        <v/>
      </c>
      <c r="L126" s="199">
        <f t="shared" si="17"/>
        <v>1</v>
      </c>
      <c r="M126" s="201">
        <f t="shared" si="18"/>
        <v>0</v>
      </c>
      <c r="N126" s="46"/>
      <c r="O126" s="46"/>
    </row>
    <row r="127" spans="1:15" ht="37.15" customHeight="1" x14ac:dyDescent="0.25">
      <c r="A127" s="52">
        <v>72</v>
      </c>
      <c r="B127" s="36"/>
      <c r="C127" s="37"/>
      <c r="D127" s="37"/>
      <c r="E127" s="37"/>
      <c r="F127" s="37"/>
      <c r="G127" s="78"/>
      <c r="H127" s="37"/>
      <c r="I127" s="292"/>
      <c r="J127" s="293"/>
      <c r="K127" s="200" t="str">
        <f t="shared" si="16"/>
        <v/>
      </c>
      <c r="L127" s="199">
        <f t="shared" si="17"/>
        <v>1</v>
      </c>
      <c r="M127" s="201">
        <f t="shared" si="18"/>
        <v>0</v>
      </c>
    </row>
    <row r="128" spans="1:15" ht="37.15" customHeight="1" x14ac:dyDescent="0.25">
      <c r="A128" s="52">
        <v>73</v>
      </c>
      <c r="B128" s="36"/>
      <c r="C128" s="37"/>
      <c r="D128" s="37"/>
      <c r="E128" s="37"/>
      <c r="F128" s="37"/>
      <c r="G128" s="78"/>
      <c r="H128" s="37"/>
      <c r="I128" s="292"/>
      <c r="J128" s="293"/>
      <c r="K128" s="200" t="str">
        <f t="shared" si="16"/>
        <v/>
      </c>
      <c r="L128" s="199">
        <f t="shared" si="17"/>
        <v>1</v>
      </c>
      <c r="M128" s="201">
        <f t="shared" si="18"/>
        <v>0</v>
      </c>
    </row>
    <row r="129" spans="1:14" ht="37.15" customHeight="1" x14ac:dyDescent="0.25">
      <c r="A129" s="52">
        <v>74</v>
      </c>
      <c r="B129" s="36"/>
      <c r="C129" s="37"/>
      <c r="D129" s="37"/>
      <c r="E129" s="37"/>
      <c r="F129" s="37"/>
      <c r="G129" s="78"/>
      <c r="H129" s="37"/>
      <c r="I129" s="292"/>
      <c r="J129" s="293"/>
      <c r="K129" s="200" t="str">
        <f t="shared" si="16"/>
        <v/>
      </c>
      <c r="L129" s="199">
        <f t="shared" si="17"/>
        <v>1</v>
      </c>
      <c r="M129" s="201">
        <f t="shared" si="18"/>
        <v>0</v>
      </c>
    </row>
    <row r="130" spans="1:14" ht="37.15" customHeight="1" thickBot="1" x14ac:dyDescent="0.3">
      <c r="A130" s="71">
        <v>75</v>
      </c>
      <c r="B130" s="39"/>
      <c r="C130" s="40"/>
      <c r="D130" s="40"/>
      <c r="E130" s="40"/>
      <c r="F130" s="40"/>
      <c r="G130" s="80"/>
      <c r="H130" s="40"/>
      <c r="I130" s="294"/>
      <c r="J130" s="295"/>
      <c r="K130" s="200" t="str">
        <f t="shared" si="16"/>
        <v/>
      </c>
      <c r="L130" s="199">
        <f t="shared" si="17"/>
        <v>1</v>
      </c>
      <c r="M130" s="201">
        <f t="shared" si="18"/>
        <v>0</v>
      </c>
      <c r="N130" s="203">
        <f>IF(COUNTA(G116:J130)&gt;0,1,0)</f>
        <v>0</v>
      </c>
    </row>
    <row r="131" spans="1:14" ht="37.15" customHeight="1" thickBot="1" x14ac:dyDescent="0.3">
      <c r="A131" s="513" t="s">
        <v>176</v>
      </c>
      <c r="B131" s="513"/>
      <c r="C131" s="513"/>
      <c r="D131" s="513"/>
      <c r="E131" s="513"/>
      <c r="F131" s="513"/>
      <c r="G131" s="514"/>
      <c r="H131" s="10" t="s">
        <v>46</v>
      </c>
      <c r="I131" s="296">
        <f>SUM(I116:I130)+I104</f>
        <v>0</v>
      </c>
      <c r="J131" s="323"/>
      <c r="K131" s="115"/>
    </row>
    <row r="132" spans="1:14" x14ac:dyDescent="0.25">
      <c r="A132" s="74" t="s">
        <v>189</v>
      </c>
      <c r="K132" s="202" t="str">
        <f t="shared" ref="K132" si="19">IF(AND(I132&gt;0,J132=""),"KDV Dahil Tutar Yazılmalıdır.","")</f>
        <v/>
      </c>
    </row>
    <row r="133" spans="1:14" x14ac:dyDescent="0.25">
      <c r="A133" s="43" t="s">
        <v>155</v>
      </c>
    </row>
    <row r="134" spans="1:14" ht="18.75" x14ac:dyDescent="0.3">
      <c r="B134" s="349" t="s">
        <v>43</v>
      </c>
      <c r="C134" s="350">
        <f ca="1">imzatarihi</f>
        <v>46091</v>
      </c>
      <c r="D134" s="352" t="s">
        <v>44</v>
      </c>
      <c r="E134" s="348" t="str">
        <f>IF(kurulusyetkilisi&gt;0,kurulusyetkilisi,"")</f>
        <v/>
      </c>
      <c r="G134" s="43"/>
    </row>
    <row r="135" spans="1:14" ht="18.75" x14ac:dyDescent="0.3">
      <c r="C135" s="351"/>
      <c r="D135" s="352" t="s">
        <v>45</v>
      </c>
      <c r="F135" s="349"/>
      <c r="G135" s="43"/>
    </row>
    <row r="136" spans="1:14" x14ac:dyDescent="0.25">
      <c r="A136" s="501" t="s">
        <v>113</v>
      </c>
      <c r="B136" s="501"/>
      <c r="C136" s="501"/>
      <c r="D136" s="501"/>
      <c r="E136" s="501"/>
      <c r="F136" s="501"/>
      <c r="G136" s="501"/>
      <c r="H136" s="501"/>
      <c r="I136" s="501"/>
      <c r="J136" s="501"/>
      <c r="K136" s="139"/>
      <c r="L136" s="140"/>
    </row>
    <row r="137" spans="1:14" ht="15.6" customHeight="1" x14ac:dyDescent="0.25">
      <c r="A137" s="489" t="str">
        <f>IF(YilDonem&lt;&gt;"",CONCATENATE(YilDonem," dönemine aittir."),"")</f>
        <v/>
      </c>
      <c r="B137" s="489"/>
      <c r="C137" s="489"/>
      <c r="D137" s="489"/>
      <c r="E137" s="489"/>
      <c r="F137" s="489"/>
      <c r="G137" s="489"/>
      <c r="H137" s="489"/>
      <c r="I137" s="489"/>
      <c r="J137" s="489"/>
      <c r="K137" s="113"/>
      <c r="L137" s="74"/>
      <c r="M137" s="74"/>
    </row>
    <row r="138" spans="1:14" ht="15.95" customHeight="1" thickBot="1" x14ac:dyDescent="0.3">
      <c r="A138" s="502" t="s">
        <v>117</v>
      </c>
      <c r="B138" s="502"/>
      <c r="C138" s="502"/>
      <c r="D138" s="502"/>
      <c r="E138" s="502"/>
      <c r="F138" s="502"/>
      <c r="G138" s="502"/>
      <c r="H138" s="502"/>
      <c r="I138" s="502"/>
      <c r="J138" s="502"/>
      <c r="K138" s="113"/>
      <c r="L138" s="74"/>
      <c r="M138" s="74"/>
    </row>
    <row r="139" spans="1:14" ht="31.7" customHeight="1" thickBot="1" x14ac:dyDescent="0.3">
      <c r="A139" s="491" t="s">
        <v>1</v>
      </c>
      <c r="B139" s="492"/>
      <c r="C139" s="493" t="str">
        <f>IF(ProjeNo&gt;0,ProjeNo,"")</f>
        <v/>
      </c>
      <c r="D139" s="494"/>
      <c r="E139" s="494"/>
      <c r="F139" s="494"/>
      <c r="G139" s="494"/>
      <c r="H139" s="494"/>
      <c r="I139" s="494"/>
      <c r="J139" s="495"/>
    </row>
    <row r="140" spans="1:14" ht="31.7" customHeight="1" thickBot="1" x14ac:dyDescent="0.3">
      <c r="A140" s="496" t="s">
        <v>11</v>
      </c>
      <c r="B140" s="497"/>
      <c r="C140" s="516" t="str">
        <f>IF(ProjeAdi&gt;0,ProjeAdi,"")</f>
        <v/>
      </c>
      <c r="D140" s="517"/>
      <c r="E140" s="517"/>
      <c r="F140" s="517"/>
      <c r="G140" s="517"/>
      <c r="H140" s="517"/>
      <c r="I140" s="517"/>
      <c r="J140" s="518"/>
    </row>
    <row r="141" spans="1:14" ht="51.95" customHeight="1" thickBot="1" x14ac:dyDescent="0.3">
      <c r="A141" s="487" t="s">
        <v>7</v>
      </c>
      <c r="B141" s="487" t="s">
        <v>114</v>
      </c>
      <c r="C141" s="487" t="s">
        <v>115</v>
      </c>
      <c r="D141" s="487" t="s">
        <v>109</v>
      </c>
      <c r="E141" s="487" t="s">
        <v>107</v>
      </c>
      <c r="F141" s="487" t="s">
        <v>108</v>
      </c>
      <c r="G141" s="512" t="s">
        <v>93</v>
      </c>
      <c r="H141" s="487" t="s">
        <v>94</v>
      </c>
      <c r="I141" s="137" t="s">
        <v>95</v>
      </c>
      <c r="J141" s="137" t="s">
        <v>95</v>
      </c>
    </row>
    <row r="142" spans="1:14" ht="16.5" thickBot="1" x14ac:dyDescent="0.3">
      <c r="A142" s="505"/>
      <c r="B142" s="505"/>
      <c r="C142" s="505"/>
      <c r="D142" s="505"/>
      <c r="E142" s="505"/>
      <c r="F142" s="505"/>
      <c r="G142" s="509"/>
      <c r="H142" s="505"/>
      <c r="I142" s="138" t="s">
        <v>96</v>
      </c>
      <c r="J142" s="138" t="s">
        <v>99</v>
      </c>
    </row>
    <row r="143" spans="1:14" ht="37.15" customHeight="1" x14ac:dyDescent="0.25">
      <c r="A143" s="70">
        <v>76</v>
      </c>
      <c r="B143" s="54"/>
      <c r="C143" s="55"/>
      <c r="D143" s="55"/>
      <c r="E143" s="55"/>
      <c r="F143" s="55"/>
      <c r="G143" s="56"/>
      <c r="H143" s="55"/>
      <c r="I143" s="289"/>
      <c r="J143" s="290"/>
      <c r="K143" s="200" t="str">
        <f>IF(AND(COUNTA(B143:F143)&gt;0,L143=1),"Belge Tarihi,Belge Numarası ve KDV Dahil Tutar doldurulduktan sonra KDV Hariç Tutar doldurulabilir.","")</f>
        <v/>
      </c>
      <c r="L143" s="199">
        <f>IF(COUNTA(G143:H143)+COUNTA(J143)=3,0,1)</f>
        <v>1</v>
      </c>
      <c r="M143" s="201">
        <f>IF(L143=1,0,100000000)</f>
        <v>0</v>
      </c>
    </row>
    <row r="144" spans="1:14" ht="37.15" customHeight="1" x14ac:dyDescent="0.25">
      <c r="A144" s="51">
        <v>77</v>
      </c>
      <c r="B144" s="33"/>
      <c r="C144" s="34"/>
      <c r="D144" s="34"/>
      <c r="E144" s="34"/>
      <c r="F144" s="34"/>
      <c r="G144" s="35"/>
      <c r="H144" s="34"/>
      <c r="I144" s="282"/>
      <c r="J144" s="291"/>
      <c r="K144" s="200" t="str">
        <f t="shared" ref="K144:K157" si="20">IF(AND(COUNTA(B144:F144)&gt;0,L144=1),"Belge Tarihi,Belge Numarası ve KDV Dahil Tutar doldurulduktan sonra KDV Hariç Tutar doldurulabilir.","")</f>
        <v/>
      </c>
      <c r="L144" s="199">
        <f t="shared" ref="L144:L157" si="21">IF(COUNTA(G144:H144)+COUNTA(J144)=3,0,1)</f>
        <v>1</v>
      </c>
      <c r="M144" s="201">
        <f t="shared" ref="M144:M157" si="22">IF(L144=1,0,100000000)</f>
        <v>0</v>
      </c>
    </row>
    <row r="145" spans="1:15" ht="37.15" customHeight="1" x14ac:dyDescent="0.25">
      <c r="A145" s="51">
        <v>78</v>
      </c>
      <c r="B145" s="33"/>
      <c r="C145" s="34"/>
      <c r="D145" s="34"/>
      <c r="E145" s="34"/>
      <c r="F145" s="34"/>
      <c r="G145" s="35"/>
      <c r="H145" s="34"/>
      <c r="I145" s="282"/>
      <c r="J145" s="291"/>
      <c r="K145" s="200" t="str">
        <f t="shared" si="20"/>
        <v/>
      </c>
      <c r="L145" s="199">
        <f t="shared" si="21"/>
        <v>1</v>
      </c>
      <c r="M145" s="201">
        <f t="shared" si="22"/>
        <v>0</v>
      </c>
    </row>
    <row r="146" spans="1:15" ht="37.15" customHeight="1" x14ac:dyDescent="0.25">
      <c r="A146" s="51">
        <v>79</v>
      </c>
      <c r="B146" s="33"/>
      <c r="C146" s="34"/>
      <c r="D146" s="34"/>
      <c r="E146" s="34"/>
      <c r="F146" s="34"/>
      <c r="G146" s="35"/>
      <c r="H146" s="34"/>
      <c r="I146" s="282"/>
      <c r="J146" s="291"/>
      <c r="K146" s="200" t="str">
        <f t="shared" si="20"/>
        <v/>
      </c>
      <c r="L146" s="199">
        <f t="shared" si="21"/>
        <v>1</v>
      </c>
      <c r="M146" s="201">
        <f t="shared" si="22"/>
        <v>0</v>
      </c>
    </row>
    <row r="147" spans="1:15" ht="37.15" customHeight="1" x14ac:dyDescent="0.25">
      <c r="A147" s="51">
        <v>80</v>
      </c>
      <c r="B147" s="33"/>
      <c r="C147" s="34"/>
      <c r="D147" s="34"/>
      <c r="E147" s="34"/>
      <c r="F147" s="34"/>
      <c r="G147" s="35"/>
      <c r="H147" s="34"/>
      <c r="I147" s="282"/>
      <c r="J147" s="291"/>
      <c r="K147" s="200" t="str">
        <f t="shared" si="20"/>
        <v/>
      </c>
      <c r="L147" s="199">
        <f t="shared" si="21"/>
        <v>1</v>
      </c>
      <c r="M147" s="201">
        <f t="shared" si="22"/>
        <v>0</v>
      </c>
    </row>
    <row r="148" spans="1:15" ht="37.15" customHeight="1" x14ac:dyDescent="0.25">
      <c r="A148" s="51">
        <v>81</v>
      </c>
      <c r="B148" s="33"/>
      <c r="C148" s="34"/>
      <c r="D148" s="34"/>
      <c r="E148" s="34"/>
      <c r="F148" s="34"/>
      <c r="G148" s="35"/>
      <c r="H148" s="34"/>
      <c r="I148" s="282"/>
      <c r="J148" s="291"/>
      <c r="K148" s="200" t="str">
        <f t="shared" si="20"/>
        <v/>
      </c>
      <c r="L148" s="199">
        <f t="shared" si="21"/>
        <v>1</v>
      </c>
      <c r="M148" s="201">
        <f t="shared" si="22"/>
        <v>0</v>
      </c>
    </row>
    <row r="149" spans="1:15" ht="37.15" customHeight="1" x14ac:dyDescent="0.25">
      <c r="A149" s="52">
        <v>82</v>
      </c>
      <c r="B149" s="36"/>
      <c r="C149" s="37"/>
      <c r="D149" s="37"/>
      <c r="E149" s="37"/>
      <c r="F149" s="37"/>
      <c r="G149" s="78"/>
      <c r="H149" s="37"/>
      <c r="I149" s="292"/>
      <c r="J149" s="293"/>
      <c r="K149" s="200" t="str">
        <f t="shared" si="20"/>
        <v/>
      </c>
      <c r="L149" s="199">
        <f t="shared" si="21"/>
        <v>1</v>
      </c>
      <c r="M149" s="201">
        <f t="shared" si="22"/>
        <v>0</v>
      </c>
    </row>
    <row r="150" spans="1:15" ht="37.15" customHeight="1" x14ac:dyDescent="0.25">
      <c r="A150" s="52">
        <v>83</v>
      </c>
      <c r="B150" s="36"/>
      <c r="C150" s="37"/>
      <c r="D150" s="37"/>
      <c r="E150" s="37"/>
      <c r="F150" s="37"/>
      <c r="G150" s="78"/>
      <c r="H150" s="37"/>
      <c r="I150" s="292"/>
      <c r="J150" s="293"/>
      <c r="K150" s="200" t="str">
        <f t="shared" si="20"/>
        <v/>
      </c>
      <c r="L150" s="199">
        <f t="shared" si="21"/>
        <v>1</v>
      </c>
      <c r="M150" s="201">
        <f t="shared" si="22"/>
        <v>0</v>
      </c>
    </row>
    <row r="151" spans="1:15" ht="37.15" customHeight="1" x14ac:dyDescent="0.25">
      <c r="A151" s="52">
        <v>84</v>
      </c>
      <c r="B151" s="36"/>
      <c r="C151" s="37"/>
      <c r="D151" s="37"/>
      <c r="E151" s="37"/>
      <c r="F151" s="37"/>
      <c r="G151" s="78"/>
      <c r="H151" s="37"/>
      <c r="I151" s="292"/>
      <c r="J151" s="293"/>
      <c r="K151" s="200" t="str">
        <f t="shared" si="20"/>
        <v/>
      </c>
      <c r="L151" s="199">
        <f t="shared" si="21"/>
        <v>1</v>
      </c>
      <c r="M151" s="201">
        <f t="shared" si="22"/>
        <v>0</v>
      </c>
    </row>
    <row r="152" spans="1:15" ht="37.15" customHeight="1" x14ac:dyDescent="0.25">
      <c r="A152" s="52">
        <v>85</v>
      </c>
      <c r="B152" s="36"/>
      <c r="C152" s="37"/>
      <c r="D152" s="37"/>
      <c r="E152" s="37"/>
      <c r="F152" s="37"/>
      <c r="G152" s="78"/>
      <c r="H152" s="37"/>
      <c r="I152" s="292"/>
      <c r="J152" s="293"/>
      <c r="K152" s="200" t="str">
        <f t="shared" si="20"/>
        <v/>
      </c>
      <c r="L152" s="199">
        <f t="shared" si="21"/>
        <v>1</v>
      </c>
      <c r="M152" s="201">
        <f t="shared" si="22"/>
        <v>0</v>
      </c>
    </row>
    <row r="153" spans="1:15" ht="37.15" customHeight="1" x14ac:dyDescent="0.25">
      <c r="A153" s="52">
        <v>86</v>
      </c>
      <c r="B153" s="36"/>
      <c r="C153" s="37"/>
      <c r="D153" s="37"/>
      <c r="E153" s="37"/>
      <c r="F153" s="37"/>
      <c r="G153" s="78"/>
      <c r="H153" s="37"/>
      <c r="I153" s="292"/>
      <c r="J153" s="293"/>
      <c r="K153" s="200" t="str">
        <f t="shared" si="20"/>
        <v/>
      </c>
      <c r="L153" s="199">
        <f t="shared" si="21"/>
        <v>1</v>
      </c>
      <c r="M153" s="201">
        <f t="shared" si="22"/>
        <v>0</v>
      </c>
    </row>
    <row r="154" spans="1:15" ht="37.15" customHeight="1" x14ac:dyDescent="0.25">
      <c r="A154" s="52">
        <v>87</v>
      </c>
      <c r="B154" s="36"/>
      <c r="C154" s="37"/>
      <c r="D154" s="37"/>
      <c r="E154" s="37"/>
      <c r="F154" s="37"/>
      <c r="G154" s="78"/>
      <c r="H154" s="37"/>
      <c r="I154" s="292"/>
      <c r="J154" s="293"/>
      <c r="K154" s="200" t="str">
        <f t="shared" si="20"/>
        <v/>
      </c>
      <c r="L154" s="199">
        <f t="shared" si="21"/>
        <v>1</v>
      </c>
      <c r="M154" s="201">
        <f t="shared" si="22"/>
        <v>0</v>
      </c>
    </row>
    <row r="155" spans="1:15" ht="37.15" customHeight="1" x14ac:dyDescent="0.25">
      <c r="A155" s="52">
        <v>88</v>
      </c>
      <c r="B155" s="36"/>
      <c r="C155" s="37"/>
      <c r="D155" s="37"/>
      <c r="E155" s="37"/>
      <c r="F155" s="37"/>
      <c r="G155" s="78"/>
      <c r="H155" s="37"/>
      <c r="I155" s="292"/>
      <c r="J155" s="293"/>
      <c r="K155" s="200" t="str">
        <f t="shared" si="20"/>
        <v/>
      </c>
      <c r="L155" s="199">
        <f t="shared" si="21"/>
        <v>1</v>
      </c>
      <c r="M155" s="201">
        <f t="shared" si="22"/>
        <v>0</v>
      </c>
    </row>
    <row r="156" spans="1:15" ht="37.15" customHeight="1" x14ac:dyDescent="0.25">
      <c r="A156" s="52">
        <v>89</v>
      </c>
      <c r="B156" s="36"/>
      <c r="C156" s="37"/>
      <c r="D156" s="37"/>
      <c r="E156" s="37"/>
      <c r="F156" s="37"/>
      <c r="G156" s="78"/>
      <c r="H156" s="37"/>
      <c r="I156" s="292"/>
      <c r="J156" s="293"/>
      <c r="K156" s="200" t="str">
        <f t="shared" si="20"/>
        <v/>
      </c>
      <c r="L156" s="199">
        <f t="shared" si="21"/>
        <v>1</v>
      </c>
      <c r="M156" s="201">
        <f t="shared" si="22"/>
        <v>0</v>
      </c>
      <c r="N156" s="46"/>
      <c r="O156" s="46"/>
    </row>
    <row r="157" spans="1:15" ht="37.15" customHeight="1" thickBot="1" x14ac:dyDescent="0.3">
      <c r="A157" s="71">
        <v>90</v>
      </c>
      <c r="B157" s="39"/>
      <c r="C157" s="40"/>
      <c r="D157" s="40"/>
      <c r="E157" s="40"/>
      <c r="F157" s="40"/>
      <c r="G157" s="80"/>
      <c r="H157" s="40"/>
      <c r="I157" s="294"/>
      <c r="J157" s="295"/>
      <c r="K157" s="200" t="str">
        <f t="shared" si="20"/>
        <v/>
      </c>
      <c r="L157" s="199">
        <f t="shared" si="21"/>
        <v>1</v>
      </c>
      <c r="M157" s="201">
        <f t="shared" si="22"/>
        <v>0</v>
      </c>
      <c r="N157" s="203">
        <f>IF(COUNTA(G143:J157)&gt;0,1,0)</f>
        <v>0</v>
      </c>
    </row>
    <row r="158" spans="1:15" ht="37.15" customHeight="1" thickBot="1" x14ac:dyDescent="0.3">
      <c r="A158" s="513" t="s">
        <v>176</v>
      </c>
      <c r="B158" s="513"/>
      <c r="C158" s="513"/>
      <c r="D158" s="513"/>
      <c r="E158" s="513"/>
      <c r="F158" s="513"/>
      <c r="G158" s="514"/>
      <c r="H158" s="10" t="s">
        <v>46</v>
      </c>
      <c r="I158" s="296">
        <f>SUM(I143:I157)+I131</f>
        <v>0</v>
      </c>
      <c r="J158" s="323"/>
      <c r="K158" s="115"/>
    </row>
    <row r="159" spans="1:15" x14ac:dyDescent="0.25">
      <c r="A159" s="74" t="s">
        <v>189</v>
      </c>
      <c r="K159" s="202" t="str">
        <f t="shared" ref="K159" si="23">IF(AND(I159&gt;0,J159=""),"KDV Dahil Tutar Yazılmalıdır.","")</f>
        <v/>
      </c>
    </row>
    <row r="160" spans="1:15" x14ac:dyDescent="0.25">
      <c r="A160" s="43" t="s">
        <v>155</v>
      </c>
    </row>
    <row r="161" spans="2:7" ht="18.75" x14ac:dyDescent="0.3">
      <c r="B161" s="349" t="s">
        <v>43</v>
      </c>
      <c r="C161" s="350">
        <f ca="1">imzatarihi</f>
        <v>46091</v>
      </c>
      <c r="D161" s="352" t="s">
        <v>44</v>
      </c>
      <c r="E161" s="348" t="str">
        <f>IF(kurulusyetkilisi&gt;0,kurulusyetkilisi,"")</f>
        <v/>
      </c>
      <c r="G161" s="43"/>
    </row>
    <row r="162" spans="2:7" ht="18.75" x14ac:dyDescent="0.3">
      <c r="C162" s="351"/>
      <c r="D162" s="352" t="s">
        <v>45</v>
      </c>
      <c r="F162" s="349"/>
      <c r="G162" s="43"/>
    </row>
    <row r="186" spans="14:15" x14ac:dyDescent="0.25">
      <c r="N186" s="46"/>
      <c r="O186" s="46"/>
    </row>
  </sheetData>
  <sheetProtection algorithmName="SHA-512" hashValue="S0oDFZvzZ345uue3etzOJtxeDDXoWkeCmtSVYvHfqdKvdjeiF918zxzgUsyZMw291dnzK25yek6uUJpt7L8xDg==" saltValue="zdAggB4JXqAf71rPulqzGg==" spinCount="100000" sheet="1" objects="1" scenarios="1"/>
  <mergeCells count="96">
    <mergeCell ref="A158:G158"/>
    <mergeCell ref="A140:B140"/>
    <mergeCell ref="C140:J140"/>
    <mergeCell ref="A141:A142"/>
    <mergeCell ref="B141:B142"/>
    <mergeCell ref="C141:C142"/>
    <mergeCell ref="D141:D142"/>
    <mergeCell ref="E141:E142"/>
    <mergeCell ref="F141:F142"/>
    <mergeCell ref="G141:G142"/>
    <mergeCell ref="H141:H142"/>
    <mergeCell ref="A131:G131"/>
    <mergeCell ref="A136:J136"/>
    <mergeCell ref="A137:J137"/>
    <mergeCell ref="A138:J138"/>
    <mergeCell ref="A139:B139"/>
    <mergeCell ref="C139:J139"/>
    <mergeCell ref="A113:B113"/>
    <mergeCell ref="C113:J113"/>
    <mergeCell ref="A114:A115"/>
    <mergeCell ref="B114:B115"/>
    <mergeCell ref="C114:C115"/>
    <mergeCell ref="D114:D115"/>
    <mergeCell ref="E114:E115"/>
    <mergeCell ref="F114:F115"/>
    <mergeCell ref="G114:G115"/>
    <mergeCell ref="H114:H115"/>
    <mergeCell ref="A109:J109"/>
    <mergeCell ref="A110:J110"/>
    <mergeCell ref="A111:J111"/>
    <mergeCell ref="A112:B112"/>
    <mergeCell ref="C112:J112"/>
    <mergeCell ref="A86:B86"/>
    <mergeCell ref="C86:J86"/>
    <mergeCell ref="A87:A88"/>
    <mergeCell ref="B87:B88"/>
    <mergeCell ref="C87:C88"/>
    <mergeCell ref="D87:D88"/>
    <mergeCell ref="E87:E88"/>
    <mergeCell ref="F87:F88"/>
    <mergeCell ref="G87:G88"/>
    <mergeCell ref="H87:H88"/>
    <mergeCell ref="A77:G77"/>
    <mergeCell ref="A82:J82"/>
    <mergeCell ref="A83:J83"/>
    <mergeCell ref="A84:J84"/>
    <mergeCell ref="A85:B85"/>
    <mergeCell ref="C85:J85"/>
    <mergeCell ref="A59:B59"/>
    <mergeCell ref="C59:J59"/>
    <mergeCell ref="A60:A61"/>
    <mergeCell ref="B60:B61"/>
    <mergeCell ref="C60:C61"/>
    <mergeCell ref="D60:D61"/>
    <mergeCell ref="E60:E61"/>
    <mergeCell ref="F60:F61"/>
    <mergeCell ref="G60:G61"/>
    <mergeCell ref="H60:H61"/>
    <mergeCell ref="A50:G50"/>
    <mergeCell ref="A55:J55"/>
    <mergeCell ref="A56:J56"/>
    <mergeCell ref="A57:J57"/>
    <mergeCell ref="A58:B58"/>
    <mergeCell ref="C58:J58"/>
    <mergeCell ref="C32:J32"/>
    <mergeCell ref="A33:A34"/>
    <mergeCell ref="B33:B34"/>
    <mergeCell ref="C33:C34"/>
    <mergeCell ref="D33:D34"/>
    <mergeCell ref="E33:E34"/>
    <mergeCell ref="F33:F34"/>
    <mergeCell ref="G33:G34"/>
    <mergeCell ref="H33:H34"/>
    <mergeCell ref="A5:B5"/>
    <mergeCell ref="C5:J5"/>
    <mergeCell ref="A1:J1"/>
    <mergeCell ref="A2:J2"/>
    <mergeCell ref="A3:J3"/>
    <mergeCell ref="A4:B4"/>
    <mergeCell ref="C4:J4"/>
    <mergeCell ref="F6:F7"/>
    <mergeCell ref="G6:G7"/>
    <mergeCell ref="H6:H7"/>
    <mergeCell ref="A23:G23"/>
    <mergeCell ref="A104:G104"/>
    <mergeCell ref="A6:A7"/>
    <mergeCell ref="B6:B7"/>
    <mergeCell ref="C6:C7"/>
    <mergeCell ref="D6:D7"/>
    <mergeCell ref="E6:E7"/>
    <mergeCell ref="A28:J28"/>
    <mergeCell ref="A29:J29"/>
    <mergeCell ref="A30:J30"/>
    <mergeCell ref="A31:B31"/>
    <mergeCell ref="C31:J31"/>
    <mergeCell ref="A32:B3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5:I49 I62:I76 I89:I103 I116:I130 I143:I157" xr:uid="{00000000-0002-0000-1300-000000000000}">
      <formula1>0</formula1>
      <formula2>M8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0" max="1048575" man="1"/>
  </colBreaks>
  <ignoredErrors>
    <ignoredError sqref="K8:K15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dimension ref="A1:F49"/>
  <sheetViews>
    <sheetView zoomScaleNormal="100" workbookViewId="0">
      <selection activeCell="A7" sqref="A7:C7"/>
    </sheetView>
  </sheetViews>
  <sheetFormatPr defaultColWidth="9.140625" defaultRowHeight="15" x14ac:dyDescent="0.25"/>
  <cols>
    <col min="1" max="1" width="31.28515625" style="112" bestFit="1" customWidth="1"/>
    <col min="2" max="2" width="5.28515625" style="171" customWidth="1"/>
    <col min="3" max="3" width="62.42578125" style="112" customWidth="1"/>
    <col min="4" max="4" width="9.140625" style="112"/>
    <col min="5" max="6" width="10.7109375" style="112" customWidth="1"/>
    <col min="7" max="16384" width="9.140625" style="112"/>
  </cols>
  <sheetData>
    <row r="1" spans="1:3" ht="21" x14ac:dyDescent="0.25">
      <c r="A1" s="408" t="s">
        <v>13</v>
      </c>
      <c r="B1" s="408"/>
      <c r="C1" s="408"/>
    </row>
    <row r="3" spans="1:3" ht="21" x14ac:dyDescent="0.25">
      <c r="A3" s="408" t="s">
        <v>152</v>
      </c>
      <c r="B3" s="408"/>
      <c r="C3" s="408"/>
    </row>
    <row r="4" spans="1:3" ht="21.2" x14ac:dyDescent="0.35">
      <c r="A4" s="178"/>
      <c r="B4" s="306"/>
      <c r="C4" s="306"/>
    </row>
    <row r="5" spans="1:3" ht="21" x14ac:dyDescent="0.25">
      <c r="A5" s="408" t="s">
        <v>171</v>
      </c>
      <c r="B5" s="408"/>
      <c r="C5" s="408"/>
    </row>
    <row r="6" spans="1:3" ht="21.2" x14ac:dyDescent="0.25">
      <c r="A6" s="178"/>
    </row>
    <row r="7" spans="1:3" ht="21" x14ac:dyDescent="0.25">
      <c r="A7" s="410" t="s">
        <v>195</v>
      </c>
      <c r="B7" s="410"/>
      <c r="C7" s="410"/>
    </row>
    <row r="8" spans="1:3" ht="21.2" x14ac:dyDescent="0.25">
      <c r="A8" s="408"/>
      <c r="B8" s="408"/>
      <c r="C8" s="408"/>
    </row>
    <row r="9" spans="1:3" ht="28.5" x14ac:dyDescent="0.25">
      <c r="A9" s="409" t="s">
        <v>151</v>
      </c>
      <c r="B9" s="409"/>
      <c r="C9" s="409"/>
    </row>
    <row r="10" spans="1:3" ht="15.75" x14ac:dyDescent="0.25">
      <c r="A10" s="405" t="s">
        <v>150</v>
      </c>
      <c r="B10" s="405"/>
      <c r="C10" s="405"/>
    </row>
    <row r="11" spans="1:3" ht="15.75" x14ac:dyDescent="0.25">
      <c r="A11" s="179"/>
    </row>
    <row r="12" spans="1:3" ht="21.2" x14ac:dyDescent="0.25">
      <c r="A12" s="410" t="str">
        <f>IF(YilDonem&lt;&gt;"",CONCATENATE(YilDonem," dönemine aittir."),"")</f>
        <v/>
      </c>
      <c r="B12" s="410"/>
      <c r="C12" s="410"/>
    </row>
    <row r="13" spans="1:3" ht="15.75" x14ac:dyDescent="0.25">
      <c r="A13" s="179"/>
    </row>
    <row r="14" spans="1:3" ht="15.75" x14ac:dyDescent="0.25">
      <c r="A14" s="179"/>
    </row>
    <row r="15" spans="1:3" ht="18.75" x14ac:dyDescent="0.25">
      <c r="A15" s="180"/>
    </row>
    <row r="16" spans="1:3" ht="15.75" x14ac:dyDescent="0.25">
      <c r="A16" s="181"/>
    </row>
    <row r="17" spans="1:6" ht="24.95" customHeight="1" x14ac:dyDescent="0.25">
      <c r="A17" s="309" t="s">
        <v>14</v>
      </c>
      <c r="B17" s="305" t="s">
        <v>15</v>
      </c>
      <c r="C17" s="267" t="str">
        <f>IF(ProjeNo&gt;0,ProjeNo,"")</f>
        <v/>
      </c>
    </row>
    <row r="18" spans="1:6" ht="24.95" customHeight="1" x14ac:dyDescent="0.25">
      <c r="A18" s="309" t="s">
        <v>16</v>
      </c>
      <c r="B18" s="305" t="s">
        <v>15</v>
      </c>
      <c r="C18" s="182"/>
      <c r="D18" s="404" t="str">
        <f>IF(C22&lt;&gt;"","","SOL TARAFTAKİ BOYALI HÜCRELER DOLDURULMALIDIR.")</f>
        <v>SOL TARAFTAKİ BOYALI HÜCRELER DOLDURULMALIDIR.</v>
      </c>
      <c r="E18" s="404"/>
      <c r="F18" s="404"/>
    </row>
    <row r="19" spans="1:6" ht="50.1" customHeight="1" x14ac:dyDescent="0.25">
      <c r="A19" s="309" t="s">
        <v>17</v>
      </c>
      <c r="B19" s="305" t="s">
        <v>15</v>
      </c>
      <c r="C19" s="182"/>
      <c r="D19" s="404"/>
      <c r="E19" s="404"/>
      <c r="F19" s="404"/>
    </row>
    <row r="20" spans="1:6" ht="50.1" customHeight="1" x14ac:dyDescent="0.25">
      <c r="A20" s="309" t="s">
        <v>18</v>
      </c>
      <c r="B20" s="305" t="s">
        <v>15</v>
      </c>
      <c r="C20" s="182"/>
      <c r="D20" s="404"/>
      <c r="E20" s="404"/>
      <c r="F20" s="404"/>
    </row>
    <row r="21" spans="1:6" ht="24.95" customHeight="1" x14ac:dyDescent="0.25">
      <c r="A21" s="309" t="s">
        <v>19</v>
      </c>
      <c r="B21" s="305" t="s">
        <v>15</v>
      </c>
      <c r="C21" s="308"/>
      <c r="D21" s="404"/>
      <c r="E21" s="404"/>
      <c r="F21" s="404"/>
    </row>
    <row r="22" spans="1:6" ht="24.95" customHeight="1" x14ac:dyDescent="0.25">
      <c r="A22" s="309" t="s">
        <v>20</v>
      </c>
      <c r="B22" s="305" t="s">
        <v>15</v>
      </c>
      <c r="C22" s="307"/>
      <c r="D22" s="404"/>
      <c r="E22" s="404"/>
      <c r="F22" s="404"/>
    </row>
    <row r="23" spans="1:6" ht="40.15" customHeight="1" x14ac:dyDescent="0.25">
      <c r="A23" s="309" t="s">
        <v>21</v>
      </c>
      <c r="B23" s="305" t="s">
        <v>15</v>
      </c>
      <c r="C23" s="268" t="str">
        <f>IF('Proje ve Personel Bilgileri'!D8&gt;0,'Proje ve Personel Bilgileri'!D8,"")</f>
        <v/>
      </c>
    </row>
    <row r="24" spans="1:6" ht="40.15" customHeight="1" x14ac:dyDescent="0.25">
      <c r="A24" s="309" t="s">
        <v>22</v>
      </c>
      <c r="B24" s="305" t="s">
        <v>15</v>
      </c>
      <c r="C24" s="269" t="str">
        <f>IF('Proje ve Personel Bilgileri'!D9,'Proje ve Personel Bilgileri'!D9,"")</f>
        <v/>
      </c>
    </row>
    <row r="25" spans="1:6" ht="15.75" x14ac:dyDescent="0.25">
      <c r="A25" s="183"/>
    </row>
    <row r="26" spans="1:6" ht="15.75" x14ac:dyDescent="0.25">
      <c r="A26" s="183"/>
    </row>
    <row r="27" spans="1:6" ht="15.75" x14ac:dyDescent="0.25">
      <c r="A27" s="183"/>
    </row>
    <row r="28" spans="1:6" ht="15.75" x14ac:dyDescent="0.25">
      <c r="A28" s="183"/>
    </row>
    <row r="29" spans="1:6" ht="15.75" x14ac:dyDescent="0.25">
      <c r="A29" s="183"/>
    </row>
    <row r="30" spans="1:6" ht="15.75" x14ac:dyDescent="0.25">
      <c r="A30" s="183"/>
    </row>
    <row r="31" spans="1:6" ht="15.75" x14ac:dyDescent="0.25">
      <c r="A31" s="183"/>
    </row>
    <row r="32" spans="1:6" ht="15.75" x14ac:dyDescent="0.25">
      <c r="A32" s="183"/>
    </row>
    <row r="33" spans="1:3" ht="15.75" x14ac:dyDescent="0.25">
      <c r="A33" s="183"/>
    </row>
    <row r="34" spans="1:3" ht="18.75" x14ac:dyDescent="0.25">
      <c r="A34" s="184"/>
    </row>
    <row r="35" spans="1:3" ht="18.75" x14ac:dyDescent="0.25">
      <c r="A35" s="184"/>
    </row>
    <row r="36" spans="1:3" ht="18.75" x14ac:dyDescent="0.25">
      <c r="A36" s="184"/>
    </row>
    <row r="37" spans="1:3" ht="18.75" x14ac:dyDescent="0.25">
      <c r="A37" s="406" t="s">
        <v>13</v>
      </c>
      <c r="B37" s="406"/>
      <c r="C37" s="406"/>
    </row>
    <row r="38" spans="1:3" ht="18.75" x14ac:dyDescent="0.3">
      <c r="A38" s="407">
        <v>44197</v>
      </c>
      <c r="B38" s="407"/>
      <c r="C38" s="407"/>
    </row>
    <row r="40" spans="1:3" ht="17.25" x14ac:dyDescent="0.3">
      <c r="A40" s="175"/>
      <c r="C40" s="176"/>
    </row>
    <row r="41" spans="1:3" ht="17.25" x14ac:dyDescent="0.3">
      <c r="A41" s="175"/>
      <c r="C41" s="176"/>
    </row>
    <row r="42" spans="1:3" ht="17.25" x14ac:dyDescent="0.3">
      <c r="A42" s="175"/>
      <c r="C42" s="176"/>
    </row>
    <row r="43" spans="1:3" ht="17.25" x14ac:dyDescent="0.3">
      <c r="A43" s="175"/>
      <c r="C43" s="176"/>
    </row>
    <row r="44" spans="1:3" ht="17.25" x14ac:dyDescent="0.3">
      <c r="A44" s="175"/>
      <c r="C44" s="176"/>
    </row>
    <row r="45" spans="1:3" ht="17.25" x14ac:dyDescent="0.3">
      <c r="A45" s="175"/>
      <c r="C45" s="176"/>
    </row>
    <row r="46" spans="1:3" ht="17.25" x14ac:dyDescent="0.3">
      <c r="A46" s="175"/>
      <c r="C46" s="176"/>
    </row>
    <row r="47" spans="1:3" ht="17.25" x14ac:dyDescent="0.3">
      <c r="A47" s="175"/>
      <c r="C47" s="176"/>
    </row>
    <row r="48" spans="1:3" ht="17.25" x14ac:dyDescent="0.25">
      <c r="A48" s="185"/>
    </row>
    <row r="49" spans="1:1" ht="17.25" x14ac:dyDescent="0.25">
      <c r="A49" s="185"/>
    </row>
  </sheetData>
  <sheetProtection algorithmName="SHA-512" hashValue="jLcEbxqn6i/WQhK5PmtWu4VkTrBtMpsbI5Z524DGjm4pE3ym45/nCHprm4I0WO8NT/k9MADhxVpVWmH1HtTp8g==" saltValue="eM/J1TfxFTu9CfoJR5ncug==" spinCount="100000" sheet="1" objects="1" scenarios="1"/>
  <mergeCells count="11">
    <mergeCell ref="D18:F22"/>
    <mergeCell ref="A10:C10"/>
    <mergeCell ref="A37:C37"/>
    <mergeCell ref="A38:C38"/>
    <mergeCell ref="A1:C1"/>
    <mergeCell ref="A3:C3"/>
    <mergeCell ref="A5:C5"/>
    <mergeCell ref="A8:C8"/>
    <mergeCell ref="A9:C9"/>
    <mergeCell ref="A12:C12"/>
    <mergeCell ref="A7:C7"/>
  </mergeCells>
  <conditionalFormatting sqref="C17:C24">
    <cfRule type="expression" dxfId="2" priority="1">
      <formula>$C17=""</formula>
    </cfRule>
  </conditionalFormatting>
  <printOptions verticalCentered="1"/>
  <pageMargins left="0.70866141732283472" right="0.70866141732283472" top="0.74803149606299213" bottom="0.74803149606299213" header="0.31496062992125984" footer="0.31496062992125984"/>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20"/>
  <dimension ref="A1:M1699"/>
  <sheetViews>
    <sheetView zoomScale="80" zoomScaleNormal="80" zoomScaleSheetLayoutView="100" workbookViewId="0">
      <selection activeCell="B8" sqref="B8"/>
    </sheetView>
  </sheetViews>
  <sheetFormatPr defaultColWidth="8.85546875" defaultRowHeight="15.75" x14ac:dyDescent="0.25"/>
  <cols>
    <col min="1" max="1" width="7" style="43" customWidth="1"/>
    <col min="2" max="2" width="14.140625" style="43" customWidth="1"/>
    <col min="3" max="3" width="45.7109375" style="43" customWidth="1"/>
    <col min="4" max="5" width="16.7109375" style="43" customWidth="1"/>
    <col min="6" max="6" width="40.7109375" style="43" customWidth="1"/>
    <col min="7" max="8" width="16.7109375" style="43" customWidth="1"/>
    <col min="9" max="9" width="45.28515625" style="120" customWidth="1"/>
    <col min="10" max="10" width="8.85546875" style="67" hidden="1" customWidth="1"/>
    <col min="11" max="11" width="34.5703125" style="67" hidden="1" customWidth="1"/>
    <col min="12" max="12" width="8.85546875" style="125" hidden="1" customWidth="1"/>
    <col min="13" max="13" width="9.5703125" style="125" hidden="1" customWidth="1"/>
    <col min="14" max="16384" width="8.85546875" style="43"/>
  </cols>
  <sheetData>
    <row r="1" spans="1:13" x14ac:dyDescent="0.25">
      <c r="A1" s="501" t="s">
        <v>121</v>
      </c>
      <c r="B1" s="501"/>
      <c r="C1" s="501"/>
      <c r="D1" s="501"/>
      <c r="E1" s="501"/>
      <c r="F1" s="501"/>
      <c r="G1" s="501"/>
      <c r="H1" s="501"/>
      <c r="I1" s="116"/>
      <c r="J1" s="75"/>
      <c r="K1" s="196" t="str">
        <f>CONCATENATE("A1:H",MAX(J:J))</f>
        <v>A1:H34</v>
      </c>
      <c r="M1" s="193" t="str">
        <f>CONCATENATE("A1:H",MAX(L:L))</f>
        <v>A1:H34</v>
      </c>
    </row>
    <row r="2" spans="1:13" x14ac:dyDescent="0.25">
      <c r="A2" s="489" t="str">
        <f>IF(YilDonem&lt;&gt;"",CONCATENATE(YilDonem," dönemine aittir."),"")</f>
        <v/>
      </c>
      <c r="B2" s="489"/>
      <c r="C2" s="489"/>
      <c r="D2" s="489"/>
      <c r="E2" s="489"/>
      <c r="F2" s="489"/>
      <c r="G2" s="489"/>
      <c r="H2" s="489"/>
      <c r="I2" s="116"/>
      <c r="J2" s="75"/>
      <c r="K2" s="75"/>
    </row>
    <row r="3" spans="1:13" ht="15.95" customHeight="1" thickBot="1" x14ac:dyDescent="0.3">
      <c r="A3" s="519" t="s">
        <v>148</v>
      </c>
      <c r="B3" s="519"/>
      <c r="C3" s="519"/>
      <c r="D3" s="519"/>
      <c r="E3" s="519"/>
      <c r="F3" s="519"/>
      <c r="G3" s="519"/>
      <c r="H3" s="519"/>
      <c r="I3" s="116"/>
      <c r="J3" s="75"/>
      <c r="K3" s="75"/>
    </row>
    <row r="4" spans="1:13" ht="31.7" customHeight="1" thickBot="1" x14ac:dyDescent="0.3">
      <c r="A4" s="520" t="s">
        <v>1</v>
      </c>
      <c r="B4" s="521"/>
      <c r="C4" s="493" t="str">
        <f>IF(ProjeNo&gt;0,ProjeNo,"")</f>
        <v/>
      </c>
      <c r="D4" s="494"/>
      <c r="E4" s="494"/>
      <c r="F4" s="494"/>
      <c r="G4" s="494"/>
      <c r="H4" s="495"/>
      <c r="I4" s="116"/>
      <c r="J4" s="75"/>
      <c r="K4" s="75"/>
    </row>
    <row r="5" spans="1:13" ht="45" customHeight="1" thickBot="1" x14ac:dyDescent="0.3">
      <c r="A5" s="522" t="s">
        <v>11</v>
      </c>
      <c r="B5" s="523"/>
      <c r="C5" s="498" t="str">
        <f>IF(ProjeAdi&gt;0,ProjeAdi,"")</f>
        <v/>
      </c>
      <c r="D5" s="499"/>
      <c r="E5" s="499"/>
      <c r="F5" s="499"/>
      <c r="G5" s="499"/>
      <c r="H5" s="500"/>
      <c r="I5" s="116"/>
      <c r="J5" s="75"/>
      <c r="K5" s="75"/>
    </row>
    <row r="6" spans="1:13" s="46" customFormat="1" ht="37.15" customHeight="1" thickBot="1" x14ac:dyDescent="0.3">
      <c r="A6" s="487" t="s">
        <v>7</v>
      </c>
      <c r="B6" s="487" t="s">
        <v>118</v>
      </c>
      <c r="C6" s="487" t="s">
        <v>119</v>
      </c>
      <c r="D6" s="487" t="s">
        <v>120</v>
      </c>
      <c r="E6" s="487" t="s">
        <v>93</v>
      </c>
      <c r="F6" s="487" t="s">
        <v>94</v>
      </c>
      <c r="G6" s="137" t="s">
        <v>95</v>
      </c>
      <c r="H6" s="137" t="s">
        <v>95</v>
      </c>
      <c r="I6" s="117"/>
      <c r="J6" s="76"/>
      <c r="K6" s="76"/>
      <c r="L6" s="125"/>
      <c r="M6" s="125"/>
    </row>
    <row r="7" spans="1:13" ht="18" customHeight="1" thickBot="1" x14ac:dyDescent="0.3">
      <c r="A7" s="505"/>
      <c r="B7" s="505"/>
      <c r="C7" s="488"/>
      <c r="D7" s="505"/>
      <c r="E7" s="505"/>
      <c r="F7" s="505"/>
      <c r="G7" s="138" t="s">
        <v>96</v>
      </c>
      <c r="H7" s="138" t="s">
        <v>99</v>
      </c>
      <c r="I7" s="116"/>
      <c r="J7" s="75"/>
      <c r="K7" s="75"/>
      <c r="L7" s="126"/>
      <c r="M7" s="126"/>
    </row>
    <row r="8" spans="1:13" ht="18" customHeight="1" x14ac:dyDescent="0.25">
      <c r="A8" s="53">
        <v>1</v>
      </c>
      <c r="B8" s="310"/>
      <c r="C8" s="203" t="s">
        <v>122</v>
      </c>
      <c r="D8" s="311"/>
      <c r="E8" s="312"/>
      <c r="F8" s="313"/>
      <c r="G8" s="297">
        <f>stoktoplam</f>
        <v>0</v>
      </c>
      <c r="H8" s="302"/>
      <c r="I8" s="118"/>
      <c r="J8" s="44"/>
      <c r="K8" s="72"/>
    </row>
    <row r="9" spans="1:13" ht="18" customHeight="1" x14ac:dyDescent="0.25">
      <c r="A9" s="48">
        <v>2</v>
      </c>
      <c r="B9" s="36"/>
      <c r="C9" s="37"/>
      <c r="D9" s="38"/>
      <c r="E9" s="78"/>
      <c r="F9" s="154"/>
      <c r="G9" s="286"/>
      <c r="H9" s="279"/>
      <c r="I9" s="197" t="str">
        <f t="shared" ref="I9:I27" si="0">IF(AND(COUNTA(B9:D9)&gt;0,J9=1),"Belge Tarihi,Belge Numarası ve KDV Dahil Tutar doldurulduktan sonra KDV Hariç Tutar doldurulabilir.","")</f>
        <v/>
      </c>
      <c r="J9" s="199">
        <f t="shared" ref="J9:J27" si="1">IF(COUNTA(E9:F9)+COUNTA(H9)=3,0,1)</f>
        <v>1</v>
      </c>
      <c r="K9" s="198">
        <f t="shared" ref="K9:K27" si="2">IF(J9=1,0,100000000)</f>
        <v>0</v>
      </c>
    </row>
    <row r="10" spans="1:13" ht="18" customHeight="1" x14ac:dyDescent="0.25">
      <c r="A10" s="48">
        <v>3</v>
      </c>
      <c r="B10" s="36"/>
      <c r="C10" s="37"/>
      <c r="D10" s="38"/>
      <c r="E10" s="78"/>
      <c r="F10" s="154"/>
      <c r="G10" s="286"/>
      <c r="H10" s="279"/>
      <c r="I10" s="197" t="str">
        <f t="shared" si="0"/>
        <v/>
      </c>
      <c r="J10" s="199">
        <f t="shared" si="1"/>
        <v>1</v>
      </c>
      <c r="K10" s="198">
        <f t="shared" si="2"/>
        <v>0</v>
      </c>
    </row>
    <row r="11" spans="1:13" ht="18" customHeight="1" x14ac:dyDescent="0.25">
      <c r="A11" s="48">
        <v>4</v>
      </c>
      <c r="B11" s="36"/>
      <c r="C11" s="37"/>
      <c r="D11" s="38"/>
      <c r="E11" s="78"/>
      <c r="F11" s="154"/>
      <c r="G11" s="286"/>
      <c r="H11" s="279"/>
      <c r="I11" s="197" t="str">
        <f t="shared" si="0"/>
        <v/>
      </c>
      <c r="J11" s="199">
        <f t="shared" si="1"/>
        <v>1</v>
      </c>
      <c r="K11" s="198">
        <f t="shared" si="2"/>
        <v>0</v>
      </c>
    </row>
    <row r="12" spans="1:13" ht="18" customHeight="1" x14ac:dyDescent="0.25">
      <c r="A12" s="48">
        <v>5</v>
      </c>
      <c r="B12" s="36"/>
      <c r="C12" s="37"/>
      <c r="D12" s="38"/>
      <c r="E12" s="78"/>
      <c r="F12" s="154"/>
      <c r="G12" s="286"/>
      <c r="H12" s="279"/>
      <c r="I12" s="197" t="str">
        <f t="shared" si="0"/>
        <v/>
      </c>
      <c r="J12" s="199">
        <f t="shared" si="1"/>
        <v>1</v>
      </c>
      <c r="K12" s="198">
        <f t="shared" si="2"/>
        <v>0</v>
      </c>
    </row>
    <row r="13" spans="1:13" ht="18" customHeight="1" x14ac:dyDescent="0.25">
      <c r="A13" s="48">
        <v>6</v>
      </c>
      <c r="B13" s="36"/>
      <c r="C13" s="37"/>
      <c r="D13" s="38"/>
      <c r="E13" s="78"/>
      <c r="F13" s="154"/>
      <c r="G13" s="286"/>
      <c r="H13" s="279"/>
      <c r="I13" s="197" t="str">
        <f t="shared" si="0"/>
        <v/>
      </c>
      <c r="J13" s="199">
        <f t="shared" si="1"/>
        <v>1</v>
      </c>
      <c r="K13" s="198">
        <f t="shared" si="2"/>
        <v>0</v>
      </c>
    </row>
    <row r="14" spans="1:13" ht="18" customHeight="1" x14ac:dyDescent="0.25">
      <c r="A14" s="48">
        <v>7</v>
      </c>
      <c r="B14" s="36"/>
      <c r="C14" s="37"/>
      <c r="D14" s="38"/>
      <c r="E14" s="78"/>
      <c r="F14" s="154"/>
      <c r="G14" s="286"/>
      <c r="H14" s="279"/>
      <c r="I14" s="197" t="str">
        <f t="shared" si="0"/>
        <v/>
      </c>
      <c r="J14" s="199">
        <f t="shared" si="1"/>
        <v>1</v>
      </c>
      <c r="K14" s="198">
        <f t="shared" si="2"/>
        <v>0</v>
      </c>
    </row>
    <row r="15" spans="1:13" ht="18" customHeight="1" x14ac:dyDescent="0.25">
      <c r="A15" s="48">
        <v>8</v>
      </c>
      <c r="B15" s="36"/>
      <c r="C15" s="37"/>
      <c r="D15" s="38"/>
      <c r="E15" s="78"/>
      <c r="F15" s="154"/>
      <c r="G15" s="286"/>
      <c r="H15" s="279"/>
      <c r="I15" s="197" t="str">
        <f t="shared" si="0"/>
        <v/>
      </c>
      <c r="J15" s="199">
        <f t="shared" si="1"/>
        <v>1</v>
      </c>
      <c r="K15" s="198">
        <f t="shared" si="2"/>
        <v>0</v>
      </c>
    </row>
    <row r="16" spans="1:13" ht="18" customHeight="1" x14ac:dyDescent="0.25">
      <c r="A16" s="48">
        <v>9</v>
      </c>
      <c r="B16" s="36"/>
      <c r="C16" s="37"/>
      <c r="D16" s="38"/>
      <c r="E16" s="78"/>
      <c r="F16" s="154"/>
      <c r="G16" s="286"/>
      <c r="H16" s="279"/>
      <c r="I16" s="197" t="str">
        <f t="shared" si="0"/>
        <v/>
      </c>
      <c r="J16" s="199">
        <f t="shared" si="1"/>
        <v>1</v>
      </c>
      <c r="K16" s="198">
        <f t="shared" si="2"/>
        <v>0</v>
      </c>
    </row>
    <row r="17" spans="1:13" ht="18" customHeight="1" x14ac:dyDescent="0.25">
      <c r="A17" s="48">
        <v>10</v>
      </c>
      <c r="B17" s="36"/>
      <c r="C17" s="37"/>
      <c r="D17" s="38"/>
      <c r="E17" s="78"/>
      <c r="F17" s="154"/>
      <c r="G17" s="286"/>
      <c r="H17" s="279"/>
      <c r="I17" s="197" t="str">
        <f t="shared" si="0"/>
        <v/>
      </c>
      <c r="J17" s="199">
        <f t="shared" si="1"/>
        <v>1</v>
      </c>
      <c r="K17" s="198">
        <f t="shared" si="2"/>
        <v>0</v>
      </c>
    </row>
    <row r="18" spans="1:13" ht="18" customHeight="1" x14ac:dyDescent="0.25">
      <c r="A18" s="48">
        <v>11</v>
      </c>
      <c r="B18" s="36"/>
      <c r="C18" s="37"/>
      <c r="D18" s="38"/>
      <c r="E18" s="78"/>
      <c r="F18" s="154"/>
      <c r="G18" s="286"/>
      <c r="H18" s="279"/>
      <c r="I18" s="197" t="str">
        <f t="shared" si="0"/>
        <v/>
      </c>
      <c r="J18" s="199">
        <f t="shared" si="1"/>
        <v>1</v>
      </c>
      <c r="K18" s="198">
        <f t="shared" si="2"/>
        <v>0</v>
      </c>
    </row>
    <row r="19" spans="1:13" ht="18" customHeight="1" x14ac:dyDescent="0.25">
      <c r="A19" s="48">
        <v>12</v>
      </c>
      <c r="B19" s="36"/>
      <c r="C19" s="37"/>
      <c r="D19" s="38"/>
      <c r="E19" s="78"/>
      <c r="F19" s="154"/>
      <c r="G19" s="286"/>
      <c r="H19" s="279"/>
      <c r="I19" s="197" t="str">
        <f t="shared" si="0"/>
        <v/>
      </c>
      <c r="J19" s="199">
        <f t="shared" si="1"/>
        <v>1</v>
      </c>
      <c r="K19" s="198">
        <f t="shared" si="2"/>
        <v>0</v>
      </c>
    </row>
    <row r="20" spans="1:13" ht="18" customHeight="1" x14ac:dyDescent="0.25">
      <c r="A20" s="48">
        <v>13</v>
      </c>
      <c r="B20" s="36"/>
      <c r="C20" s="37"/>
      <c r="D20" s="38"/>
      <c r="E20" s="78"/>
      <c r="F20" s="154"/>
      <c r="G20" s="286"/>
      <c r="H20" s="279"/>
      <c r="I20" s="197" t="str">
        <f t="shared" si="0"/>
        <v/>
      </c>
      <c r="J20" s="199">
        <f t="shared" si="1"/>
        <v>1</v>
      </c>
      <c r="K20" s="198">
        <f t="shared" si="2"/>
        <v>0</v>
      </c>
    </row>
    <row r="21" spans="1:13" ht="18" customHeight="1" x14ac:dyDescent="0.25">
      <c r="A21" s="48">
        <v>14</v>
      </c>
      <c r="B21" s="36"/>
      <c r="C21" s="37"/>
      <c r="D21" s="38"/>
      <c r="E21" s="78"/>
      <c r="F21" s="154"/>
      <c r="G21" s="286"/>
      <c r="H21" s="279"/>
      <c r="I21" s="197" t="str">
        <f t="shared" si="0"/>
        <v/>
      </c>
      <c r="J21" s="199">
        <f t="shared" si="1"/>
        <v>1</v>
      </c>
      <c r="K21" s="198">
        <f t="shared" si="2"/>
        <v>0</v>
      </c>
    </row>
    <row r="22" spans="1:13" ht="18" customHeight="1" x14ac:dyDescent="0.25">
      <c r="A22" s="48">
        <v>15</v>
      </c>
      <c r="B22" s="36"/>
      <c r="C22" s="37"/>
      <c r="D22" s="38"/>
      <c r="E22" s="78"/>
      <c r="F22" s="154"/>
      <c r="G22" s="286"/>
      <c r="H22" s="279"/>
      <c r="I22" s="197" t="str">
        <f t="shared" si="0"/>
        <v/>
      </c>
      <c r="J22" s="199">
        <f t="shared" si="1"/>
        <v>1</v>
      </c>
      <c r="K22" s="198">
        <f t="shared" si="2"/>
        <v>0</v>
      </c>
    </row>
    <row r="23" spans="1:13" ht="18" customHeight="1" x14ac:dyDescent="0.25">
      <c r="A23" s="48">
        <v>16</v>
      </c>
      <c r="B23" s="36"/>
      <c r="C23" s="37"/>
      <c r="D23" s="38"/>
      <c r="E23" s="78"/>
      <c r="F23" s="154"/>
      <c r="G23" s="286"/>
      <c r="H23" s="279"/>
      <c r="I23" s="197" t="str">
        <f t="shared" si="0"/>
        <v/>
      </c>
      <c r="J23" s="199">
        <f t="shared" si="1"/>
        <v>1</v>
      </c>
      <c r="K23" s="198">
        <f t="shared" si="2"/>
        <v>0</v>
      </c>
    </row>
    <row r="24" spans="1:13" ht="18" customHeight="1" x14ac:dyDescent="0.25">
      <c r="A24" s="48">
        <v>17</v>
      </c>
      <c r="B24" s="36"/>
      <c r="C24" s="37"/>
      <c r="D24" s="38"/>
      <c r="E24" s="78"/>
      <c r="F24" s="154"/>
      <c r="G24" s="286"/>
      <c r="H24" s="279"/>
      <c r="I24" s="197" t="str">
        <f t="shared" si="0"/>
        <v/>
      </c>
      <c r="J24" s="199">
        <f t="shared" si="1"/>
        <v>1</v>
      </c>
      <c r="K24" s="198">
        <f t="shared" si="2"/>
        <v>0</v>
      </c>
    </row>
    <row r="25" spans="1:13" ht="18" customHeight="1" x14ac:dyDescent="0.25">
      <c r="A25" s="48">
        <v>18</v>
      </c>
      <c r="B25" s="36"/>
      <c r="C25" s="37"/>
      <c r="D25" s="38"/>
      <c r="E25" s="78"/>
      <c r="F25" s="154"/>
      <c r="G25" s="286"/>
      <c r="H25" s="279"/>
      <c r="I25" s="197" t="str">
        <f t="shared" si="0"/>
        <v/>
      </c>
      <c r="J25" s="199">
        <f t="shared" si="1"/>
        <v>1</v>
      </c>
      <c r="K25" s="198">
        <f t="shared" si="2"/>
        <v>0</v>
      </c>
    </row>
    <row r="26" spans="1:13" ht="18" customHeight="1" x14ac:dyDescent="0.25">
      <c r="A26" s="48">
        <v>19</v>
      </c>
      <c r="B26" s="36"/>
      <c r="C26" s="37"/>
      <c r="D26" s="38"/>
      <c r="E26" s="78"/>
      <c r="F26" s="154"/>
      <c r="G26" s="286"/>
      <c r="H26" s="279"/>
      <c r="I26" s="197" t="str">
        <f t="shared" si="0"/>
        <v/>
      </c>
      <c r="J26" s="199">
        <f t="shared" si="1"/>
        <v>1</v>
      </c>
      <c r="K26" s="198">
        <f t="shared" si="2"/>
        <v>0</v>
      </c>
    </row>
    <row r="27" spans="1:13" ht="18" customHeight="1" thickBot="1" x14ac:dyDescent="0.3">
      <c r="A27" s="49">
        <v>20</v>
      </c>
      <c r="B27" s="39"/>
      <c r="C27" s="40"/>
      <c r="D27" s="41"/>
      <c r="E27" s="80"/>
      <c r="F27" s="298"/>
      <c r="G27" s="287"/>
      <c r="H27" s="280"/>
      <c r="I27" s="197" t="str">
        <f t="shared" si="0"/>
        <v/>
      </c>
      <c r="J27" s="199">
        <f t="shared" si="1"/>
        <v>1</v>
      </c>
      <c r="K27" s="198">
        <f t="shared" si="2"/>
        <v>0</v>
      </c>
    </row>
    <row r="28" spans="1:13" ht="18" customHeight="1" thickBot="1" x14ac:dyDescent="0.3">
      <c r="A28" s="82"/>
      <c r="B28" s="82"/>
      <c r="C28" s="82"/>
      <c r="D28" s="82"/>
      <c r="E28" s="82"/>
      <c r="F28" s="11" t="s">
        <v>46</v>
      </c>
      <c r="G28" s="281">
        <f>SUM(G8:G27)</f>
        <v>0</v>
      </c>
      <c r="H28" s="320"/>
      <c r="I28" s="119"/>
      <c r="J28" s="196">
        <f>IF(G28&gt;0,ROW(A34),34)</f>
        <v>34</v>
      </c>
      <c r="K28" s="75"/>
      <c r="L28" s="124">
        <v>34</v>
      </c>
    </row>
    <row r="29" spans="1:13" x14ac:dyDescent="0.25">
      <c r="A29" s="82"/>
      <c r="B29" s="82"/>
      <c r="C29" s="82"/>
      <c r="D29" s="82"/>
      <c r="E29" s="82"/>
      <c r="F29" s="82"/>
      <c r="G29" s="82"/>
      <c r="H29" s="82"/>
      <c r="I29" s="119"/>
      <c r="J29" s="75"/>
      <c r="K29" s="75"/>
      <c r="L29" s="124"/>
      <c r="M29" s="124"/>
    </row>
    <row r="30" spans="1:13" x14ac:dyDescent="0.25">
      <c r="A30" t="s">
        <v>155</v>
      </c>
      <c r="B30" s="82"/>
      <c r="C30" s="82"/>
      <c r="D30" s="82"/>
      <c r="E30" s="82"/>
      <c r="F30" s="82"/>
      <c r="G30" s="82"/>
      <c r="H30" s="82"/>
      <c r="I30" s="119"/>
      <c r="J30" s="75"/>
      <c r="K30" s="75"/>
    </row>
    <row r="31" spans="1:13" x14ac:dyDescent="0.25">
      <c r="A31" s="82"/>
      <c r="B31" s="82"/>
      <c r="C31" s="82"/>
      <c r="D31" s="82"/>
      <c r="E31" s="82"/>
      <c r="F31" s="82"/>
      <c r="G31" s="82"/>
      <c r="H31" s="82"/>
      <c r="I31" s="119"/>
      <c r="J31" s="75"/>
      <c r="K31" s="75"/>
    </row>
    <row r="32" spans="1:13" ht="18.75" x14ac:dyDescent="0.3">
      <c r="A32" s="349" t="s">
        <v>43</v>
      </c>
      <c r="B32" s="350">
        <f ca="1">imzatarihi</f>
        <v>46091</v>
      </c>
      <c r="C32" s="352" t="s">
        <v>44</v>
      </c>
      <c r="D32" s="348" t="str">
        <f>IF(kurulusyetkilisi&gt;0,kurulusyetkilisi,"")</f>
        <v/>
      </c>
      <c r="I32" s="43"/>
      <c r="J32" s="75"/>
      <c r="K32" s="75"/>
    </row>
    <row r="33" spans="1:13" ht="18.75" x14ac:dyDescent="0.3">
      <c r="B33" s="351"/>
      <c r="C33" s="352" t="s">
        <v>45</v>
      </c>
      <c r="F33" s="349"/>
      <c r="I33" s="43"/>
      <c r="J33" s="75"/>
      <c r="K33" s="75"/>
    </row>
    <row r="34" spans="1:13" x14ac:dyDescent="0.25">
      <c r="A34" s="82"/>
      <c r="B34" s="82"/>
      <c r="C34" s="82"/>
      <c r="D34" s="82"/>
      <c r="E34" s="82"/>
      <c r="F34" s="82"/>
      <c r="G34" s="82"/>
      <c r="H34" s="82"/>
      <c r="I34" s="119"/>
      <c r="J34" s="75"/>
      <c r="K34" s="75"/>
    </row>
    <row r="35" spans="1:13" x14ac:dyDescent="0.25">
      <c r="A35" s="501" t="s">
        <v>121</v>
      </c>
      <c r="B35" s="501"/>
      <c r="C35" s="501"/>
      <c r="D35" s="501"/>
      <c r="E35" s="501"/>
      <c r="F35" s="501"/>
      <c r="G35" s="501"/>
      <c r="H35" s="501"/>
      <c r="I35" s="116"/>
      <c r="J35" s="75"/>
      <c r="K35" s="75"/>
    </row>
    <row r="36" spans="1:13" x14ac:dyDescent="0.25">
      <c r="A36" s="489" t="str">
        <f>IF(YilDonem&lt;&gt;"",CONCATENATE(YilDonem," dönemine aittir."),"")</f>
        <v/>
      </c>
      <c r="B36" s="489"/>
      <c r="C36" s="489"/>
      <c r="D36" s="489"/>
      <c r="E36" s="489"/>
      <c r="F36" s="489"/>
      <c r="G36" s="489"/>
      <c r="H36" s="489"/>
      <c r="I36" s="116"/>
      <c r="J36" s="75"/>
      <c r="K36" s="75"/>
    </row>
    <row r="37" spans="1:13" ht="15.95" customHeight="1" thickBot="1" x14ac:dyDescent="0.3">
      <c r="A37" s="519" t="s">
        <v>148</v>
      </c>
      <c r="B37" s="519"/>
      <c r="C37" s="519"/>
      <c r="D37" s="519"/>
      <c r="E37" s="519"/>
      <c r="F37" s="519"/>
      <c r="G37" s="519"/>
      <c r="H37" s="519"/>
      <c r="I37" s="116"/>
      <c r="J37" s="75"/>
      <c r="K37" s="75"/>
    </row>
    <row r="38" spans="1:13" ht="31.7" customHeight="1" thickBot="1" x14ac:dyDescent="0.3">
      <c r="A38" s="520" t="s">
        <v>1</v>
      </c>
      <c r="B38" s="521"/>
      <c r="C38" s="493" t="str">
        <f>IF(ProjeNo&gt;0,ProjeNo,"")</f>
        <v/>
      </c>
      <c r="D38" s="494"/>
      <c r="E38" s="494"/>
      <c r="F38" s="494"/>
      <c r="G38" s="494"/>
      <c r="H38" s="495"/>
      <c r="I38" s="116"/>
      <c r="J38" s="75"/>
      <c r="K38" s="75"/>
    </row>
    <row r="39" spans="1:13" ht="45" customHeight="1" thickBot="1" x14ac:dyDescent="0.3">
      <c r="A39" s="522" t="s">
        <v>11</v>
      </c>
      <c r="B39" s="523"/>
      <c r="C39" s="498" t="str">
        <f>IF(ProjeAdi&gt;0,ProjeAdi,"")</f>
        <v/>
      </c>
      <c r="D39" s="499"/>
      <c r="E39" s="499"/>
      <c r="F39" s="499"/>
      <c r="G39" s="499"/>
      <c r="H39" s="500"/>
      <c r="I39" s="116"/>
      <c r="J39" s="75"/>
      <c r="K39" s="75"/>
    </row>
    <row r="40" spans="1:13" s="46" customFormat="1" ht="37.15" customHeight="1" thickBot="1" x14ac:dyDescent="0.3">
      <c r="A40" s="487" t="s">
        <v>7</v>
      </c>
      <c r="B40" s="487" t="s">
        <v>118</v>
      </c>
      <c r="C40" s="487" t="s">
        <v>119</v>
      </c>
      <c r="D40" s="487" t="s">
        <v>120</v>
      </c>
      <c r="E40" s="487" t="s">
        <v>93</v>
      </c>
      <c r="F40" s="487" t="s">
        <v>94</v>
      </c>
      <c r="G40" s="137" t="s">
        <v>95</v>
      </c>
      <c r="H40" s="137" t="s">
        <v>95</v>
      </c>
      <c r="I40" s="117"/>
      <c r="J40" s="76"/>
      <c r="K40" s="76"/>
      <c r="L40" s="125"/>
      <c r="M40" s="125"/>
    </row>
    <row r="41" spans="1:13" ht="18" customHeight="1" thickBot="1" x14ac:dyDescent="0.3">
      <c r="A41" s="505"/>
      <c r="B41" s="505"/>
      <c r="C41" s="505"/>
      <c r="D41" s="505"/>
      <c r="E41" s="505"/>
      <c r="F41" s="505"/>
      <c r="G41" s="138" t="s">
        <v>96</v>
      </c>
      <c r="H41" s="138" t="s">
        <v>99</v>
      </c>
      <c r="I41" s="116"/>
      <c r="J41" s="75"/>
      <c r="K41" s="75"/>
    </row>
    <row r="42" spans="1:13" ht="18" customHeight="1" x14ac:dyDescent="0.25">
      <c r="A42" s="70">
        <v>21</v>
      </c>
      <c r="B42" s="54"/>
      <c r="C42" s="55"/>
      <c r="D42" s="77"/>
      <c r="E42" s="56"/>
      <c r="F42" s="299"/>
      <c r="G42" s="285"/>
      <c r="H42" s="272"/>
      <c r="I42" s="197" t="str">
        <f>IF(AND(COUNTA(B42:D42)&gt;0,J42=1),"Belge Tarihi,Belge Numarası ve KDV Dahil Tutar doldurulduktan sonra KDV Hariç Tutar doldurulabilir.","")</f>
        <v/>
      </c>
      <c r="J42" s="199">
        <f>IF(COUNTA(E42:F42)+COUNTA(H42)=3,0,1)</f>
        <v>1</v>
      </c>
      <c r="K42" s="198">
        <f>IF(J42=1,0,100000000)</f>
        <v>0</v>
      </c>
      <c r="L42" s="126"/>
      <c r="M42" s="126"/>
    </row>
    <row r="43" spans="1:13" ht="18" customHeight="1" x14ac:dyDescent="0.25">
      <c r="A43" s="52">
        <v>22</v>
      </c>
      <c r="B43" s="36"/>
      <c r="C43" s="37"/>
      <c r="D43" s="38"/>
      <c r="E43" s="78"/>
      <c r="F43" s="300"/>
      <c r="G43" s="286"/>
      <c r="H43" s="279"/>
      <c r="I43" s="197" t="str">
        <f t="shared" ref="I43:I61" si="3">IF(AND(COUNTA(B43:D43)&gt;0,J43=1),"Belge Tarihi,Belge Numarası ve KDV Dahil Tutar doldurulduktan sonra KDV Hariç Tutar doldurulabilir.","")</f>
        <v/>
      </c>
      <c r="J43" s="199">
        <f t="shared" ref="J43:J61" si="4">IF(COUNTA(E43:F43)+COUNTA(H43)=3,0,1)</f>
        <v>1</v>
      </c>
      <c r="K43" s="198">
        <f t="shared" ref="K43:K61" si="5">IF(J43=1,0,100000000)</f>
        <v>0</v>
      </c>
    </row>
    <row r="44" spans="1:13" ht="18" customHeight="1" x14ac:dyDescent="0.25">
      <c r="A44" s="52">
        <v>23</v>
      </c>
      <c r="B44" s="36"/>
      <c r="C44" s="37"/>
      <c r="D44" s="38"/>
      <c r="E44" s="78"/>
      <c r="F44" s="300"/>
      <c r="G44" s="286"/>
      <c r="H44" s="279"/>
      <c r="I44" s="197" t="str">
        <f t="shared" si="3"/>
        <v/>
      </c>
      <c r="J44" s="199">
        <f t="shared" si="4"/>
        <v>1</v>
      </c>
      <c r="K44" s="198">
        <f t="shared" si="5"/>
        <v>0</v>
      </c>
    </row>
    <row r="45" spans="1:13" ht="18" customHeight="1" x14ac:dyDescent="0.25">
      <c r="A45" s="52">
        <v>24</v>
      </c>
      <c r="B45" s="36"/>
      <c r="C45" s="37"/>
      <c r="D45" s="38"/>
      <c r="E45" s="78"/>
      <c r="F45" s="300"/>
      <c r="G45" s="286"/>
      <c r="H45" s="279"/>
      <c r="I45" s="197" t="str">
        <f t="shared" si="3"/>
        <v/>
      </c>
      <c r="J45" s="199">
        <f t="shared" si="4"/>
        <v>1</v>
      </c>
      <c r="K45" s="198">
        <f t="shared" si="5"/>
        <v>0</v>
      </c>
    </row>
    <row r="46" spans="1:13" ht="18" customHeight="1" x14ac:dyDescent="0.25">
      <c r="A46" s="52">
        <v>25</v>
      </c>
      <c r="B46" s="36"/>
      <c r="C46" s="37"/>
      <c r="D46" s="38"/>
      <c r="E46" s="78"/>
      <c r="F46" s="300"/>
      <c r="G46" s="286"/>
      <c r="H46" s="279"/>
      <c r="I46" s="197" t="str">
        <f t="shared" si="3"/>
        <v/>
      </c>
      <c r="J46" s="199">
        <f t="shared" si="4"/>
        <v>1</v>
      </c>
      <c r="K46" s="198">
        <f t="shared" si="5"/>
        <v>0</v>
      </c>
    </row>
    <row r="47" spans="1:13" ht="18" customHeight="1" x14ac:dyDescent="0.25">
      <c r="A47" s="52">
        <v>26</v>
      </c>
      <c r="B47" s="36"/>
      <c r="C47" s="37"/>
      <c r="D47" s="38"/>
      <c r="E47" s="78"/>
      <c r="F47" s="300"/>
      <c r="G47" s="286"/>
      <c r="H47" s="279"/>
      <c r="I47" s="197" t="str">
        <f t="shared" si="3"/>
        <v/>
      </c>
      <c r="J47" s="199">
        <f t="shared" si="4"/>
        <v>1</v>
      </c>
      <c r="K47" s="198">
        <f t="shared" si="5"/>
        <v>0</v>
      </c>
    </row>
    <row r="48" spans="1:13" ht="18" customHeight="1" x14ac:dyDescent="0.25">
      <c r="A48" s="52">
        <v>27</v>
      </c>
      <c r="B48" s="36"/>
      <c r="C48" s="37"/>
      <c r="D48" s="38"/>
      <c r="E48" s="78"/>
      <c r="F48" s="300"/>
      <c r="G48" s="286"/>
      <c r="H48" s="279"/>
      <c r="I48" s="197" t="str">
        <f t="shared" si="3"/>
        <v/>
      </c>
      <c r="J48" s="199">
        <f t="shared" si="4"/>
        <v>1</v>
      </c>
      <c r="K48" s="198">
        <f t="shared" si="5"/>
        <v>0</v>
      </c>
    </row>
    <row r="49" spans="1:12" ht="18" customHeight="1" x14ac:dyDescent="0.25">
      <c r="A49" s="52">
        <v>28</v>
      </c>
      <c r="B49" s="36"/>
      <c r="C49" s="37"/>
      <c r="D49" s="38"/>
      <c r="E49" s="78"/>
      <c r="F49" s="300"/>
      <c r="G49" s="286"/>
      <c r="H49" s="279"/>
      <c r="I49" s="197" t="str">
        <f t="shared" si="3"/>
        <v/>
      </c>
      <c r="J49" s="199">
        <f t="shared" si="4"/>
        <v>1</v>
      </c>
      <c r="K49" s="198">
        <f t="shared" si="5"/>
        <v>0</v>
      </c>
    </row>
    <row r="50" spans="1:12" ht="18" customHeight="1" x14ac:dyDescent="0.25">
      <c r="A50" s="52">
        <v>29</v>
      </c>
      <c r="B50" s="36"/>
      <c r="C50" s="37"/>
      <c r="D50" s="38"/>
      <c r="E50" s="78"/>
      <c r="F50" s="300"/>
      <c r="G50" s="286"/>
      <c r="H50" s="279"/>
      <c r="I50" s="197" t="str">
        <f t="shared" si="3"/>
        <v/>
      </c>
      <c r="J50" s="199">
        <f t="shared" si="4"/>
        <v>1</v>
      </c>
      <c r="K50" s="198">
        <f t="shared" si="5"/>
        <v>0</v>
      </c>
    </row>
    <row r="51" spans="1:12" ht="18" customHeight="1" x14ac:dyDescent="0.25">
      <c r="A51" s="52">
        <v>30</v>
      </c>
      <c r="B51" s="36"/>
      <c r="C51" s="37"/>
      <c r="D51" s="38"/>
      <c r="E51" s="78"/>
      <c r="F51" s="300"/>
      <c r="G51" s="286"/>
      <c r="H51" s="279"/>
      <c r="I51" s="197" t="str">
        <f t="shared" si="3"/>
        <v/>
      </c>
      <c r="J51" s="199">
        <f t="shared" si="4"/>
        <v>1</v>
      </c>
      <c r="K51" s="198">
        <f t="shared" si="5"/>
        <v>0</v>
      </c>
    </row>
    <row r="52" spans="1:12" ht="18" customHeight="1" x14ac:dyDescent="0.25">
      <c r="A52" s="52">
        <v>31</v>
      </c>
      <c r="B52" s="36"/>
      <c r="C52" s="37"/>
      <c r="D52" s="38"/>
      <c r="E52" s="78"/>
      <c r="F52" s="300"/>
      <c r="G52" s="286"/>
      <c r="H52" s="279"/>
      <c r="I52" s="197" t="str">
        <f t="shared" si="3"/>
        <v/>
      </c>
      <c r="J52" s="199">
        <f t="shared" si="4"/>
        <v>1</v>
      </c>
      <c r="K52" s="198">
        <f t="shared" si="5"/>
        <v>0</v>
      </c>
    </row>
    <row r="53" spans="1:12" ht="18" customHeight="1" x14ac:dyDescent="0.25">
      <c r="A53" s="52">
        <v>32</v>
      </c>
      <c r="B53" s="36"/>
      <c r="C53" s="37"/>
      <c r="D53" s="38"/>
      <c r="E53" s="78"/>
      <c r="F53" s="300"/>
      <c r="G53" s="286"/>
      <c r="H53" s="279"/>
      <c r="I53" s="197" t="str">
        <f t="shared" si="3"/>
        <v/>
      </c>
      <c r="J53" s="199">
        <f t="shared" si="4"/>
        <v>1</v>
      </c>
      <c r="K53" s="198">
        <f t="shared" si="5"/>
        <v>0</v>
      </c>
    </row>
    <row r="54" spans="1:12" ht="18" customHeight="1" x14ac:dyDescent="0.25">
      <c r="A54" s="52">
        <v>33</v>
      </c>
      <c r="B54" s="36"/>
      <c r="C54" s="37"/>
      <c r="D54" s="38"/>
      <c r="E54" s="78"/>
      <c r="F54" s="300"/>
      <c r="G54" s="286"/>
      <c r="H54" s="279"/>
      <c r="I54" s="197" t="str">
        <f t="shared" si="3"/>
        <v/>
      </c>
      <c r="J54" s="199">
        <f t="shared" si="4"/>
        <v>1</v>
      </c>
      <c r="K54" s="198">
        <f t="shared" si="5"/>
        <v>0</v>
      </c>
    </row>
    <row r="55" spans="1:12" ht="18" customHeight="1" x14ac:dyDescent="0.25">
      <c r="A55" s="52">
        <v>34</v>
      </c>
      <c r="B55" s="36"/>
      <c r="C55" s="37"/>
      <c r="D55" s="38"/>
      <c r="E55" s="78"/>
      <c r="F55" s="300"/>
      <c r="G55" s="286"/>
      <c r="H55" s="279"/>
      <c r="I55" s="197" t="str">
        <f t="shared" si="3"/>
        <v/>
      </c>
      <c r="J55" s="199">
        <f t="shared" si="4"/>
        <v>1</v>
      </c>
      <c r="K55" s="198">
        <f t="shared" si="5"/>
        <v>0</v>
      </c>
    </row>
    <row r="56" spans="1:12" ht="18" customHeight="1" x14ac:dyDescent="0.25">
      <c r="A56" s="52">
        <v>35</v>
      </c>
      <c r="B56" s="36"/>
      <c r="C56" s="37"/>
      <c r="D56" s="38"/>
      <c r="E56" s="78"/>
      <c r="F56" s="300"/>
      <c r="G56" s="286"/>
      <c r="H56" s="279"/>
      <c r="I56" s="197" t="str">
        <f t="shared" si="3"/>
        <v/>
      </c>
      <c r="J56" s="199">
        <f t="shared" si="4"/>
        <v>1</v>
      </c>
      <c r="K56" s="198">
        <f t="shared" si="5"/>
        <v>0</v>
      </c>
    </row>
    <row r="57" spans="1:12" ht="18" customHeight="1" x14ac:dyDescent="0.25">
      <c r="A57" s="52">
        <v>36</v>
      </c>
      <c r="B57" s="36"/>
      <c r="C57" s="37"/>
      <c r="D57" s="38"/>
      <c r="E57" s="78"/>
      <c r="F57" s="300"/>
      <c r="G57" s="286"/>
      <c r="H57" s="279"/>
      <c r="I57" s="197" t="str">
        <f t="shared" si="3"/>
        <v/>
      </c>
      <c r="J57" s="199">
        <f t="shared" si="4"/>
        <v>1</v>
      </c>
      <c r="K57" s="198">
        <f t="shared" si="5"/>
        <v>0</v>
      </c>
    </row>
    <row r="58" spans="1:12" ht="18" customHeight="1" x14ac:dyDescent="0.25">
      <c r="A58" s="52">
        <v>37</v>
      </c>
      <c r="B58" s="36"/>
      <c r="C58" s="37"/>
      <c r="D58" s="38"/>
      <c r="E58" s="78"/>
      <c r="F58" s="300"/>
      <c r="G58" s="286"/>
      <c r="H58" s="279"/>
      <c r="I58" s="197" t="str">
        <f t="shared" si="3"/>
        <v/>
      </c>
      <c r="J58" s="199">
        <f t="shared" si="4"/>
        <v>1</v>
      </c>
      <c r="K58" s="198">
        <f t="shared" si="5"/>
        <v>0</v>
      </c>
    </row>
    <row r="59" spans="1:12" ht="18" customHeight="1" x14ac:dyDescent="0.25">
      <c r="A59" s="52">
        <v>38</v>
      </c>
      <c r="B59" s="36"/>
      <c r="C59" s="37"/>
      <c r="D59" s="38"/>
      <c r="E59" s="78"/>
      <c r="F59" s="300"/>
      <c r="G59" s="286"/>
      <c r="H59" s="279"/>
      <c r="I59" s="197" t="str">
        <f t="shared" si="3"/>
        <v/>
      </c>
      <c r="J59" s="199">
        <f t="shared" si="4"/>
        <v>1</v>
      </c>
      <c r="K59" s="198">
        <f t="shared" si="5"/>
        <v>0</v>
      </c>
    </row>
    <row r="60" spans="1:12" ht="18" customHeight="1" x14ac:dyDescent="0.25">
      <c r="A60" s="52">
        <v>39</v>
      </c>
      <c r="B60" s="36"/>
      <c r="C60" s="37"/>
      <c r="D60" s="38"/>
      <c r="E60" s="78"/>
      <c r="F60" s="300"/>
      <c r="G60" s="286"/>
      <c r="H60" s="279"/>
      <c r="I60" s="197" t="str">
        <f t="shared" si="3"/>
        <v/>
      </c>
      <c r="J60" s="199">
        <f t="shared" si="4"/>
        <v>1</v>
      </c>
      <c r="K60" s="198">
        <f t="shared" si="5"/>
        <v>0</v>
      </c>
    </row>
    <row r="61" spans="1:12" ht="18" customHeight="1" thickBot="1" x14ac:dyDescent="0.3">
      <c r="A61" s="71">
        <v>40</v>
      </c>
      <c r="B61" s="39"/>
      <c r="C61" s="40"/>
      <c r="D61" s="41"/>
      <c r="E61" s="80"/>
      <c r="F61" s="301"/>
      <c r="G61" s="287"/>
      <c r="H61" s="280"/>
      <c r="I61" s="197" t="str">
        <f t="shared" si="3"/>
        <v/>
      </c>
      <c r="J61" s="199">
        <f t="shared" si="4"/>
        <v>1</v>
      </c>
      <c r="K61" s="198">
        <f t="shared" si="5"/>
        <v>0</v>
      </c>
    </row>
    <row r="62" spans="1:12" ht="18" customHeight="1" thickBot="1" x14ac:dyDescent="0.3">
      <c r="A62" s="82"/>
      <c r="B62" s="82"/>
      <c r="C62" s="82"/>
      <c r="D62" s="82"/>
      <c r="E62" s="82"/>
      <c r="F62" s="11" t="s">
        <v>46</v>
      </c>
      <c r="G62" s="281">
        <f>SUM(G42:G61)+G28</f>
        <v>0</v>
      </c>
      <c r="H62" s="320"/>
      <c r="I62" s="119"/>
      <c r="J62" s="196">
        <f>IF(G62&gt;G28,ROW(A68),0)</f>
        <v>0</v>
      </c>
      <c r="K62" s="75"/>
      <c r="L62" s="193">
        <f>IF(G62&gt;G28,ROW(A68),0)</f>
        <v>0</v>
      </c>
    </row>
    <row r="63" spans="1:12" x14ac:dyDescent="0.25">
      <c r="A63" s="82"/>
      <c r="B63" s="82"/>
      <c r="C63" s="82"/>
      <c r="D63" s="82"/>
      <c r="E63" s="82"/>
      <c r="F63" s="82"/>
      <c r="G63" s="82"/>
      <c r="H63" s="82"/>
      <c r="I63" s="119"/>
      <c r="J63" s="75"/>
      <c r="K63" s="75"/>
    </row>
    <row r="64" spans="1:12" x14ac:dyDescent="0.25">
      <c r="A64" t="s">
        <v>155</v>
      </c>
      <c r="B64" s="82"/>
      <c r="C64" s="82"/>
      <c r="D64" s="82"/>
      <c r="E64" s="82"/>
      <c r="F64" s="82"/>
      <c r="G64" s="82"/>
      <c r="H64" s="82"/>
      <c r="I64" s="119"/>
      <c r="J64" s="75"/>
      <c r="K64" s="75"/>
      <c r="L64" s="124"/>
    </row>
    <row r="65" spans="1:13" x14ac:dyDescent="0.25">
      <c r="A65" s="82"/>
      <c r="B65" s="82"/>
      <c r="C65" s="82"/>
      <c r="D65" s="82"/>
      <c r="E65" s="82"/>
      <c r="F65" s="82"/>
      <c r="G65" s="82"/>
      <c r="H65" s="82"/>
      <c r="I65" s="119"/>
      <c r="J65" s="75"/>
      <c r="K65" s="75"/>
    </row>
    <row r="66" spans="1:13" ht="18.75" x14ac:dyDescent="0.3">
      <c r="A66" s="349" t="s">
        <v>43</v>
      </c>
      <c r="B66" s="350">
        <f ca="1">imzatarihi</f>
        <v>46091</v>
      </c>
      <c r="C66" s="352" t="s">
        <v>44</v>
      </c>
      <c r="D66" s="348" t="str">
        <f>IF(kurulusyetkilisi&gt;0,kurulusyetkilisi,"")</f>
        <v/>
      </c>
      <c r="H66" s="82"/>
      <c r="I66" s="119"/>
      <c r="J66" s="75"/>
      <c r="K66" s="75"/>
    </row>
    <row r="67" spans="1:13" ht="18.75" x14ac:dyDescent="0.3">
      <c r="B67" s="351"/>
      <c r="C67" s="352" t="s">
        <v>45</v>
      </c>
      <c r="F67" s="349"/>
      <c r="H67" s="82"/>
      <c r="I67" s="119"/>
      <c r="J67" s="75"/>
      <c r="K67" s="75"/>
    </row>
    <row r="68" spans="1:13" x14ac:dyDescent="0.25">
      <c r="A68" s="82"/>
      <c r="B68" s="82"/>
      <c r="C68" s="82"/>
      <c r="D68" s="82"/>
      <c r="E68" s="82"/>
      <c r="F68" s="82"/>
      <c r="G68" s="82"/>
      <c r="H68" s="82"/>
      <c r="I68" s="119"/>
      <c r="J68" s="75"/>
      <c r="K68" s="75"/>
    </row>
    <row r="69" spans="1:13" x14ac:dyDescent="0.25">
      <c r="A69" s="501" t="s">
        <v>121</v>
      </c>
      <c r="B69" s="501"/>
      <c r="C69" s="501"/>
      <c r="D69" s="501"/>
      <c r="E69" s="501"/>
      <c r="F69" s="501"/>
      <c r="G69" s="501"/>
      <c r="H69" s="501"/>
      <c r="I69" s="116"/>
      <c r="J69" s="75"/>
      <c r="K69" s="75"/>
    </row>
    <row r="70" spans="1:13" x14ac:dyDescent="0.25">
      <c r="A70" s="489" t="str">
        <f>IF(YilDonem&lt;&gt;"",CONCATENATE(YilDonem," dönemine aittir."),"")</f>
        <v/>
      </c>
      <c r="B70" s="489"/>
      <c r="C70" s="489"/>
      <c r="D70" s="489"/>
      <c r="E70" s="489"/>
      <c r="F70" s="489"/>
      <c r="G70" s="489"/>
      <c r="H70" s="489"/>
      <c r="I70" s="116"/>
      <c r="J70" s="75"/>
      <c r="K70" s="75"/>
    </row>
    <row r="71" spans="1:13" ht="15.95" customHeight="1" thickBot="1" x14ac:dyDescent="0.3">
      <c r="A71" s="519" t="s">
        <v>148</v>
      </c>
      <c r="B71" s="519"/>
      <c r="C71" s="519"/>
      <c r="D71" s="519"/>
      <c r="E71" s="519"/>
      <c r="F71" s="519"/>
      <c r="G71" s="519"/>
      <c r="H71" s="519"/>
      <c r="I71" s="116"/>
      <c r="J71" s="75"/>
      <c r="K71" s="75"/>
    </row>
    <row r="72" spans="1:13" ht="31.7" customHeight="1" thickBot="1" x14ac:dyDescent="0.3">
      <c r="A72" s="520" t="s">
        <v>1</v>
      </c>
      <c r="B72" s="521"/>
      <c r="C72" s="493" t="str">
        <f>IF(ProjeNo&gt;0,ProjeNo,"")</f>
        <v/>
      </c>
      <c r="D72" s="494"/>
      <c r="E72" s="494"/>
      <c r="F72" s="494"/>
      <c r="G72" s="494"/>
      <c r="H72" s="495"/>
      <c r="I72" s="116"/>
      <c r="J72" s="75"/>
      <c r="K72" s="75"/>
    </row>
    <row r="73" spans="1:13" ht="45" customHeight="1" thickBot="1" x14ac:dyDescent="0.3">
      <c r="A73" s="522" t="s">
        <v>11</v>
      </c>
      <c r="B73" s="523"/>
      <c r="C73" s="498" t="str">
        <f>IF(ProjeAdi&gt;0,ProjeAdi,"")</f>
        <v/>
      </c>
      <c r="D73" s="499"/>
      <c r="E73" s="499"/>
      <c r="F73" s="499"/>
      <c r="G73" s="499"/>
      <c r="H73" s="500"/>
      <c r="I73" s="116"/>
      <c r="J73" s="75"/>
      <c r="K73" s="75"/>
    </row>
    <row r="74" spans="1:13" s="46" customFormat="1" ht="37.15" customHeight="1" thickBot="1" x14ac:dyDescent="0.3">
      <c r="A74" s="487" t="s">
        <v>7</v>
      </c>
      <c r="B74" s="487" t="s">
        <v>118</v>
      </c>
      <c r="C74" s="487" t="s">
        <v>119</v>
      </c>
      <c r="D74" s="487" t="s">
        <v>120</v>
      </c>
      <c r="E74" s="487" t="s">
        <v>93</v>
      </c>
      <c r="F74" s="487" t="s">
        <v>94</v>
      </c>
      <c r="G74" s="137" t="s">
        <v>95</v>
      </c>
      <c r="H74" s="137" t="s">
        <v>95</v>
      </c>
      <c r="I74" s="117"/>
      <c r="J74" s="76"/>
      <c r="K74" s="76"/>
      <c r="L74" s="125"/>
      <c r="M74" s="125"/>
    </row>
    <row r="75" spans="1:13" ht="18" customHeight="1" thickBot="1" x14ac:dyDescent="0.3">
      <c r="A75" s="505"/>
      <c r="B75" s="505"/>
      <c r="C75" s="505"/>
      <c r="D75" s="505"/>
      <c r="E75" s="505"/>
      <c r="F75" s="505"/>
      <c r="G75" s="138" t="s">
        <v>96</v>
      </c>
      <c r="H75" s="138" t="s">
        <v>99</v>
      </c>
      <c r="I75" s="116"/>
      <c r="J75" s="75"/>
      <c r="K75" s="75"/>
    </row>
    <row r="76" spans="1:13" ht="18" customHeight="1" x14ac:dyDescent="0.25">
      <c r="A76" s="70">
        <v>41</v>
      </c>
      <c r="B76" s="54"/>
      <c r="C76" s="55"/>
      <c r="D76" s="77"/>
      <c r="E76" s="56"/>
      <c r="F76" s="299"/>
      <c r="G76" s="285"/>
      <c r="H76" s="272"/>
      <c r="I76" s="197" t="str">
        <f>IF(AND(COUNTA(B76:D76)&gt;0,J76=1),"Belge Tarihi,Belge Numarası ve KDV Dahil Tutar doldurulduktan sonra KDV Hariç Tutar doldurulabilir.","")</f>
        <v/>
      </c>
      <c r="J76" s="199">
        <f>IF(COUNTA(E76:F76)+COUNTA(H76)=3,0,1)</f>
        <v>1</v>
      </c>
      <c r="K76" s="198">
        <f>IF(J76=1,0,100000000)</f>
        <v>0</v>
      </c>
    </row>
    <row r="77" spans="1:13" ht="18" customHeight="1" x14ac:dyDescent="0.25">
      <c r="A77" s="52">
        <v>42</v>
      </c>
      <c r="B77" s="36"/>
      <c r="C77" s="37"/>
      <c r="D77" s="38"/>
      <c r="E77" s="78"/>
      <c r="F77" s="300"/>
      <c r="G77" s="286"/>
      <c r="H77" s="279"/>
      <c r="I77" s="197" t="str">
        <f t="shared" ref="I77:I95" si="6">IF(AND(COUNTA(B77:D77)&gt;0,J77=1),"Belge Tarihi,Belge Numarası ve KDV Dahil Tutar doldurulduktan sonra KDV Hariç Tutar doldurulabilir.","")</f>
        <v/>
      </c>
      <c r="J77" s="199">
        <f t="shared" ref="J77:J95" si="7">IF(COUNTA(E77:F77)+COUNTA(H77)=3,0,1)</f>
        <v>1</v>
      </c>
      <c r="K77" s="198">
        <f t="shared" ref="K77:K95" si="8">IF(J77=1,0,100000000)</f>
        <v>0</v>
      </c>
      <c r="L77" s="126"/>
      <c r="M77" s="126"/>
    </row>
    <row r="78" spans="1:13" ht="18" customHeight="1" x14ac:dyDescent="0.25">
      <c r="A78" s="52">
        <v>43</v>
      </c>
      <c r="B78" s="36"/>
      <c r="C78" s="37"/>
      <c r="D78" s="38"/>
      <c r="E78" s="78"/>
      <c r="F78" s="300"/>
      <c r="G78" s="286"/>
      <c r="H78" s="279"/>
      <c r="I78" s="197" t="str">
        <f t="shared" si="6"/>
        <v/>
      </c>
      <c r="J78" s="199">
        <f t="shared" si="7"/>
        <v>1</v>
      </c>
      <c r="K78" s="198">
        <f t="shared" si="8"/>
        <v>0</v>
      </c>
    </row>
    <row r="79" spans="1:13" ht="18" customHeight="1" x14ac:dyDescent="0.25">
      <c r="A79" s="52">
        <v>44</v>
      </c>
      <c r="B79" s="36"/>
      <c r="C79" s="37"/>
      <c r="D79" s="38"/>
      <c r="E79" s="78"/>
      <c r="F79" s="300"/>
      <c r="G79" s="286"/>
      <c r="H79" s="279"/>
      <c r="I79" s="197" t="str">
        <f t="shared" si="6"/>
        <v/>
      </c>
      <c r="J79" s="199">
        <f t="shared" si="7"/>
        <v>1</v>
      </c>
      <c r="K79" s="198">
        <f t="shared" si="8"/>
        <v>0</v>
      </c>
    </row>
    <row r="80" spans="1:13" ht="18" customHeight="1" x14ac:dyDescent="0.25">
      <c r="A80" s="52">
        <v>45</v>
      </c>
      <c r="B80" s="36"/>
      <c r="C80" s="37"/>
      <c r="D80" s="38"/>
      <c r="E80" s="78"/>
      <c r="F80" s="300"/>
      <c r="G80" s="286"/>
      <c r="H80" s="279"/>
      <c r="I80" s="197" t="str">
        <f t="shared" si="6"/>
        <v/>
      </c>
      <c r="J80" s="199">
        <f t="shared" si="7"/>
        <v>1</v>
      </c>
      <c r="K80" s="198">
        <f t="shared" si="8"/>
        <v>0</v>
      </c>
    </row>
    <row r="81" spans="1:12" ht="18" customHeight="1" x14ac:dyDescent="0.25">
      <c r="A81" s="52">
        <v>46</v>
      </c>
      <c r="B81" s="36"/>
      <c r="C81" s="37"/>
      <c r="D81" s="38"/>
      <c r="E81" s="78"/>
      <c r="F81" s="300"/>
      <c r="G81" s="286"/>
      <c r="H81" s="279"/>
      <c r="I81" s="197" t="str">
        <f t="shared" si="6"/>
        <v/>
      </c>
      <c r="J81" s="199">
        <f t="shared" si="7"/>
        <v>1</v>
      </c>
      <c r="K81" s="198">
        <f t="shared" si="8"/>
        <v>0</v>
      </c>
    </row>
    <row r="82" spans="1:12" ht="18" customHeight="1" x14ac:dyDescent="0.25">
      <c r="A82" s="52">
        <v>47</v>
      </c>
      <c r="B82" s="36"/>
      <c r="C82" s="37"/>
      <c r="D82" s="38"/>
      <c r="E82" s="78"/>
      <c r="F82" s="300"/>
      <c r="G82" s="286"/>
      <c r="H82" s="279"/>
      <c r="I82" s="197" t="str">
        <f t="shared" si="6"/>
        <v/>
      </c>
      <c r="J82" s="199">
        <f t="shared" si="7"/>
        <v>1</v>
      </c>
      <c r="K82" s="198">
        <f t="shared" si="8"/>
        <v>0</v>
      </c>
    </row>
    <row r="83" spans="1:12" ht="18" customHeight="1" x14ac:dyDescent="0.25">
      <c r="A83" s="52">
        <v>48</v>
      </c>
      <c r="B83" s="36"/>
      <c r="C83" s="37"/>
      <c r="D83" s="38"/>
      <c r="E83" s="78"/>
      <c r="F83" s="300"/>
      <c r="G83" s="286"/>
      <c r="H83" s="279"/>
      <c r="I83" s="197" t="str">
        <f t="shared" si="6"/>
        <v/>
      </c>
      <c r="J83" s="199">
        <f t="shared" si="7"/>
        <v>1</v>
      </c>
      <c r="K83" s="198">
        <f t="shared" si="8"/>
        <v>0</v>
      </c>
    </row>
    <row r="84" spans="1:12" ht="18" customHeight="1" x14ac:dyDescent="0.25">
      <c r="A84" s="52">
        <v>49</v>
      </c>
      <c r="B84" s="36"/>
      <c r="C84" s="37"/>
      <c r="D84" s="38"/>
      <c r="E84" s="78"/>
      <c r="F84" s="300"/>
      <c r="G84" s="286"/>
      <c r="H84" s="279"/>
      <c r="I84" s="197" t="str">
        <f t="shared" si="6"/>
        <v/>
      </c>
      <c r="J84" s="199">
        <f t="shared" si="7"/>
        <v>1</v>
      </c>
      <c r="K84" s="198">
        <f t="shared" si="8"/>
        <v>0</v>
      </c>
    </row>
    <row r="85" spans="1:12" ht="18" customHeight="1" x14ac:dyDescent="0.25">
      <c r="A85" s="52">
        <v>50</v>
      </c>
      <c r="B85" s="36"/>
      <c r="C85" s="37"/>
      <c r="D85" s="38"/>
      <c r="E85" s="78"/>
      <c r="F85" s="300"/>
      <c r="G85" s="286"/>
      <c r="H85" s="279"/>
      <c r="I85" s="197" t="str">
        <f t="shared" si="6"/>
        <v/>
      </c>
      <c r="J85" s="199">
        <f t="shared" si="7"/>
        <v>1</v>
      </c>
      <c r="K85" s="198">
        <f t="shared" si="8"/>
        <v>0</v>
      </c>
    </row>
    <row r="86" spans="1:12" ht="18" customHeight="1" x14ac:dyDescent="0.25">
      <c r="A86" s="52">
        <v>51</v>
      </c>
      <c r="B86" s="36"/>
      <c r="C86" s="37"/>
      <c r="D86" s="38"/>
      <c r="E86" s="78"/>
      <c r="F86" s="300"/>
      <c r="G86" s="286"/>
      <c r="H86" s="279"/>
      <c r="I86" s="197" t="str">
        <f t="shared" si="6"/>
        <v/>
      </c>
      <c r="J86" s="199">
        <f t="shared" si="7"/>
        <v>1</v>
      </c>
      <c r="K86" s="198">
        <f t="shared" si="8"/>
        <v>0</v>
      </c>
    </row>
    <row r="87" spans="1:12" ht="18" customHeight="1" x14ac:dyDescent="0.25">
      <c r="A87" s="52">
        <v>52</v>
      </c>
      <c r="B87" s="36"/>
      <c r="C87" s="37"/>
      <c r="D87" s="38"/>
      <c r="E87" s="78"/>
      <c r="F87" s="300"/>
      <c r="G87" s="286"/>
      <c r="H87" s="279"/>
      <c r="I87" s="197" t="str">
        <f t="shared" si="6"/>
        <v/>
      </c>
      <c r="J87" s="199">
        <f t="shared" si="7"/>
        <v>1</v>
      </c>
      <c r="K87" s="198">
        <f t="shared" si="8"/>
        <v>0</v>
      </c>
    </row>
    <row r="88" spans="1:12" ht="18" customHeight="1" x14ac:dyDescent="0.25">
      <c r="A88" s="52">
        <v>53</v>
      </c>
      <c r="B88" s="36"/>
      <c r="C88" s="37"/>
      <c r="D88" s="38"/>
      <c r="E88" s="78"/>
      <c r="F88" s="300"/>
      <c r="G88" s="286"/>
      <c r="H88" s="279"/>
      <c r="I88" s="197" t="str">
        <f t="shared" si="6"/>
        <v/>
      </c>
      <c r="J88" s="199">
        <f t="shared" si="7"/>
        <v>1</v>
      </c>
      <c r="K88" s="198">
        <f t="shared" si="8"/>
        <v>0</v>
      </c>
    </row>
    <row r="89" spans="1:12" ht="18" customHeight="1" x14ac:dyDescent="0.25">
      <c r="A89" s="52">
        <v>54</v>
      </c>
      <c r="B89" s="36"/>
      <c r="C89" s="37"/>
      <c r="D89" s="38"/>
      <c r="E89" s="78"/>
      <c r="F89" s="300"/>
      <c r="G89" s="286"/>
      <c r="H89" s="279"/>
      <c r="I89" s="197" t="str">
        <f t="shared" si="6"/>
        <v/>
      </c>
      <c r="J89" s="199">
        <f t="shared" si="7"/>
        <v>1</v>
      </c>
      <c r="K89" s="198">
        <f t="shared" si="8"/>
        <v>0</v>
      </c>
    </row>
    <row r="90" spans="1:12" ht="18" customHeight="1" x14ac:dyDescent="0.25">
      <c r="A90" s="52">
        <v>55</v>
      </c>
      <c r="B90" s="36"/>
      <c r="C90" s="37"/>
      <c r="D90" s="38"/>
      <c r="E90" s="78"/>
      <c r="F90" s="300"/>
      <c r="G90" s="286"/>
      <c r="H90" s="279"/>
      <c r="I90" s="197" t="str">
        <f t="shared" si="6"/>
        <v/>
      </c>
      <c r="J90" s="199">
        <f t="shared" si="7"/>
        <v>1</v>
      </c>
      <c r="K90" s="198">
        <f t="shared" si="8"/>
        <v>0</v>
      </c>
    </row>
    <row r="91" spans="1:12" ht="18" customHeight="1" x14ac:dyDescent="0.25">
      <c r="A91" s="52">
        <v>56</v>
      </c>
      <c r="B91" s="36"/>
      <c r="C91" s="37"/>
      <c r="D91" s="38"/>
      <c r="E91" s="78"/>
      <c r="F91" s="300"/>
      <c r="G91" s="286"/>
      <c r="H91" s="279"/>
      <c r="I91" s="197" t="str">
        <f t="shared" si="6"/>
        <v/>
      </c>
      <c r="J91" s="199">
        <f t="shared" si="7"/>
        <v>1</v>
      </c>
      <c r="K91" s="198">
        <f t="shared" si="8"/>
        <v>0</v>
      </c>
    </row>
    <row r="92" spans="1:12" ht="18" customHeight="1" x14ac:dyDescent="0.25">
      <c r="A92" s="52">
        <v>57</v>
      </c>
      <c r="B92" s="36"/>
      <c r="C92" s="37"/>
      <c r="D92" s="38"/>
      <c r="E92" s="78"/>
      <c r="F92" s="300"/>
      <c r="G92" s="286"/>
      <c r="H92" s="279"/>
      <c r="I92" s="197" t="str">
        <f t="shared" si="6"/>
        <v/>
      </c>
      <c r="J92" s="199">
        <f t="shared" si="7"/>
        <v>1</v>
      </c>
      <c r="K92" s="198">
        <f t="shared" si="8"/>
        <v>0</v>
      </c>
    </row>
    <row r="93" spans="1:12" ht="18" customHeight="1" x14ac:dyDescent="0.25">
      <c r="A93" s="52">
        <v>58</v>
      </c>
      <c r="B93" s="36"/>
      <c r="C93" s="37"/>
      <c r="D93" s="38"/>
      <c r="E93" s="78"/>
      <c r="F93" s="300"/>
      <c r="G93" s="286"/>
      <c r="H93" s="279"/>
      <c r="I93" s="197" t="str">
        <f t="shared" si="6"/>
        <v/>
      </c>
      <c r="J93" s="199">
        <f t="shared" si="7"/>
        <v>1</v>
      </c>
      <c r="K93" s="198">
        <f t="shared" si="8"/>
        <v>0</v>
      </c>
    </row>
    <row r="94" spans="1:12" ht="18" customHeight="1" x14ac:dyDescent="0.25">
      <c r="A94" s="52">
        <v>59</v>
      </c>
      <c r="B94" s="36"/>
      <c r="C94" s="37"/>
      <c r="D94" s="38"/>
      <c r="E94" s="78"/>
      <c r="F94" s="300"/>
      <c r="G94" s="286"/>
      <c r="H94" s="279"/>
      <c r="I94" s="197" t="str">
        <f t="shared" si="6"/>
        <v/>
      </c>
      <c r="J94" s="199">
        <f t="shared" si="7"/>
        <v>1</v>
      </c>
      <c r="K94" s="198">
        <f t="shared" si="8"/>
        <v>0</v>
      </c>
    </row>
    <row r="95" spans="1:12" ht="18" customHeight="1" thickBot="1" x14ac:dyDescent="0.3">
      <c r="A95" s="71">
        <v>60</v>
      </c>
      <c r="B95" s="39"/>
      <c r="C95" s="40"/>
      <c r="D95" s="41"/>
      <c r="E95" s="80"/>
      <c r="F95" s="301"/>
      <c r="G95" s="287"/>
      <c r="H95" s="280"/>
      <c r="I95" s="197" t="str">
        <f t="shared" si="6"/>
        <v/>
      </c>
      <c r="J95" s="199">
        <f t="shared" si="7"/>
        <v>1</v>
      </c>
      <c r="K95" s="198">
        <f t="shared" si="8"/>
        <v>0</v>
      </c>
    </row>
    <row r="96" spans="1:12" ht="18" customHeight="1" thickBot="1" x14ac:dyDescent="0.3">
      <c r="A96" s="82"/>
      <c r="B96" s="82"/>
      <c r="C96" s="82"/>
      <c r="D96" s="82"/>
      <c r="E96" s="82"/>
      <c r="F96" s="11" t="s">
        <v>46</v>
      </c>
      <c r="G96" s="281">
        <f>SUM(G76:G95)+G62</f>
        <v>0</v>
      </c>
      <c r="H96" s="320"/>
      <c r="I96" s="119"/>
      <c r="J96" s="196">
        <f>IF(G96&gt;G62,ROW(A102),0)</f>
        <v>0</v>
      </c>
      <c r="K96" s="75"/>
      <c r="L96" s="193">
        <f>IF(G96&gt;G62,ROW(A102),0)</f>
        <v>0</v>
      </c>
    </row>
    <row r="97" spans="1:13" x14ac:dyDescent="0.25">
      <c r="A97" s="82"/>
      <c r="B97" s="82"/>
      <c r="C97" s="82"/>
      <c r="D97" s="82"/>
      <c r="E97" s="82"/>
      <c r="F97" s="82"/>
      <c r="G97" s="82"/>
      <c r="H97" s="82"/>
      <c r="I97" s="119"/>
      <c r="J97" s="75"/>
      <c r="K97" s="75"/>
    </row>
    <row r="98" spans="1:13" x14ac:dyDescent="0.25">
      <c r="A98" t="s">
        <v>155</v>
      </c>
      <c r="B98" s="82"/>
      <c r="C98" s="82"/>
      <c r="D98" s="82"/>
      <c r="E98" s="82"/>
      <c r="F98" s="82"/>
      <c r="G98" s="82"/>
      <c r="H98" s="82"/>
      <c r="I98" s="119"/>
      <c r="J98" s="75"/>
      <c r="K98" s="75"/>
    </row>
    <row r="99" spans="1:13" x14ac:dyDescent="0.25">
      <c r="A99" s="82"/>
      <c r="B99" s="82"/>
      <c r="C99" s="82"/>
      <c r="D99" s="82"/>
      <c r="E99" s="82"/>
      <c r="F99" s="82"/>
      <c r="G99" s="82"/>
      <c r="H99" s="82"/>
      <c r="I99" s="119"/>
      <c r="J99" s="75"/>
      <c r="K99" s="75"/>
      <c r="L99" s="124"/>
    </row>
    <row r="100" spans="1:13" ht="18.75" x14ac:dyDescent="0.3">
      <c r="A100" s="349" t="s">
        <v>43</v>
      </c>
      <c r="B100" s="350">
        <f ca="1">imzatarihi</f>
        <v>46091</v>
      </c>
      <c r="C100" s="352" t="s">
        <v>44</v>
      </c>
      <c r="D100" s="348" t="str">
        <f>IF(kurulusyetkilisi&gt;0,kurulusyetkilisi,"")</f>
        <v/>
      </c>
      <c r="H100" s="82"/>
      <c r="I100" s="119"/>
      <c r="J100" s="75"/>
      <c r="K100" s="75"/>
    </row>
    <row r="101" spans="1:13" ht="18.75" x14ac:dyDescent="0.3">
      <c r="B101" s="351"/>
      <c r="C101" s="352" t="s">
        <v>45</v>
      </c>
      <c r="F101" s="349"/>
      <c r="H101" s="82"/>
      <c r="I101" s="119"/>
      <c r="J101" s="75"/>
      <c r="K101" s="75"/>
    </row>
    <row r="102" spans="1:13" x14ac:dyDescent="0.25">
      <c r="A102" s="82"/>
      <c r="B102" s="82"/>
      <c r="C102" s="82"/>
      <c r="D102" s="82"/>
      <c r="E102" s="82"/>
      <c r="F102" s="82"/>
      <c r="G102" s="82"/>
      <c r="H102" s="82"/>
      <c r="I102" s="119"/>
      <c r="J102" s="75"/>
      <c r="K102" s="75"/>
    </row>
    <row r="103" spans="1:13" x14ac:dyDescent="0.25">
      <c r="A103" s="501" t="s">
        <v>121</v>
      </c>
      <c r="B103" s="501"/>
      <c r="C103" s="501"/>
      <c r="D103" s="501"/>
      <c r="E103" s="501"/>
      <c r="F103" s="501"/>
      <c r="G103" s="501"/>
      <c r="H103" s="501"/>
      <c r="I103" s="116"/>
      <c r="J103" s="75"/>
      <c r="K103" s="75"/>
    </row>
    <row r="104" spans="1:13" x14ac:dyDescent="0.25">
      <c r="A104" s="489" t="str">
        <f>IF(YilDonem&lt;&gt;"",CONCATENATE(YilDonem," dönemine aittir."),"")</f>
        <v/>
      </c>
      <c r="B104" s="489"/>
      <c r="C104" s="489"/>
      <c r="D104" s="489"/>
      <c r="E104" s="489"/>
      <c r="F104" s="489"/>
      <c r="G104" s="489"/>
      <c r="H104" s="489"/>
      <c r="I104" s="116"/>
      <c r="J104" s="75"/>
      <c r="K104" s="75"/>
    </row>
    <row r="105" spans="1:13" ht="15.95" customHeight="1" thickBot="1" x14ac:dyDescent="0.3">
      <c r="A105" s="519" t="s">
        <v>148</v>
      </c>
      <c r="B105" s="519"/>
      <c r="C105" s="519"/>
      <c r="D105" s="519"/>
      <c r="E105" s="519"/>
      <c r="F105" s="519"/>
      <c r="G105" s="519"/>
      <c r="H105" s="519"/>
      <c r="I105" s="116"/>
      <c r="J105" s="75"/>
      <c r="K105" s="75"/>
    </row>
    <row r="106" spans="1:13" ht="31.7" customHeight="1" thickBot="1" x14ac:dyDescent="0.3">
      <c r="A106" s="520" t="s">
        <v>1</v>
      </c>
      <c r="B106" s="521"/>
      <c r="C106" s="493" t="str">
        <f>IF(ProjeNo&gt;0,ProjeNo,"")</f>
        <v/>
      </c>
      <c r="D106" s="494"/>
      <c r="E106" s="494"/>
      <c r="F106" s="494"/>
      <c r="G106" s="494"/>
      <c r="H106" s="495"/>
      <c r="I106" s="116"/>
      <c r="J106" s="75"/>
      <c r="K106" s="75"/>
    </row>
    <row r="107" spans="1:13" ht="45" customHeight="1" thickBot="1" x14ac:dyDescent="0.3">
      <c r="A107" s="522" t="s">
        <v>11</v>
      </c>
      <c r="B107" s="523"/>
      <c r="C107" s="498" t="str">
        <f>IF(ProjeAdi&gt;0,ProjeAdi,"")</f>
        <v/>
      </c>
      <c r="D107" s="499"/>
      <c r="E107" s="499"/>
      <c r="F107" s="499"/>
      <c r="G107" s="499"/>
      <c r="H107" s="500"/>
      <c r="I107" s="116"/>
      <c r="J107" s="75"/>
      <c r="K107" s="75"/>
    </row>
    <row r="108" spans="1:13" s="46" customFormat="1" ht="37.15" customHeight="1" thickBot="1" x14ac:dyDescent="0.3">
      <c r="A108" s="487" t="s">
        <v>7</v>
      </c>
      <c r="B108" s="487" t="s">
        <v>118</v>
      </c>
      <c r="C108" s="487" t="s">
        <v>119</v>
      </c>
      <c r="D108" s="487" t="s">
        <v>120</v>
      </c>
      <c r="E108" s="487" t="s">
        <v>93</v>
      </c>
      <c r="F108" s="487" t="s">
        <v>94</v>
      </c>
      <c r="G108" s="137" t="s">
        <v>95</v>
      </c>
      <c r="H108" s="137" t="s">
        <v>95</v>
      </c>
      <c r="I108" s="117"/>
      <c r="J108" s="76"/>
      <c r="K108" s="76"/>
      <c r="L108" s="125"/>
      <c r="M108" s="125"/>
    </row>
    <row r="109" spans="1:13" ht="18" customHeight="1" thickBot="1" x14ac:dyDescent="0.3">
      <c r="A109" s="505"/>
      <c r="B109" s="505"/>
      <c r="C109" s="505"/>
      <c r="D109" s="505"/>
      <c r="E109" s="505"/>
      <c r="F109" s="505"/>
      <c r="G109" s="138" t="s">
        <v>96</v>
      </c>
      <c r="H109" s="138" t="s">
        <v>99</v>
      </c>
      <c r="I109" s="116"/>
      <c r="J109" s="75"/>
      <c r="K109" s="75"/>
    </row>
    <row r="110" spans="1:13" ht="18" customHeight="1" x14ac:dyDescent="0.25">
      <c r="A110" s="70">
        <v>61</v>
      </c>
      <c r="B110" s="54"/>
      <c r="C110" s="55"/>
      <c r="D110" s="77"/>
      <c r="E110" s="56"/>
      <c r="F110" s="299"/>
      <c r="G110" s="285"/>
      <c r="H110" s="272"/>
      <c r="I110" s="197" t="str">
        <f>IF(AND(COUNTA(B110:D110)&gt;0,J110=1),"Belge Tarihi,Belge Numarası ve KDV Dahil Tutar doldurulduktan sonra KDV Hariç Tutar doldurulabilir.","")</f>
        <v/>
      </c>
      <c r="J110" s="199">
        <f>IF(COUNTA(E110:F110)+COUNTA(H110)=3,0,1)</f>
        <v>1</v>
      </c>
      <c r="K110" s="198">
        <f>IF(J110=1,0,100000000)</f>
        <v>0</v>
      </c>
    </row>
    <row r="111" spans="1:13" ht="18" customHeight="1" x14ac:dyDescent="0.25">
      <c r="A111" s="52">
        <v>62</v>
      </c>
      <c r="B111" s="36"/>
      <c r="C111" s="37"/>
      <c r="D111" s="38"/>
      <c r="E111" s="78"/>
      <c r="F111" s="300"/>
      <c r="G111" s="286"/>
      <c r="H111" s="279"/>
      <c r="I111" s="197" t="str">
        <f t="shared" ref="I111:I129" si="9">IF(AND(COUNTA(B111:D111)&gt;0,J111=1),"Belge Tarihi,Belge Numarası ve KDV Dahil Tutar doldurulduktan sonra KDV Hariç Tutar doldurulabilir.","")</f>
        <v/>
      </c>
      <c r="J111" s="199">
        <f t="shared" ref="J111:J129" si="10">IF(COUNTA(E111:F111)+COUNTA(H111)=3,0,1)</f>
        <v>1</v>
      </c>
      <c r="K111" s="198">
        <f t="shared" ref="K111:K129" si="11">IF(J111=1,0,100000000)</f>
        <v>0</v>
      </c>
    </row>
    <row r="112" spans="1:13" ht="18" customHeight="1" x14ac:dyDescent="0.25">
      <c r="A112" s="52">
        <v>63</v>
      </c>
      <c r="B112" s="36"/>
      <c r="C112" s="37"/>
      <c r="D112" s="38"/>
      <c r="E112" s="78"/>
      <c r="F112" s="300"/>
      <c r="G112" s="286"/>
      <c r="H112" s="279"/>
      <c r="I112" s="197" t="str">
        <f t="shared" si="9"/>
        <v/>
      </c>
      <c r="J112" s="199">
        <f t="shared" si="10"/>
        <v>1</v>
      </c>
      <c r="K112" s="198">
        <f t="shared" si="11"/>
        <v>0</v>
      </c>
      <c r="L112" s="126"/>
      <c r="M112" s="126"/>
    </row>
    <row r="113" spans="1:11" ht="18" customHeight="1" x14ac:dyDescent="0.25">
      <c r="A113" s="52">
        <v>64</v>
      </c>
      <c r="B113" s="36"/>
      <c r="C113" s="37"/>
      <c r="D113" s="38"/>
      <c r="E113" s="78"/>
      <c r="F113" s="300"/>
      <c r="G113" s="286"/>
      <c r="H113" s="279"/>
      <c r="I113" s="197" t="str">
        <f t="shared" si="9"/>
        <v/>
      </c>
      <c r="J113" s="199">
        <f t="shared" si="10"/>
        <v>1</v>
      </c>
      <c r="K113" s="198">
        <f t="shared" si="11"/>
        <v>0</v>
      </c>
    </row>
    <row r="114" spans="1:11" ht="18" customHeight="1" x14ac:dyDescent="0.25">
      <c r="A114" s="52">
        <v>65</v>
      </c>
      <c r="B114" s="36"/>
      <c r="C114" s="37"/>
      <c r="D114" s="38"/>
      <c r="E114" s="78"/>
      <c r="F114" s="300"/>
      <c r="G114" s="286"/>
      <c r="H114" s="279"/>
      <c r="I114" s="197" t="str">
        <f t="shared" si="9"/>
        <v/>
      </c>
      <c r="J114" s="199">
        <f t="shared" si="10"/>
        <v>1</v>
      </c>
      <c r="K114" s="198">
        <f t="shared" si="11"/>
        <v>0</v>
      </c>
    </row>
    <row r="115" spans="1:11" ht="18" customHeight="1" x14ac:dyDescent="0.25">
      <c r="A115" s="52">
        <v>66</v>
      </c>
      <c r="B115" s="36"/>
      <c r="C115" s="37"/>
      <c r="D115" s="38"/>
      <c r="E115" s="78"/>
      <c r="F115" s="300"/>
      <c r="G115" s="286"/>
      <c r="H115" s="279"/>
      <c r="I115" s="197" t="str">
        <f t="shared" si="9"/>
        <v/>
      </c>
      <c r="J115" s="199">
        <f t="shared" si="10"/>
        <v>1</v>
      </c>
      <c r="K115" s="198">
        <f t="shared" si="11"/>
        <v>0</v>
      </c>
    </row>
    <row r="116" spans="1:11" ht="18" customHeight="1" x14ac:dyDescent="0.25">
      <c r="A116" s="52">
        <v>67</v>
      </c>
      <c r="B116" s="36"/>
      <c r="C116" s="37"/>
      <c r="D116" s="38"/>
      <c r="E116" s="78"/>
      <c r="F116" s="300"/>
      <c r="G116" s="286"/>
      <c r="H116" s="279"/>
      <c r="I116" s="197" t="str">
        <f t="shared" si="9"/>
        <v/>
      </c>
      <c r="J116" s="199">
        <f t="shared" si="10"/>
        <v>1</v>
      </c>
      <c r="K116" s="198">
        <f t="shared" si="11"/>
        <v>0</v>
      </c>
    </row>
    <row r="117" spans="1:11" ht="18" customHeight="1" x14ac:dyDescent="0.25">
      <c r="A117" s="52">
        <v>68</v>
      </c>
      <c r="B117" s="36"/>
      <c r="C117" s="37"/>
      <c r="D117" s="38"/>
      <c r="E117" s="78"/>
      <c r="F117" s="300"/>
      <c r="G117" s="286"/>
      <c r="H117" s="279"/>
      <c r="I117" s="197" t="str">
        <f t="shared" si="9"/>
        <v/>
      </c>
      <c r="J117" s="199">
        <f t="shared" si="10"/>
        <v>1</v>
      </c>
      <c r="K117" s="198">
        <f t="shared" si="11"/>
        <v>0</v>
      </c>
    </row>
    <row r="118" spans="1:11" ht="18" customHeight="1" x14ac:dyDescent="0.25">
      <c r="A118" s="52">
        <v>69</v>
      </c>
      <c r="B118" s="36"/>
      <c r="C118" s="37"/>
      <c r="D118" s="38"/>
      <c r="E118" s="78"/>
      <c r="F118" s="300"/>
      <c r="G118" s="286"/>
      <c r="H118" s="279"/>
      <c r="I118" s="197" t="str">
        <f t="shared" si="9"/>
        <v/>
      </c>
      <c r="J118" s="199">
        <f t="shared" si="10"/>
        <v>1</v>
      </c>
      <c r="K118" s="198">
        <f t="shared" si="11"/>
        <v>0</v>
      </c>
    </row>
    <row r="119" spans="1:11" ht="18" customHeight="1" x14ac:dyDescent="0.25">
      <c r="A119" s="52">
        <v>70</v>
      </c>
      <c r="B119" s="36"/>
      <c r="C119" s="37"/>
      <c r="D119" s="38"/>
      <c r="E119" s="78"/>
      <c r="F119" s="300"/>
      <c r="G119" s="286"/>
      <c r="H119" s="279"/>
      <c r="I119" s="197" t="str">
        <f t="shared" si="9"/>
        <v/>
      </c>
      <c r="J119" s="199">
        <f t="shared" si="10"/>
        <v>1</v>
      </c>
      <c r="K119" s="198">
        <f t="shared" si="11"/>
        <v>0</v>
      </c>
    </row>
    <row r="120" spans="1:11" ht="18" customHeight="1" x14ac:dyDescent="0.25">
      <c r="A120" s="52">
        <v>71</v>
      </c>
      <c r="B120" s="36"/>
      <c r="C120" s="37"/>
      <c r="D120" s="38"/>
      <c r="E120" s="78"/>
      <c r="F120" s="300"/>
      <c r="G120" s="286"/>
      <c r="H120" s="279"/>
      <c r="I120" s="197" t="str">
        <f t="shared" si="9"/>
        <v/>
      </c>
      <c r="J120" s="199">
        <f t="shared" si="10"/>
        <v>1</v>
      </c>
      <c r="K120" s="198">
        <f t="shared" si="11"/>
        <v>0</v>
      </c>
    </row>
    <row r="121" spans="1:11" ht="18" customHeight="1" x14ac:dyDescent="0.25">
      <c r="A121" s="52">
        <v>72</v>
      </c>
      <c r="B121" s="36"/>
      <c r="C121" s="37"/>
      <c r="D121" s="38"/>
      <c r="E121" s="78"/>
      <c r="F121" s="300"/>
      <c r="G121" s="286"/>
      <c r="H121" s="279"/>
      <c r="I121" s="197" t="str">
        <f t="shared" si="9"/>
        <v/>
      </c>
      <c r="J121" s="199">
        <f t="shared" si="10"/>
        <v>1</v>
      </c>
      <c r="K121" s="198">
        <f t="shared" si="11"/>
        <v>0</v>
      </c>
    </row>
    <row r="122" spans="1:11" ht="18" customHeight="1" x14ac:dyDescent="0.25">
      <c r="A122" s="52">
        <v>73</v>
      </c>
      <c r="B122" s="36"/>
      <c r="C122" s="37"/>
      <c r="D122" s="38"/>
      <c r="E122" s="78"/>
      <c r="F122" s="300"/>
      <c r="G122" s="286"/>
      <c r="H122" s="279"/>
      <c r="I122" s="197" t="str">
        <f t="shared" si="9"/>
        <v/>
      </c>
      <c r="J122" s="199">
        <f t="shared" si="10"/>
        <v>1</v>
      </c>
      <c r="K122" s="198">
        <f t="shared" si="11"/>
        <v>0</v>
      </c>
    </row>
    <row r="123" spans="1:11" ht="18" customHeight="1" x14ac:dyDescent="0.25">
      <c r="A123" s="52">
        <v>74</v>
      </c>
      <c r="B123" s="36"/>
      <c r="C123" s="37"/>
      <c r="D123" s="38"/>
      <c r="E123" s="78"/>
      <c r="F123" s="300"/>
      <c r="G123" s="286"/>
      <c r="H123" s="279"/>
      <c r="I123" s="197" t="str">
        <f t="shared" si="9"/>
        <v/>
      </c>
      <c r="J123" s="199">
        <f t="shared" si="10"/>
        <v>1</v>
      </c>
      <c r="K123" s="198">
        <f t="shared" si="11"/>
        <v>0</v>
      </c>
    </row>
    <row r="124" spans="1:11" ht="18" customHeight="1" x14ac:dyDescent="0.25">
      <c r="A124" s="52">
        <v>75</v>
      </c>
      <c r="B124" s="36"/>
      <c r="C124" s="37"/>
      <c r="D124" s="38"/>
      <c r="E124" s="78"/>
      <c r="F124" s="300"/>
      <c r="G124" s="286"/>
      <c r="H124" s="279"/>
      <c r="I124" s="197" t="str">
        <f t="shared" si="9"/>
        <v/>
      </c>
      <c r="J124" s="199">
        <f t="shared" si="10"/>
        <v>1</v>
      </c>
      <c r="K124" s="198">
        <f t="shared" si="11"/>
        <v>0</v>
      </c>
    </row>
    <row r="125" spans="1:11" ht="18" customHeight="1" x14ac:dyDescent="0.25">
      <c r="A125" s="52">
        <v>76</v>
      </c>
      <c r="B125" s="36"/>
      <c r="C125" s="37"/>
      <c r="D125" s="38"/>
      <c r="E125" s="78"/>
      <c r="F125" s="300"/>
      <c r="G125" s="286"/>
      <c r="H125" s="279"/>
      <c r="I125" s="197" t="str">
        <f t="shared" si="9"/>
        <v/>
      </c>
      <c r="J125" s="199">
        <f t="shared" si="10"/>
        <v>1</v>
      </c>
      <c r="K125" s="198">
        <f t="shared" si="11"/>
        <v>0</v>
      </c>
    </row>
    <row r="126" spans="1:11" ht="18" customHeight="1" x14ac:dyDescent="0.25">
      <c r="A126" s="52">
        <v>77</v>
      </c>
      <c r="B126" s="36"/>
      <c r="C126" s="37"/>
      <c r="D126" s="38"/>
      <c r="E126" s="78"/>
      <c r="F126" s="300"/>
      <c r="G126" s="286"/>
      <c r="H126" s="279"/>
      <c r="I126" s="197" t="str">
        <f t="shared" si="9"/>
        <v/>
      </c>
      <c r="J126" s="199">
        <f t="shared" si="10"/>
        <v>1</v>
      </c>
      <c r="K126" s="198">
        <f t="shared" si="11"/>
        <v>0</v>
      </c>
    </row>
    <row r="127" spans="1:11" ht="18" customHeight="1" x14ac:dyDescent="0.25">
      <c r="A127" s="52">
        <v>78</v>
      </c>
      <c r="B127" s="36"/>
      <c r="C127" s="37"/>
      <c r="D127" s="38"/>
      <c r="E127" s="78"/>
      <c r="F127" s="300"/>
      <c r="G127" s="286"/>
      <c r="H127" s="279"/>
      <c r="I127" s="197" t="str">
        <f t="shared" si="9"/>
        <v/>
      </c>
      <c r="J127" s="199">
        <f t="shared" si="10"/>
        <v>1</v>
      </c>
      <c r="K127" s="198">
        <f t="shared" si="11"/>
        <v>0</v>
      </c>
    </row>
    <row r="128" spans="1:11" ht="18" customHeight="1" x14ac:dyDescent="0.25">
      <c r="A128" s="52">
        <v>79</v>
      </c>
      <c r="B128" s="36"/>
      <c r="C128" s="37"/>
      <c r="D128" s="38"/>
      <c r="E128" s="78"/>
      <c r="F128" s="300"/>
      <c r="G128" s="286"/>
      <c r="H128" s="279"/>
      <c r="I128" s="197" t="str">
        <f t="shared" si="9"/>
        <v/>
      </c>
      <c r="J128" s="199">
        <f t="shared" si="10"/>
        <v>1</v>
      </c>
      <c r="K128" s="198">
        <f t="shared" si="11"/>
        <v>0</v>
      </c>
    </row>
    <row r="129" spans="1:13" ht="18" customHeight="1" thickBot="1" x14ac:dyDescent="0.3">
      <c r="A129" s="71">
        <v>80</v>
      </c>
      <c r="B129" s="39"/>
      <c r="C129" s="40"/>
      <c r="D129" s="41"/>
      <c r="E129" s="80"/>
      <c r="F129" s="301"/>
      <c r="G129" s="287"/>
      <c r="H129" s="280"/>
      <c r="I129" s="197" t="str">
        <f t="shared" si="9"/>
        <v/>
      </c>
      <c r="J129" s="199">
        <f t="shared" si="10"/>
        <v>1</v>
      </c>
      <c r="K129" s="198">
        <f t="shared" si="11"/>
        <v>0</v>
      </c>
    </row>
    <row r="130" spans="1:13" ht="18" customHeight="1" thickBot="1" x14ac:dyDescent="0.3">
      <c r="A130" s="82"/>
      <c r="B130" s="82"/>
      <c r="C130" s="82"/>
      <c r="D130" s="82"/>
      <c r="E130" s="82"/>
      <c r="F130" s="11" t="s">
        <v>46</v>
      </c>
      <c r="G130" s="281">
        <f>SUM(G110:G129)+G96</f>
        <v>0</v>
      </c>
      <c r="H130" s="320"/>
      <c r="I130" s="119"/>
      <c r="J130" s="196">
        <f>IF(G130&gt;G96,ROW(A136),0)</f>
        <v>0</v>
      </c>
      <c r="K130" s="75"/>
      <c r="L130" s="193">
        <f>IF(G130&gt;G96,ROW(A136),0)</f>
        <v>0</v>
      </c>
    </row>
    <row r="131" spans="1:13" x14ac:dyDescent="0.25">
      <c r="A131" s="82"/>
      <c r="B131" s="82"/>
      <c r="C131" s="82"/>
      <c r="D131" s="82"/>
      <c r="E131" s="82"/>
      <c r="F131" s="82"/>
      <c r="G131" s="82"/>
      <c r="H131" s="82"/>
      <c r="I131" s="119"/>
      <c r="J131" s="75"/>
      <c r="K131" s="75"/>
    </row>
    <row r="132" spans="1:13" x14ac:dyDescent="0.25">
      <c r="A132" t="s">
        <v>155</v>
      </c>
      <c r="B132" s="82"/>
      <c r="C132" s="82"/>
      <c r="D132" s="82"/>
      <c r="E132" s="82"/>
      <c r="F132" s="82"/>
      <c r="G132" s="82"/>
      <c r="H132" s="82"/>
      <c r="I132" s="119"/>
      <c r="J132" s="75"/>
      <c r="K132" s="75"/>
    </row>
    <row r="133" spans="1:13" x14ac:dyDescent="0.25">
      <c r="A133" s="82"/>
      <c r="B133" s="82"/>
      <c r="C133" s="82"/>
      <c r="D133" s="82"/>
      <c r="E133" s="82"/>
      <c r="F133" s="82"/>
      <c r="G133" s="82"/>
      <c r="H133" s="82"/>
      <c r="I133" s="119"/>
      <c r="J133" s="75"/>
      <c r="K133" s="75"/>
    </row>
    <row r="134" spans="1:13" ht="18.75" x14ac:dyDescent="0.3">
      <c r="A134" s="349" t="s">
        <v>43</v>
      </c>
      <c r="B134" s="350">
        <f ca="1">imzatarihi</f>
        <v>46091</v>
      </c>
      <c r="C134" s="352" t="s">
        <v>44</v>
      </c>
      <c r="D134" s="348" t="str">
        <f>IF(kurulusyetkilisi&gt;0,kurulusyetkilisi,"")</f>
        <v/>
      </c>
      <c r="H134" s="82"/>
      <c r="I134" s="119"/>
      <c r="J134" s="75"/>
      <c r="K134" s="75"/>
      <c r="L134" s="124"/>
    </row>
    <row r="135" spans="1:13" ht="18.75" x14ac:dyDescent="0.3">
      <c r="B135" s="351"/>
      <c r="C135" s="352" t="s">
        <v>45</v>
      </c>
      <c r="F135" s="349"/>
      <c r="H135" s="82"/>
      <c r="I135" s="119"/>
      <c r="J135" s="75"/>
      <c r="K135" s="75"/>
    </row>
    <row r="136" spans="1:13" x14ac:dyDescent="0.25">
      <c r="A136" s="82"/>
      <c r="B136" s="82"/>
      <c r="C136" s="82"/>
      <c r="D136" s="82"/>
      <c r="E136" s="82"/>
      <c r="F136" s="82"/>
      <c r="G136" s="82"/>
      <c r="H136" s="82"/>
      <c r="I136" s="119"/>
      <c r="J136" s="75"/>
      <c r="K136" s="75"/>
    </row>
    <row r="137" spans="1:13" x14ac:dyDescent="0.25">
      <c r="A137" s="501" t="s">
        <v>121</v>
      </c>
      <c r="B137" s="501"/>
      <c r="C137" s="501"/>
      <c r="D137" s="501"/>
      <c r="E137" s="501"/>
      <c r="F137" s="501"/>
      <c r="G137" s="501"/>
      <c r="H137" s="501"/>
      <c r="I137" s="116"/>
      <c r="J137" s="75"/>
      <c r="K137" s="75"/>
    </row>
    <row r="138" spans="1:13" x14ac:dyDescent="0.25">
      <c r="A138" s="489" t="str">
        <f>IF(YilDonem&lt;&gt;"",CONCATENATE(YilDonem," dönemine aittir."),"")</f>
        <v/>
      </c>
      <c r="B138" s="489"/>
      <c r="C138" s="489"/>
      <c r="D138" s="489"/>
      <c r="E138" s="489"/>
      <c r="F138" s="489"/>
      <c r="G138" s="489"/>
      <c r="H138" s="489"/>
      <c r="I138" s="116"/>
      <c r="J138" s="75"/>
      <c r="K138" s="75"/>
    </row>
    <row r="139" spans="1:13" ht="15.95" customHeight="1" thickBot="1" x14ac:dyDescent="0.3">
      <c r="A139" s="519" t="s">
        <v>148</v>
      </c>
      <c r="B139" s="519"/>
      <c r="C139" s="519"/>
      <c r="D139" s="519"/>
      <c r="E139" s="519"/>
      <c r="F139" s="519"/>
      <c r="G139" s="519"/>
      <c r="H139" s="519"/>
      <c r="I139" s="116"/>
      <c r="J139" s="75"/>
      <c r="K139" s="75"/>
    </row>
    <row r="140" spans="1:13" ht="31.7" customHeight="1" thickBot="1" x14ac:dyDescent="0.3">
      <c r="A140" s="520" t="s">
        <v>1</v>
      </c>
      <c r="B140" s="521"/>
      <c r="C140" s="493" t="str">
        <f>IF(ProjeNo&gt;0,ProjeNo,"")</f>
        <v/>
      </c>
      <c r="D140" s="494"/>
      <c r="E140" s="494"/>
      <c r="F140" s="494"/>
      <c r="G140" s="494"/>
      <c r="H140" s="495"/>
      <c r="I140" s="116"/>
      <c r="J140" s="75"/>
      <c r="K140" s="75"/>
    </row>
    <row r="141" spans="1:13" ht="45" customHeight="1" thickBot="1" x14ac:dyDescent="0.3">
      <c r="A141" s="522" t="s">
        <v>11</v>
      </c>
      <c r="B141" s="523"/>
      <c r="C141" s="498" t="str">
        <f>IF(ProjeAdi&gt;0,ProjeAdi,"")</f>
        <v/>
      </c>
      <c r="D141" s="499"/>
      <c r="E141" s="499"/>
      <c r="F141" s="499"/>
      <c r="G141" s="499"/>
      <c r="H141" s="500"/>
      <c r="I141" s="116"/>
      <c r="J141" s="75"/>
      <c r="K141" s="75"/>
    </row>
    <row r="142" spans="1:13" s="46" customFormat="1" ht="37.15" customHeight="1" thickBot="1" x14ac:dyDescent="0.3">
      <c r="A142" s="487" t="s">
        <v>7</v>
      </c>
      <c r="B142" s="487" t="s">
        <v>118</v>
      </c>
      <c r="C142" s="487" t="s">
        <v>119</v>
      </c>
      <c r="D142" s="487" t="s">
        <v>120</v>
      </c>
      <c r="E142" s="487" t="s">
        <v>93</v>
      </c>
      <c r="F142" s="487" t="s">
        <v>94</v>
      </c>
      <c r="G142" s="137" t="s">
        <v>95</v>
      </c>
      <c r="H142" s="137" t="s">
        <v>95</v>
      </c>
      <c r="I142" s="117"/>
      <c r="J142" s="76"/>
      <c r="K142" s="76"/>
      <c r="L142" s="125"/>
      <c r="M142" s="125"/>
    </row>
    <row r="143" spans="1:13" ht="18" customHeight="1" thickBot="1" x14ac:dyDescent="0.3">
      <c r="A143" s="505"/>
      <c r="B143" s="505"/>
      <c r="C143" s="505"/>
      <c r="D143" s="505"/>
      <c r="E143" s="505"/>
      <c r="F143" s="505"/>
      <c r="G143" s="138" t="s">
        <v>96</v>
      </c>
      <c r="H143" s="138" t="s">
        <v>99</v>
      </c>
      <c r="I143" s="116"/>
      <c r="J143" s="75"/>
      <c r="K143" s="75"/>
    </row>
    <row r="144" spans="1:13" ht="18" customHeight="1" x14ac:dyDescent="0.25">
      <c r="A144" s="70">
        <v>81</v>
      </c>
      <c r="B144" s="54"/>
      <c r="C144" s="55"/>
      <c r="D144" s="77"/>
      <c r="E144" s="56"/>
      <c r="F144" s="299"/>
      <c r="G144" s="285"/>
      <c r="H144" s="272"/>
      <c r="I144" s="197" t="str">
        <f>IF(AND(COUNTA(B144:D144)&gt;0,J144=1),"Belge Tarihi,Belge Numarası ve KDV Dahil Tutar doldurulduktan sonra KDV Hariç Tutar doldurulabilir.","")</f>
        <v/>
      </c>
      <c r="J144" s="199">
        <f>IF(COUNTA(E144:F144)+COUNTA(H144)=3,0,1)</f>
        <v>1</v>
      </c>
      <c r="K144" s="198">
        <f>IF(J144=1,0,100000000)</f>
        <v>0</v>
      </c>
    </row>
    <row r="145" spans="1:13" ht="18" customHeight="1" x14ac:dyDescent="0.25">
      <c r="A145" s="52">
        <v>82</v>
      </c>
      <c r="B145" s="36"/>
      <c r="C145" s="37"/>
      <c r="D145" s="38"/>
      <c r="E145" s="78"/>
      <c r="F145" s="300"/>
      <c r="G145" s="286"/>
      <c r="H145" s="279"/>
      <c r="I145" s="197" t="str">
        <f t="shared" ref="I145:I163" si="12">IF(AND(COUNTA(B145:D145)&gt;0,J145=1),"Belge Tarihi,Belge Numarası ve KDV Dahil Tutar doldurulduktan sonra KDV Hariç Tutar doldurulabilir.","")</f>
        <v/>
      </c>
      <c r="J145" s="199">
        <f t="shared" ref="J145:J163" si="13">IF(COUNTA(E145:F145)+COUNTA(H145)=3,0,1)</f>
        <v>1</v>
      </c>
      <c r="K145" s="198">
        <f t="shared" ref="K145:K163" si="14">IF(J145=1,0,100000000)</f>
        <v>0</v>
      </c>
    </row>
    <row r="146" spans="1:13" ht="18" customHeight="1" x14ac:dyDescent="0.25">
      <c r="A146" s="52">
        <v>83</v>
      </c>
      <c r="B146" s="36"/>
      <c r="C146" s="37"/>
      <c r="D146" s="38"/>
      <c r="E146" s="78"/>
      <c r="F146" s="300"/>
      <c r="G146" s="286"/>
      <c r="H146" s="279"/>
      <c r="I146" s="197" t="str">
        <f t="shared" si="12"/>
        <v/>
      </c>
      <c r="J146" s="199">
        <f t="shared" si="13"/>
        <v>1</v>
      </c>
      <c r="K146" s="198">
        <f t="shared" si="14"/>
        <v>0</v>
      </c>
    </row>
    <row r="147" spans="1:13" ht="18" customHeight="1" x14ac:dyDescent="0.25">
      <c r="A147" s="52">
        <v>84</v>
      </c>
      <c r="B147" s="36"/>
      <c r="C147" s="37"/>
      <c r="D147" s="38"/>
      <c r="E147" s="78"/>
      <c r="F147" s="300"/>
      <c r="G147" s="286"/>
      <c r="H147" s="279"/>
      <c r="I147" s="197" t="str">
        <f t="shared" si="12"/>
        <v/>
      </c>
      <c r="J147" s="199">
        <f t="shared" si="13"/>
        <v>1</v>
      </c>
      <c r="K147" s="198">
        <f t="shared" si="14"/>
        <v>0</v>
      </c>
      <c r="L147" s="126"/>
      <c r="M147" s="126"/>
    </row>
    <row r="148" spans="1:13" ht="18" customHeight="1" x14ac:dyDescent="0.25">
      <c r="A148" s="52">
        <v>85</v>
      </c>
      <c r="B148" s="36"/>
      <c r="C148" s="37"/>
      <c r="D148" s="38"/>
      <c r="E148" s="78"/>
      <c r="F148" s="300"/>
      <c r="G148" s="286"/>
      <c r="H148" s="279"/>
      <c r="I148" s="197" t="str">
        <f t="shared" si="12"/>
        <v/>
      </c>
      <c r="J148" s="199">
        <f t="shared" si="13"/>
        <v>1</v>
      </c>
      <c r="K148" s="198">
        <f t="shared" si="14"/>
        <v>0</v>
      </c>
    </row>
    <row r="149" spans="1:13" ht="18" customHeight="1" x14ac:dyDescent="0.25">
      <c r="A149" s="52">
        <v>86</v>
      </c>
      <c r="B149" s="36"/>
      <c r="C149" s="37"/>
      <c r="D149" s="38"/>
      <c r="E149" s="78"/>
      <c r="F149" s="300"/>
      <c r="G149" s="286"/>
      <c r="H149" s="279"/>
      <c r="I149" s="197" t="str">
        <f t="shared" si="12"/>
        <v/>
      </c>
      <c r="J149" s="199">
        <f t="shared" si="13"/>
        <v>1</v>
      </c>
      <c r="K149" s="198">
        <f t="shared" si="14"/>
        <v>0</v>
      </c>
    </row>
    <row r="150" spans="1:13" ht="18" customHeight="1" x14ac:dyDescent="0.25">
      <c r="A150" s="52">
        <v>87</v>
      </c>
      <c r="B150" s="36"/>
      <c r="C150" s="37"/>
      <c r="D150" s="38"/>
      <c r="E150" s="78"/>
      <c r="F150" s="300"/>
      <c r="G150" s="286"/>
      <c r="H150" s="279"/>
      <c r="I150" s="197" t="str">
        <f t="shared" si="12"/>
        <v/>
      </c>
      <c r="J150" s="199">
        <f t="shared" si="13"/>
        <v>1</v>
      </c>
      <c r="K150" s="198">
        <f t="shared" si="14"/>
        <v>0</v>
      </c>
    </row>
    <row r="151" spans="1:13" ht="18" customHeight="1" x14ac:dyDescent="0.25">
      <c r="A151" s="52">
        <v>88</v>
      </c>
      <c r="B151" s="36"/>
      <c r="C151" s="37"/>
      <c r="D151" s="38"/>
      <c r="E151" s="78"/>
      <c r="F151" s="300"/>
      <c r="G151" s="286"/>
      <c r="H151" s="279"/>
      <c r="I151" s="197" t="str">
        <f t="shared" si="12"/>
        <v/>
      </c>
      <c r="J151" s="199">
        <f t="shared" si="13"/>
        <v>1</v>
      </c>
      <c r="K151" s="198">
        <f t="shared" si="14"/>
        <v>0</v>
      </c>
    </row>
    <row r="152" spans="1:13" ht="18" customHeight="1" x14ac:dyDescent="0.25">
      <c r="A152" s="52">
        <v>89</v>
      </c>
      <c r="B152" s="36"/>
      <c r="C152" s="37"/>
      <c r="D152" s="38"/>
      <c r="E152" s="78"/>
      <c r="F152" s="300"/>
      <c r="G152" s="286"/>
      <c r="H152" s="279"/>
      <c r="I152" s="197" t="str">
        <f t="shared" si="12"/>
        <v/>
      </c>
      <c r="J152" s="199">
        <f t="shared" si="13"/>
        <v>1</v>
      </c>
      <c r="K152" s="198">
        <f t="shared" si="14"/>
        <v>0</v>
      </c>
    </row>
    <row r="153" spans="1:13" ht="18" customHeight="1" x14ac:dyDescent="0.25">
      <c r="A153" s="52">
        <v>90</v>
      </c>
      <c r="B153" s="36"/>
      <c r="C153" s="37"/>
      <c r="D153" s="38"/>
      <c r="E153" s="78"/>
      <c r="F153" s="300"/>
      <c r="G153" s="286"/>
      <c r="H153" s="279"/>
      <c r="I153" s="197" t="str">
        <f t="shared" si="12"/>
        <v/>
      </c>
      <c r="J153" s="199">
        <f t="shared" si="13"/>
        <v>1</v>
      </c>
      <c r="K153" s="198">
        <f t="shared" si="14"/>
        <v>0</v>
      </c>
    </row>
    <row r="154" spans="1:13" ht="18" customHeight="1" x14ac:dyDescent="0.25">
      <c r="A154" s="52">
        <v>91</v>
      </c>
      <c r="B154" s="36"/>
      <c r="C154" s="37"/>
      <c r="D154" s="38"/>
      <c r="E154" s="78"/>
      <c r="F154" s="300"/>
      <c r="G154" s="286"/>
      <c r="H154" s="279"/>
      <c r="I154" s="197" t="str">
        <f t="shared" si="12"/>
        <v/>
      </c>
      <c r="J154" s="199">
        <f t="shared" si="13"/>
        <v>1</v>
      </c>
      <c r="K154" s="198">
        <f t="shared" si="14"/>
        <v>0</v>
      </c>
    </row>
    <row r="155" spans="1:13" ht="18" customHeight="1" x14ac:dyDescent="0.25">
      <c r="A155" s="52">
        <v>92</v>
      </c>
      <c r="B155" s="36"/>
      <c r="C155" s="37"/>
      <c r="D155" s="38"/>
      <c r="E155" s="78"/>
      <c r="F155" s="300"/>
      <c r="G155" s="286"/>
      <c r="H155" s="279"/>
      <c r="I155" s="197" t="str">
        <f t="shared" si="12"/>
        <v/>
      </c>
      <c r="J155" s="199">
        <f t="shared" si="13"/>
        <v>1</v>
      </c>
      <c r="K155" s="198">
        <f t="shared" si="14"/>
        <v>0</v>
      </c>
    </row>
    <row r="156" spans="1:13" ht="18" customHeight="1" x14ac:dyDescent="0.25">
      <c r="A156" s="52">
        <v>93</v>
      </c>
      <c r="B156" s="36"/>
      <c r="C156" s="37"/>
      <c r="D156" s="38"/>
      <c r="E156" s="78"/>
      <c r="F156" s="300"/>
      <c r="G156" s="286"/>
      <c r="H156" s="279"/>
      <c r="I156" s="197" t="str">
        <f t="shared" si="12"/>
        <v/>
      </c>
      <c r="J156" s="199">
        <f t="shared" si="13"/>
        <v>1</v>
      </c>
      <c r="K156" s="198">
        <f t="shared" si="14"/>
        <v>0</v>
      </c>
    </row>
    <row r="157" spans="1:13" ht="18" customHeight="1" x14ac:dyDescent="0.25">
      <c r="A157" s="52">
        <v>94</v>
      </c>
      <c r="B157" s="36"/>
      <c r="C157" s="37"/>
      <c r="D157" s="38"/>
      <c r="E157" s="78"/>
      <c r="F157" s="300"/>
      <c r="G157" s="286"/>
      <c r="H157" s="279"/>
      <c r="I157" s="197" t="str">
        <f t="shared" si="12"/>
        <v/>
      </c>
      <c r="J157" s="199">
        <f t="shared" si="13"/>
        <v>1</v>
      </c>
      <c r="K157" s="198">
        <f t="shared" si="14"/>
        <v>0</v>
      </c>
    </row>
    <row r="158" spans="1:13" ht="18" customHeight="1" x14ac:dyDescent="0.25">
      <c r="A158" s="52">
        <v>95</v>
      </c>
      <c r="B158" s="36"/>
      <c r="C158" s="37"/>
      <c r="D158" s="38"/>
      <c r="E158" s="78"/>
      <c r="F158" s="300"/>
      <c r="G158" s="286"/>
      <c r="H158" s="279"/>
      <c r="I158" s="197" t="str">
        <f t="shared" si="12"/>
        <v/>
      </c>
      <c r="J158" s="199">
        <f t="shared" si="13"/>
        <v>1</v>
      </c>
      <c r="K158" s="198">
        <f t="shared" si="14"/>
        <v>0</v>
      </c>
    </row>
    <row r="159" spans="1:13" ht="18" customHeight="1" x14ac:dyDescent="0.25">
      <c r="A159" s="52">
        <v>96</v>
      </c>
      <c r="B159" s="36"/>
      <c r="C159" s="37"/>
      <c r="D159" s="38"/>
      <c r="E159" s="78"/>
      <c r="F159" s="300"/>
      <c r="G159" s="286"/>
      <c r="H159" s="279"/>
      <c r="I159" s="197" t="str">
        <f t="shared" si="12"/>
        <v/>
      </c>
      <c r="J159" s="199">
        <f t="shared" si="13"/>
        <v>1</v>
      </c>
      <c r="K159" s="198">
        <f t="shared" si="14"/>
        <v>0</v>
      </c>
    </row>
    <row r="160" spans="1:13" ht="18" customHeight="1" x14ac:dyDescent="0.25">
      <c r="A160" s="52">
        <v>97</v>
      </c>
      <c r="B160" s="36"/>
      <c r="C160" s="37"/>
      <c r="D160" s="38"/>
      <c r="E160" s="78"/>
      <c r="F160" s="300"/>
      <c r="G160" s="286"/>
      <c r="H160" s="279"/>
      <c r="I160" s="197" t="str">
        <f t="shared" si="12"/>
        <v/>
      </c>
      <c r="J160" s="199">
        <f t="shared" si="13"/>
        <v>1</v>
      </c>
      <c r="K160" s="198">
        <f t="shared" si="14"/>
        <v>0</v>
      </c>
    </row>
    <row r="161" spans="1:13" ht="18" customHeight="1" x14ac:dyDescent="0.25">
      <c r="A161" s="52">
        <v>98</v>
      </c>
      <c r="B161" s="36"/>
      <c r="C161" s="37"/>
      <c r="D161" s="38"/>
      <c r="E161" s="78"/>
      <c r="F161" s="300"/>
      <c r="G161" s="286"/>
      <c r="H161" s="279"/>
      <c r="I161" s="197" t="str">
        <f t="shared" si="12"/>
        <v/>
      </c>
      <c r="J161" s="199">
        <f t="shared" si="13"/>
        <v>1</v>
      </c>
      <c r="K161" s="198">
        <f t="shared" si="14"/>
        <v>0</v>
      </c>
    </row>
    <row r="162" spans="1:13" ht="18" customHeight="1" x14ac:dyDescent="0.25">
      <c r="A162" s="52">
        <v>99</v>
      </c>
      <c r="B162" s="36"/>
      <c r="C162" s="37"/>
      <c r="D162" s="38"/>
      <c r="E162" s="78"/>
      <c r="F162" s="300"/>
      <c r="G162" s="286"/>
      <c r="H162" s="279"/>
      <c r="I162" s="197" t="str">
        <f t="shared" si="12"/>
        <v/>
      </c>
      <c r="J162" s="199">
        <f t="shared" si="13"/>
        <v>1</v>
      </c>
      <c r="K162" s="198">
        <f t="shared" si="14"/>
        <v>0</v>
      </c>
    </row>
    <row r="163" spans="1:13" ht="18" customHeight="1" thickBot="1" x14ac:dyDescent="0.3">
      <c r="A163" s="71">
        <v>100</v>
      </c>
      <c r="B163" s="39"/>
      <c r="C163" s="40"/>
      <c r="D163" s="41"/>
      <c r="E163" s="80"/>
      <c r="F163" s="301"/>
      <c r="G163" s="287"/>
      <c r="H163" s="280"/>
      <c r="I163" s="197" t="str">
        <f t="shared" si="12"/>
        <v/>
      </c>
      <c r="J163" s="199">
        <f t="shared" si="13"/>
        <v>1</v>
      </c>
      <c r="K163" s="198">
        <f t="shared" si="14"/>
        <v>0</v>
      </c>
    </row>
    <row r="164" spans="1:13" ht="18" customHeight="1" thickBot="1" x14ac:dyDescent="0.3">
      <c r="A164" s="82"/>
      <c r="B164" s="82"/>
      <c r="C164" s="82"/>
      <c r="D164" s="82"/>
      <c r="E164" s="82"/>
      <c r="F164" s="11" t="s">
        <v>46</v>
      </c>
      <c r="G164" s="281">
        <f>SUM(G144:G163)+G130</f>
        <v>0</v>
      </c>
      <c r="H164" s="320"/>
      <c r="I164" s="119"/>
      <c r="J164" s="196">
        <f>IF(G164&gt;G130,ROW(A170),0)</f>
        <v>0</v>
      </c>
      <c r="K164" s="75"/>
      <c r="L164" s="193">
        <f>IF(G164&gt;G130,ROW(A170),0)</f>
        <v>0</v>
      </c>
    </row>
    <row r="165" spans="1:13" x14ac:dyDescent="0.25">
      <c r="A165" s="82"/>
      <c r="B165" s="82"/>
      <c r="C165" s="82"/>
      <c r="D165" s="82"/>
      <c r="E165" s="82"/>
      <c r="F165" s="82"/>
      <c r="G165" s="82"/>
      <c r="H165" s="82"/>
      <c r="I165" s="119"/>
      <c r="J165" s="75"/>
      <c r="K165" s="75"/>
    </row>
    <row r="166" spans="1:13" x14ac:dyDescent="0.25">
      <c r="A166" t="s">
        <v>155</v>
      </c>
      <c r="B166" s="82"/>
      <c r="C166" s="82"/>
      <c r="D166" s="82"/>
      <c r="E166" s="82"/>
      <c r="F166" s="82"/>
      <c r="G166" s="82"/>
      <c r="H166" s="82"/>
      <c r="I166" s="119"/>
      <c r="J166" s="75"/>
      <c r="K166" s="75"/>
    </row>
    <row r="167" spans="1:13" x14ac:dyDescent="0.25">
      <c r="A167" s="82"/>
      <c r="B167" s="82"/>
      <c r="C167" s="82"/>
      <c r="D167" s="82"/>
      <c r="E167" s="82"/>
      <c r="F167" s="82"/>
      <c r="G167" s="82"/>
      <c r="H167" s="82"/>
      <c r="I167" s="119"/>
      <c r="J167" s="75"/>
      <c r="K167" s="75"/>
    </row>
    <row r="168" spans="1:13" ht="18.75" x14ac:dyDescent="0.3">
      <c r="A168" s="349" t="s">
        <v>43</v>
      </c>
      <c r="B168" s="350">
        <f ca="1">imzatarihi</f>
        <v>46091</v>
      </c>
      <c r="C168" s="352" t="s">
        <v>44</v>
      </c>
      <c r="D168" s="348" t="str">
        <f>IF(kurulusyetkilisi&gt;0,kurulusyetkilisi,"")</f>
        <v/>
      </c>
      <c r="H168" s="82"/>
      <c r="I168" s="119"/>
      <c r="J168" s="75"/>
      <c r="K168" s="75"/>
    </row>
    <row r="169" spans="1:13" ht="18.75" x14ac:dyDescent="0.3">
      <c r="B169" s="351"/>
      <c r="C169" s="352" t="s">
        <v>45</v>
      </c>
      <c r="F169" s="349"/>
      <c r="H169" s="82"/>
      <c r="I169" s="119"/>
      <c r="J169" s="75"/>
      <c r="K169" s="75"/>
      <c r="L169" s="124"/>
    </row>
    <row r="170" spans="1:13" x14ac:dyDescent="0.25">
      <c r="A170" s="82"/>
      <c r="B170" s="82"/>
      <c r="C170" s="82"/>
      <c r="D170" s="82"/>
      <c r="E170" s="82"/>
      <c r="F170" s="82"/>
      <c r="G170" s="82"/>
      <c r="H170" s="82"/>
      <c r="I170" s="119"/>
      <c r="J170" s="75"/>
      <c r="K170" s="75"/>
    </row>
    <row r="171" spans="1:13" x14ac:dyDescent="0.25">
      <c r="A171" s="501" t="s">
        <v>121</v>
      </c>
      <c r="B171" s="501"/>
      <c r="C171" s="501"/>
      <c r="D171" s="501"/>
      <c r="E171" s="501"/>
      <c r="F171" s="501"/>
      <c r="G171" s="501"/>
      <c r="H171" s="501"/>
      <c r="I171" s="116"/>
      <c r="J171" s="75"/>
      <c r="K171" s="75"/>
    </row>
    <row r="172" spans="1:13" x14ac:dyDescent="0.25">
      <c r="A172" s="489" t="str">
        <f>IF(YilDonem&lt;&gt;"",CONCATENATE(YilDonem," dönemine aittir."),"")</f>
        <v/>
      </c>
      <c r="B172" s="489"/>
      <c r="C172" s="489"/>
      <c r="D172" s="489"/>
      <c r="E172" s="489"/>
      <c r="F172" s="489"/>
      <c r="G172" s="489"/>
      <c r="H172" s="489"/>
      <c r="I172" s="116"/>
      <c r="J172" s="75"/>
      <c r="K172" s="75"/>
    </row>
    <row r="173" spans="1:13" ht="15.95" customHeight="1" thickBot="1" x14ac:dyDescent="0.3">
      <c r="A173" s="519" t="s">
        <v>148</v>
      </c>
      <c r="B173" s="519"/>
      <c r="C173" s="519"/>
      <c r="D173" s="519"/>
      <c r="E173" s="519"/>
      <c r="F173" s="519"/>
      <c r="G173" s="519"/>
      <c r="H173" s="519"/>
      <c r="I173" s="116"/>
      <c r="J173" s="75"/>
      <c r="K173" s="75"/>
    </row>
    <row r="174" spans="1:13" ht="31.7" customHeight="1" thickBot="1" x14ac:dyDescent="0.3">
      <c r="A174" s="520" t="s">
        <v>1</v>
      </c>
      <c r="B174" s="521"/>
      <c r="C174" s="493" t="str">
        <f>IF(ProjeNo&gt;0,ProjeNo,"")</f>
        <v/>
      </c>
      <c r="D174" s="494"/>
      <c r="E174" s="494"/>
      <c r="F174" s="494"/>
      <c r="G174" s="494"/>
      <c r="H174" s="495"/>
      <c r="I174" s="116"/>
      <c r="J174" s="75"/>
      <c r="K174" s="75"/>
    </row>
    <row r="175" spans="1:13" ht="45" customHeight="1" thickBot="1" x14ac:dyDescent="0.3">
      <c r="A175" s="522" t="s">
        <v>11</v>
      </c>
      <c r="B175" s="523"/>
      <c r="C175" s="498" t="str">
        <f>IF(ProjeAdi&gt;0,ProjeAdi,"")</f>
        <v/>
      </c>
      <c r="D175" s="499"/>
      <c r="E175" s="499"/>
      <c r="F175" s="499"/>
      <c r="G175" s="499"/>
      <c r="H175" s="500"/>
      <c r="I175" s="116"/>
      <c r="J175" s="75"/>
      <c r="K175" s="75"/>
    </row>
    <row r="176" spans="1:13" s="46" customFormat="1" ht="37.15" customHeight="1" thickBot="1" x14ac:dyDescent="0.3">
      <c r="A176" s="487" t="s">
        <v>7</v>
      </c>
      <c r="B176" s="487" t="s">
        <v>118</v>
      </c>
      <c r="C176" s="487" t="s">
        <v>119</v>
      </c>
      <c r="D176" s="487" t="s">
        <v>120</v>
      </c>
      <c r="E176" s="487" t="s">
        <v>93</v>
      </c>
      <c r="F176" s="487" t="s">
        <v>94</v>
      </c>
      <c r="G176" s="137" t="s">
        <v>95</v>
      </c>
      <c r="H176" s="137" t="s">
        <v>95</v>
      </c>
      <c r="I176" s="117"/>
      <c r="J176" s="76"/>
      <c r="K176" s="76"/>
      <c r="L176" s="125"/>
      <c r="M176" s="125"/>
    </row>
    <row r="177" spans="1:13" ht="18" customHeight="1" thickBot="1" x14ac:dyDescent="0.3">
      <c r="A177" s="505"/>
      <c r="B177" s="505"/>
      <c r="C177" s="505"/>
      <c r="D177" s="505"/>
      <c r="E177" s="505"/>
      <c r="F177" s="505"/>
      <c r="G177" s="138" t="s">
        <v>96</v>
      </c>
      <c r="H177" s="138" t="s">
        <v>99</v>
      </c>
      <c r="I177" s="116"/>
      <c r="J177" s="75"/>
      <c r="K177" s="75"/>
    </row>
    <row r="178" spans="1:13" ht="18" customHeight="1" x14ac:dyDescent="0.25">
      <c r="A178" s="70">
        <v>101</v>
      </c>
      <c r="B178" s="54"/>
      <c r="C178" s="55"/>
      <c r="D178" s="77"/>
      <c r="E178" s="56"/>
      <c r="F178" s="299"/>
      <c r="G178" s="285"/>
      <c r="H178" s="272"/>
      <c r="I178" s="197" t="str">
        <f>IF(AND(COUNTA(B178:D178)&gt;0,J178=1),"Belge Tarihi,Belge Numarası ve KDV Dahil Tutar doldurulduktan sonra KDV Hariç Tutar doldurulabilir.","")</f>
        <v/>
      </c>
      <c r="J178" s="199">
        <f>IF(COUNTA(E178:F178)+COUNTA(H178)=3,0,1)</f>
        <v>1</v>
      </c>
      <c r="K178" s="198">
        <f>IF(J178=1,0,100000000)</f>
        <v>0</v>
      </c>
    </row>
    <row r="179" spans="1:13" ht="18" customHeight="1" x14ac:dyDescent="0.25">
      <c r="A179" s="52">
        <v>102</v>
      </c>
      <c r="B179" s="36"/>
      <c r="C179" s="37"/>
      <c r="D179" s="38"/>
      <c r="E179" s="78"/>
      <c r="F179" s="300"/>
      <c r="G179" s="286"/>
      <c r="H179" s="279"/>
      <c r="I179" s="197" t="str">
        <f t="shared" ref="I179:I197" si="15">IF(AND(COUNTA(B179:D179)&gt;0,J179=1),"Belge Tarihi,Belge Numarası ve KDV Dahil Tutar doldurulduktan sonra KDV Hariç Tutar doldurulabilir.","")</f>
        <v/>
      </c>
      <c r="J179" s="199">
        <f t="shared" ref="J179:J197" si="16">IF(COUNTA(E179:F179)+COUNTA(H179)=3,0,1)</f>
        <v>1</v>
      </c>
      <c r="K179" s="198">
        <f t="shared" ref="K179:K197" si="17">IF(J179=1,0,100000000)</f>
        <v>0</v>
      </c>
    </row>
    <row r="180" spans="1:13" ht="18" customHeight="1" x14ac:dyDescent="0.25">
      <c r="A180" s="52">
        <v>103</v>
      </c>
      <c r="B180" s="36"/>
      <c r="C180" s="37"/>
      <c r="D180" s="38"/>
      <c r="E180" s="78"/>
      <c r="F180" s="300"/>
      <c r="G180" s="286"/>
      <c r="H180" s="279"/>
      <c r="I180" s="197" t="str">
        <f t="shared" si="15"/>
        <v/>
      </c>
      <c r="J180" s="199">
        <f t="shared" si="16"/>
        <v>1</v>
      </c>
      <c r="K180" s="198">
        <f t="shared" si="17"/>
        <v>0</v>
      </c>
    </row>
    <row r="181" spans="1:13" ht="18" customHeight="1" x14ac:dyDescent="0.25">
      <c r="A181" s="52">
        <v>104</v>
      </c>
      <c r="B181" s="36"/>
      <c r="C181" s="37"/>
      <c r="D181" s="38"/>
      <c r="E181" s="78"/>
      <c r="F181" s="300"/>
      <c r="G181" s="286"/>
      <c r="H181" s="279"/>
      <c r="I181" s="197" t="str">
        <f t="shared" si="15"/>
        <v/>
      </c>
      <c r="J181" s="199">
        <f t="shared" si="16"/>
        <v>1</v>
      </c>
      <c r="K181" s="198">
        <f t="shared" si="17"/>
        <v>0</v>
      </c>
    </row>
    <row r="182" spans="1:13" ht="18" customHeight="1" x14ac:dyDescent="0.25">
      <c r="A182" s="52">
        <v>105</v>
      </c>
      <c r="B182" s="36"/>
      <c r="C182" s="37"/>
      <c r="D182" s="38"/>
      <c r="E182" s="78"/>
      <c r="F182" s="300"/>
      <c r="G182" s="286"/>
      <c r="H182" s="279"/>
      <c r="I182" s="197" t="str">
        <f t="shared" si="15"/>
        <v/>
      </c>
      <c r="J182" s="199">
        <f t="shared" si="16"/>
        <v>1</v>
      </c>
      <c r="K182" s="198">
        <f t="shared" si="17"/>
        <v>0</v>
      </c>
      <c r="L182" s="126"/>
      <c r="M182" s="126"/>
    </row>
    <row r="183" spans="1:13" ht="18" customHeight="1" x14ac:dyDescent="0.25">
      <c r="A183" s="52">
        <v>106</v>
      </c>
      <c r="B183" s="36"/>
      <c r="C183" s="37"/>
      <c r="D183" s="38"/>
      <c r="E183" s="78"/>
      <c r="F183" s="300"/>
      <c r="G183" s="286"/>
      <c r="H183" s="279"/>
      <c r="I183" s="197" t="str">
        <f t="shared" si="15"/>
        <v/>
      </c>
      <c r="J183" s="199">
        <f t="shared" si="16"/>
        <v>1</v>
      </c>
      <c r="K183" s="198">
        <f t="shared" si="17"/>
        <v>0</v>
      </c>
    </row>
    <row r="184" spans="1:13" ht="18" customHeight="1" x14ac:dyDescent="0.25">
      <c r="A184" s="52">
        <v>107</v>
      </c>
      <c r="B184" s="36"/>
      <c r="C184" s="37"/>
      <c r="D184" s="38"/>
      <c r="E184" s="78"/>
      <c r="F184" s="300"/>
      <c r="G184" s="286"/>
      <c r="H184" s="279"/>
      <c r="I184" s="197" t="str">
        <f t="shared" si="15"/>
        <v/>
      </c>
      <c r="J184" s="199">
        <f t="shared" si="16"/>
        <v>1</v>
      </c>
      <c r="K184" s="198">
        <f t="shared" si="17"/>
        <v>0</v>
      </c>
    </row>
    <row r="185" spans="1:13" ht="18" customHeight="1" x14ac:dyDescent="0.25">
      <c r="A185" s="52">
        <v>108</v>
      </c>
      <c r="B185" s="36"/>
      <c r="C185" s="37"/>
      <c r="D185" s="38"/>
      <c r="E185" s="78"/>
      <c r="F185" s="300"/>
      <c r="G185" s="286"/>
      <c r="H185" s="279"/>
      <c r="I185" s="197" t="str">
        <f t="shared" si="15"/>
        <v/>
      </c>
      <c r="J185" s="199">
        <f t="shared" si="16"/>
        <v>1</v>
      </c>
      <c r="K185" s="198">
        <f t="shared" si="17"/>
        <v>0</v>
      </c>
    </row>
    <row r="186" spans="1:13" ht="18" customHeight="1" x14ac:dyDescent="0.25">
      <c r="A186" s="52">
        <v>109</v>
      </c>
      <c r="B186" s="36"/>
      <c r="C186" s="37"/>
      <c r="D186" s="38"/>
      <c r="E186" s="78"/>
      <c r="F186" s="300"/>
      <c r="G186" s="286"/>
      <c r="H186" s="279"/>
      <c r="I186" s="197" t="str">
        <f t="shared" si="15"/>
        <v/>
      </c>
      <c r="J186" s="199">
        <f t="shared" si="16"/>
        <v>1</v>
      </c>
      <c r="K186" s="198">
        <f t="shared" si="17"/>
        <v>0</v>
      </c>
    </row>
    <row r="187" spans="1:13" ht="18" customHeight="1" x14ac:dyDescent="0.25">
      <c r="A187" s="52">
        <v>110</v>
      </c>
      <c r="B187" s="36"/>
      <c r="C187" s="37"/>
      <c r="D187" s="38"/>
      <c r="E187" s="78"/>
      <c r="F187" s="300"/>
      <c r="G187" s="286"/>
      <c r="H187" s="279"/>
      <c r="I187" s="197" t="str">
        <f t="shared" si="15"/>
        <v/>
      </c>
      <c r="J187" s="199">
        <f t="shared" si="16"/>
        <v>1</v>
      </c>
      <c r="K187" s="198">
        <f t="shared" si="17"/>
        <v>0</v>
      </c>
    </row>
    <row r="188" spans="1:13" ht="18" customHeight="1" x14ac:dyDescent="0.25">
      <c r="A188" s="52">
        <v>111</v>
      </c>
      <c r="B188" s="36"/>
      <c r="C188" s="37"/>
      <c r="D188" s="38"/>
      <c r="E188" s="78"/>
      <c r="F188" s="300"/>
      <c r="G188" s="286"/>
      <c r="H188" s="279"/>
      <c r="I188" s="197" t="str">
        <f t="shared" si="15"/>
        <v/>
      </c>
      <c r="J188" s="199">
        <f t="shared" si="16"/>
        <v>1</v>
      </c>
      <c r="K188" s="198">
        <f t="shared" si="17"/>
        <v>0</v>
      </c>
    </row>
    <row r="189" spans="1:13" ht="18" customHeight="1" x14ac:dyDescent="0.25">
      <c r="A189" s="52">
        <v>112</v>
      </c>
      <c r="B189" s="36"/>
      <c r="C189" s="37"/>
      <c r="D189" s="38"/>
      <c r="E189" s="78"/>
      <c r="F189" s="300"/>
      <c r="G189" s="286"/>
      <c r="H189" s="279"/>
      <c r="I189" s="197" t="str">
        <f t="shared" si="15"/>
        <v/>
      </c>
      <c r="J189" s="199">
        <f t="shared" si="16"/>
        <v>1</v>
      </c>
      <c r="K189" s="198">
        <f t="shared" si="17"/>
        <v>0</v>
      </c>
    </row>
    <row r="190" spans="1:13" ht="18" customHeight="1" x14ac:dyDescent="0.25">
      <c r="A190" s="52">
        <v>113</v>
      </c>
      <c r="B190" s="36"/>
      <c r="C190" s="37"/>
      <c r="D190" s="38"/>
      <c r="E190" s="78"/>
      <c r="F190" s="300"/>
      <c r="G190" s="286"/>
      <c r="H190" s="279"/>
      <c r="I190" s="197" t="str">
        <f t="shared" si="15"/>
        <v/>
      </c>
      <c r="J190" s="199">
        <f t="shared" si="16"/>
        <v>1</v>
      </c>
      <c r="K190" s="198">
        <f t="shared" si="17"/>
        <v>0</v>
      </c>
    </row>
    <row r="191" spans="1:13" ht="18" customHeight="1" x14ac:dyDescent="0.25">
      <c r="A191" s="52">
        <v>114</v>
      </c>
      <c r="B191" s="36"/>
      <c r="C191" s="37"/>
      <c r="D191" s="38"/>
      <c r="E191" s="78"/>
      <c r="F191" s="300"/>
      <c r="G191" s="286"/>
      <c r="H191" s="279"/>
      <c r="I191" s="197" t="str">
        <f t="shared" si="15"/>
        <v/>
      </c>
      <c r="J191" s="199">
        <f t="shared" si="16"/>
        <v>1</v>
      </c>
      <c r="K191" s="198">
        <f t="shared" si="17"/>
        <v>0</v>
      </c>
    </row>
    <row r="192" spans="1:13" ht="18" customHeight="1" x14ac:dyDescent="0.25">
      <c r="A192" s="52">
        <v>115</v>
      </c>
      <c r="B192" s="36"/>
      <c r="C192" s="37"/>
      <c r="D192" s="38"/>
      <c r="E192" s="78"/>
      <c r="F192" s="300"/>
      <c r="G192" s="286"/>
      <c r="H192" s="279"/>
      <c r="I192" s="197" t="str">
        <f t="shared" si="15"/>
        <v/>
      </c>
      <c r="J192" s="199">
        <f t="shared" si="16"/>
        <v>1</v>
      </c>
      <c r="K192" s="198">
        <f t="shared" si="17"/>
        <v>0</v>
      </c>
    </row>
    <row r="193" spans="1:12" ht="18" customHeight="1" x14ac:dyDescent="0.25">
      <c r="A193" s="52">
        <v>116</v>
      </c>
      <c r="B193" s="36"/>
      <c r="C193" s="37"/>
      <c r="D193" s="38"/>
      <c r="E193" s="78"/>
      <c r="F193" s="300"/>
      <c r="G193" s="286"/>
      <c r="H193" s="279"/>
      <c r="I193" s="197" t="str">
        <f t="shared" si="15"/>
        <v/>
      </c>
      <c r="J193" s="199">
        <f t="shared" si="16"/>
        <v>1</v>
      </c>
      <c r="K193" s="198">
        <f t="shared" si="17"/>
        <v>0</v>
      </c>
    </row>
    <row r="194" spans="1:12" ht="18" customHeight="1" x14ac:dyDescent="0.25">
      <c r="A194" s="52">
        <v>117</v>
      </c>
      <c r="B194" s="36"/>
      <c r="C194" s="37"/>
      <c r="D194" s="38"/>
      <c r="E194" s="78"/>
      <c r="F194" s="300"/>
      <c r="G194" s="286"/>
      <c r="H194" s="279"/>
      <c r="I194" s="197" t="str">
        <f t="shared" si="15"/>
        <v/>
      </c>
      <c r="J194" s="199">
        <f t="shared" si="16"/>
        <v>1</v>
      </c>
      <c r="K194" s="198">
        <f t="shared" si="17"/>
        <v>0</v>
      </c>
    </row>
    <row r="195" spans="1:12" ht="18" customHeight="1" x14ac:dyDescent="0.25">
      <c r="A195" s="52">
        <v>118</v>
      </c>
      <c r="B195" s="36"/>
      <c r="C195" s="37"/>
      <c r="D195" s="38"/>
      <c r="E195" s="78"/>
      <c r="F195" s="300"/>
      <c r="G195" s="286"/>
      <c r="H195" s="279"/>
      <c r="I195" s="197" t="str">
        <f t="shared" si="15"/>
        <v/>
      </c>
      <c r="J195" s="199">
        <f t="shared" si="16"/>
        <v>1</v>
      </c>
      <c r="K195" s="198">
        <f t="shared" si="17"/>
        <v>0</v>
      </c>
    </row>
    <row r="196" spans="1:12" ht="18" customHeight="1" x14ac:dyDescent="0.25">
      <c r="A196" s="52">
        <v>119</v>
      </c>
      <c r="B196" s="36"/>
      <c r="C196" s="37"/>
      <c r="D196" s="38"/>
      <c r="E196" s="78"/>
      <c r="F196" s="300"/>
      <c r="G196" s="286"/>
      <c r="H196" s="279"/>
      <c r="I196" s="197" t="str">
        <f t="shared" si="15"/>
        <v/>
      </c>
      <c r="J196" s="199">
        <f t="shared" si="16"/>
        <v>1</v>
      </c>
      <c r="K196" s="198">
        <f t="shared" si="17"/>
        <v>0</v>
      </c>
    </row>
    <row r="197" spans="1:12" ht="18" customHeight="1" thickBot="1" x14ac:dyDescent="0.3">
      <c r="A197" s="71">
        <v>120</v>
      </c>
      <c r="B197" s="39"/>
      <c r="C197" s="40"/>
      <c r="D197" s="41"/>
      <c r="E197" s="80"/>
      <c r="F197" s="301"/>
      <c r="G197" s="287"/>
      <c r="H197" s="280"/>
      <c r="I197" s="197" t="str">
        <f t="shared" si="15"/>
        <v/>
      </c>
      <c r="J197" s="199">
        <f t="shared" si="16"/>
        <v>1</v>
      </c>
      <c r="K197" s="198">
        <f t="shared" si="17"/>
        <v>0</v>
      </c>
    </row>
    <row r="198" spans="1:12" ht="18" customHeight="1" thickBot="1" x14ac:dyDescent="0.3">
      <c r="A198" s="82"/>
      <c r="B198" s="82"/>
      <c r="C198" s="82"/>
      <c r="D198" s="82"/>
      <c r="E198" s="82"/>
      <c r="F198" s="11" t="s">
        <v>46</v>
      </c>
      <c r="G198" s="281">
        <f>SUM(G178:G197)+G164</f>
        <v>0</v>
      </c>
      <c r="H198" s="320"/>
      <c r="I198" s="119"/>
      <c r="J198" s="196">
        <f>IF(G198&gt;G164,ROW(A204),0)</f>
        <v>0</v>
      </c>
      <c r="K198" s="75"/>
      <c r="L198" s="193">
        <f>IF(G198&gt;G164,ROW(A204),0)</f>
        <v>0</v>
      </c>
    </row>
    <row r="199" spans="1:12" x14ac:dyDescent="0.25">
      <c r="A199" s="82"/>
      <c r="B199" s="82"/>
      <c r="C199" s="82"/>
      <c r="D199" s="82"/>
      <c r="E199" s="82"/>
      <c r="F199" s="82"/>
      <c r="G199" s="82"/>
      <c r="H199" s="82"/>
      <c r="I199" s="119"/>
      <c r="J199" s="75"/>
      <c r="K199" s="75"/>
    </row>
    <row r="200" spans="1:12" x14ac:dyDescent="0.25">
      <c r="A200" t="s">
        <v>155</v>
      </c>
      <c r="B200" s="82"/>
      <c r="C200" s="82"/>
      <c r="D200" s="82"/>
      <c r="E200" s="82"/>
      <c r="F200" s="82"/>
      <c r="G200" s="82"/>
      <c r="H200" s="82"/>
      <c r="I200" s="119"/>
      <c r="J200" s="75"/>
      <c r="K200" s="75"/>
    </row>
    <row r="201" spans="1:12" x14ac:dyDescent="0.25">
      <c r="A201" s="82"/>
      <c r="B201" s="82"/>
      <c r="C201" s="82"/>
      <c r="D201" s="82"/>
      <c r="E201" s="82"/>
      <c r="F201" s="82"/>
      <c r="G201" s="82"/>
      <c r="H201" s="82"/>
      <c r="I201" s="119"/>
      <c r="J201" s="75"/>
      <c r="K201" s="75"/>
    </row>
    <row r="202" spans="1:12" ht="18.75" x14ac:dyDescent="0.3">
      <c r="A202" s="349" t="s">
        <v>43</v>
      </c>
      <c r="B202" s="350">
        <f ca="1">imzatarihi</f>
        <v>46091</v>
      </c>
      <c r="C202" s="352" t="s">
        <v>44</v>
      </c>
      <c r="D202" s="348" t="str">
        <f>IF(kurulusyetkilisi&gt;0,kurulusyetkilisi,"")</f>
        <v/>
      </c>
      <c r="H202" s="82"/>
      <c r="I202" s="119"/>
      <c r="J202" s="75"/>
      <c r="K202" s="75"/>
    </row>
    <row r="203" spans="1:12" ht="18.75" x14ac:dyDescent="0.3">
      <c r="B203" s="351"/>
      <c r="C203" s="352" t="s">
        <v>45</v>
      </c>
      <c r="F203" s="349"/>
      <c r="H203" s="82"/>
      <c r="I203" s="119"/>
      <c r="J203" s="75"/>
      <c r="K203" s="75"/>
    </row>
    <row r="204" spans="1:12" x14ac:dyDescent="0.25">
      <c r="A204" s="82"/>
      <c r="B204" s="82"/>
      <c r="C204" s="82"/>
      <c r="D204" s="82"/>
      <c r="E204" s="82"/>
      <c r="F204" s="82"/>
      <c r="G204" s="82"/>
      <c r="H204" s="82"/>
      <c r="I204" s="119"/>
      <c r="J204" s="75"/>
      <c r="K204" s="75"/>
      <c r="L204" s="124"/>
    </row>
    <row r="205" spans="1:12" x14ac:dyDescent="0.25">
      <c r="A205" s="501" t="s">
        <v>121</v>
      </c>
      <c r="B205" s="501"/>
      <c r="C205" s="501"/>
      <c r="D205" s="501"/>
      <c r="E205" s="501"/>
      <c r="F205" s="501"/>
      <c r="G205" s="501"/>
      <c r="H205" s="501"/>
      <c r="I205" s="116"/>
      <c r="J205" s="75"/>
      <c r="K205" s="75"/>
    </row>
    <row r="206" spans="1:12" x14ac:dyDescent="0.25">
      <c r="A206" s="489" t="str">
        <f>IF(YilDonem&lt;&gt;"",CONCATENATE(YilDonem," dönemine aittir."),"")</f>
        <v/>
      </c>
      <c r="B206" s="489"/>
      <c r="C206" s="489"/>
      <c r="D206" s="489"/>
      <c r="E206" s="489"/>
      <c r="F206" s="489"/>
      <c r="G206" s="489"/>
      <c r="H206" s="489"/>
      <c r="I206" s="116"/>
      <c r="J206" s="75"/>
      <c r="K206" s="75"/>
    </row>
    <row r="207" spans="1:12" ht="15.95" customHeight="1" thickBot="1" x14ac:dyDescent="0.3">
      <c r="A207" s="519" t="s">
        <v>148</v>
      </c>
      <c r="B207" s="519"/>
      <c r="C207" s="519"/>
      <c r="D207" s="519"/>
      <c r="E207" s="519"/>
      <c r="F207" s="519"/>
      <c r="G207" s="519"/>
      <c r="H207" s="519"/>
      <c r="I207" s="116"/>
      <c r="J207" s="75"/>
      <c r="K207" s="75"/>
    </row>
    <row r="208" spans="1:12" ht="31.7" customHeight="1" thickBot="1" x14ac:dyDescent="0.3">
      <c r="A208" s="520" t="s">
        <v>1</v>
      </c>
      <c r="B208" s="521"/>
      <c r="C208" s="493" t="str">
        <f>IF(ProjeNo&gt;0,ProjeNo,"")</f>
        <v/>
      </c>
      <c r="D208" s="494"/>
      <c r="E208" s="494"/>
      <c r="F208" s="494"/>
      <c r="G208" s="494"/>
      <c r="H208" s="495"/>
      <c r="I208" s="116"/>
      <c r="J208" s="75"/>
      <c r="K208" s="75"/>
    </row>
    <row r="209" spans="1:13" ht="45" customHeight="1" thickBot="1" x14ac:dyDescent="0.3">
      <c r="A209" s="522" t="s">
        <v>11</v>
      </c>
      <c r="B209" s="523"/>
      <c r="C209" s="498" t="str">
        <f>IF(ProjeAdi&gt;0,ProjeAdi,"")</f>
        <v/>
      </c>
      <c r="D209" s="499"/>
      <c r="E209" s="499"/>
      <c r="F209" s="499"/>
      <c r="G209" s="499"/>
      <c r="H209" s="500"/>
      <c r="I209" s="116"/>
      <c r="J209" s="75"/>
      <c r="K209" s="75"/>
    </row>
    <row r="210" spans="1:13" s="46" customFormat="1" ht="37.15" customHeight="1" thickBot="1" x14ac:dyDescent="0.3">
      <c r="A210" s="487" t="s">
        <v>7</v>
      </c>
      <c r="B210" s="487" t="s">
        <v>118</v>
      </c>
      <c r="C210" s="487" t="s">
        <v>119</v>
      </c>
      <c r="D210" s="487" t="s">
        <v>120</v>
      </c>
      <c r="E210" s="487" t="s">
        <v>93</v>
      </c>
      <c r="F210" s="487" t="s">
        <v>94</v>
      </c>
      <c r="G210" s="137" t="s">
        <v>95</v>
      </c>
      <c r="H210" s="137" t="s">
        <v>95</v>
      </c>
      <c r="I210" s="117"/>
      <c r="J210" s="76"/>
      <c r="K210" s="76"/>
      <c r="L210" s="125"/>
      <c r="M210" s="125"/>
    </row>
    <row r="211" spans="1:13" ht="18" customHeight="1" thickBot="1" x14ac:dyDescent="0.3">
      <c r="A211" s="505"/>
      <c r="B211" s="505"/>
      <c r="C211" s="505"/>
      <c r="D211" s="505"/>
      <c r="E211" s="505"/>
      <c r="F211" s="505"/>
      <c r="G211" s="138" t="s">
        <v>96</v>
      </c>
      <c r="H211" s="138" t="s">
        <v>99</v>
      </c>
      <c r="I211" s="116"/>
      <c r="J211" s="75"/>
      <c r="K211" s="75"/>
    </row>
    <row r="212" spans="1:13" ht="18" customHeight="1" x14ac:dyDescent="0.25">
      <c r="A212" s="70">
        <v>121</v>
      </c>
      <c r="B212" s="54"/>
      <c r="C212" s="55"/>
      <c r="D212" s="77"/>
      <c r="E212" s="56"/>
      <c r="F212" s="299"/>
      <c r="G212" s="285"/>
      <c r="H212" s="272"/>
      <c r="I212" s="197" t="str">
        <f>IF(AND(COUNTA(B212:D212)&gt;0,J212=1),"Belge Tarihi,Belge Numarası ve KDV Dahil Tutar doldurulduktan sonra KDV Hariç Tutar doldurulabilir.","")</f>
        <v/>
      </c>
      <c r="J212" s="199">
        <f>IF(COUNTA(E212:F212)+COUNTA(H212)=3,0,1)</f>
        <v>1</v>
      </c>
      <c r="K212" s="198">
        <f>IF(J212=1,0,100000000)</f>
        <v>0</v>
      </c>
    </row>
    <row r="213" spans="1:13" ht="18" customHeight="1" x14ac:dyDescent="0.25">
      <c r="A213" s="52">
        <v>122</v>
      </c>
      <c r="B213" s="36"/>
      <c r="C213" s="37"/>
      <c r="D213" s="38"/>
      <c r="E213" s="78"/>
      <c r="F213" s="300"/>
      <c r="G213" s="286"/>
      <c r="H213" s="279"/>
      <c r="I213" s="197" t="str">
        <f t="shared" ref="I213:I231" si="18">IF(AND(COUNTA(B213:D213)&gt;0,J213=1),"Belge Tarihi,Belge Numarası ve KDV Dahil Tutar doldurulduktan sonra KDV Hariç Tutar doldurulabilir.","")</f>
        <v/>
      </c>
      <c r="J213" s="199">
        <f t="shared" ref="J213:J231" si="19">IF(COUNTA(E213:F213)+COUNTA(H213)=3,0,1)</f>
        <v>1</v>
      </c>
      <c r="K213" s="198">
        <f t="shared" ref="K213:K231" si="20">IF(J213=1,0,100000000)</f>
        <v>0</v>
      </c>
    </row>
    <row r="214" spans="1:13" ht="18" customHeight="1" x14ac:dyDescent="0.25">
      <c r="A214" s="52">
        <v>123</v>
      </c>
      <c r="B214" s="36"/>
      <c r="C214" s="37"/>
      <c r="D214" s="38"/>
      <c r="E214" s="78"/>
      <c r="F214" s="300"/>
      <c r="G214" s="286"/>
      <c r="H214" s="279"/>
      <c r="I214" s="197" t="str">
        <f t="shared" si="18"/>
        <v/>
      </c>
      <c r="J214" s="199">
        <f t="shared" si="19"/>
        <v>1</v>
      </c>
      <c r="K214" s="198">
        <f t="shared" si="20"/>
        <v>0</v>
      </c>
    </row>
    <row r="215" spans="1:13" ht="18" customHeight="1" x14ac:dyDescent="0.25">
      <c r="A215" s="52">
        <v>124</v>
      </c>
      <c r="B215" s="36"/>
      <c r="C215" s="37"/>
      <c r="D215" s="38"/>
      <c r="E215" s="78"/>
      <c r="F215" s="300"/>
      <c r="G215" s="286"/>
      <c r="H215" s="279"/>
      <c r="I215" s="197" t="str">
        <f t="shared" si="18"/>
        <v/>
      </c>
      <c r="J215" s="199">
        <f t="shared" si="19"/>
        <v>1</v>
      </c>
      <c r="K215" s="198">
        <f t="shared" si="20"/>
        <v>0</v>
      </c>
    </row>
    <row r="216" spans="1:13" ht="18" customHeight="1" x14ac:dyDescent="0.25">
      <c r="A216" s="52">
        <v>125</v>
      </c>
      <c r="B216" s="36"/>
      <c r="C216" s="37"/>
      <c r="D216" s="38"/>
      <c r="E216" s="78"/>
      <c r="F216" s="300"/>
      <c r="G216" s="286"/>
      <c r="H216" s="279"/>
      <c r="I216" s="197" t="str">
        <f t="shared" si="18"/>
        <v/>
      </c>
      <c r="J216" s="199">
        <f t="shared" si="19"/>
        <v>1</v>
      </c>
      <c r="K216" s="198">
        <f t="shared" si="20"/>
        <v>0</v>
      </c>
    </row>
    <row r="217" spans="1:13" ht="18" customHeight="1" x14ac:dyDescent="0.25">
      <c r="A217" s="52">
        <v>126</v>
      </c>
      <c r="B217" s="36"/>
      <c r="C217" s="37"/>
      <c r="D217" s="38"/>
      <c r="E217" s="78"/>
      <c r="F217" s="300"/>
      <c r="G217" s="286"/>
      <c r="H217" s="279"/>
      <c r="I217" s="197" t="str">
        <f t="shared" si="18"/>
        <v/>
      </c>
      <c r="J217" s="199">
        <f t="shared" si="19"/>
        <v>1</v>
      </c>
      <c r="K217" s="198">
        <f t="shared" si="20"/>
        <v>0</v>
      </c>
      <c r="L217" s="126"/>
      <c r="M217" s="126"/>
    </row>
    <row r="218" spans="1:13" ht="18" customHeight="1" x14ac:dyDescent="0.25">
      <c r="A218" s="52">
        <v>127</v>
      </c>
      <c r="B218" s="36"/>
      <c r="C218" s="37"/>
      <c r="D218" s="38"/>
      <c r="E218" s="78"/>
      <c r="F218" s="300"/>
      <c r="G218" s="286"/>
      <c r="H218" s="279"/>
      <c r="I218" s="197" t="str">
        <f t="shared" si="18"/>
        <v/>
      </c>
      <c r="J218" s="199">
        <f t="shared" si="19"/>
        <v>1</v>
      </c>
      <c r="K218" s="198">
        <f t="shared" si="20"/>
        <v>0</v>
      </c>
    </row>
    <row r="219" spans="1:13" ht="18" customHeight="1" x14ac:dyDescent="0.25">
      <c r="A219" s="52">
        <v>128</v>
      </c>
      <c r="B219" s="36"/>
      <c r="C219" s="37"/>
      <c r="D219" s="38"/>
      <c r="E219" s="78"/>
      <c r="F219" s="300"/>
      <c r="G219" s="286"/>
      <c r="H219" s="279"/>
      <c r="I219" s="197" t="str">
        <f t="shared" si="18"/>
        <v/>
      </c>
      <c r="J219" s="199">
        <f t="shared" si="19"/>
        <v>1</v>
      </c>
      <c r="K219" s="198">
        <f t="shared" si="20"/>
        <v>0</v>
      </c>
    </row>
    <row r="220" spans="1:13" ht="18" customHeight="1" x14ac:dyDescent="0.25">
      <c r="A220" s="52">
        <v>129</v>
      </c>
      <c r="B220" s="36"/>
      <c r="C220" s="37"/>
      <c r="D220" s="38"/>
      <c r="E220" s="78"/>
      <c r="F220" s="300"/>
      <c r="G220" s="286"/>
      <c r="H220" s="279"/>
      <c r="I220" s="197" t="str">
        <f t="shared" si="18"/>
        <v/>
      </c>
      <c r="J220" s="199">
        <f t="shared" si="19"/>
        <v>1</v>
      </c>
      <c r="K220" s="198">
        <f t="shared" si="20"/>
        <v>0</v>
      </c>
    </row>
    <row r="221" spans="1:13" ht="18" customHeight="1" x14ac:dyDescent="0.25">
      <c r="A221" s="52">
        <v>130</v>
      </c>
      <c r="B221" s="36"/>
      <c r="C221" s="37"/>
      <c r="D221" s="38"/>
      <c r="E221" s="78"/>
      <c r="F221" s="300"/>
      <c r="G221" s="286"/>
      <c r="H221" s="279"/>
      <c r="I221" s="197" t="str">
        <f t="shared" si="18"/>
        <v/>
      </c>
      <c r="J221" s="199">
        <f t="shared" si="19"/>
        <v>1</v>
      </c>
      <c r="K221" s="198">
        <f t="shared" si="20"/>
        <v>0</v>
      </c>
    </row>
    <row r="222" spans="1:13" ht="18" customHeight="1" x14ac:dyDescent="0.25">
      <c r="A222" s="52">
        <v>131</v>
      </c>
      <c r="B222" s="36"/>
      <c r="C222" s="37"/>
      <c r="D222" s="38"/>
      <c r="E222" s="78"/>
      <c r="F222" s="300"/>
      <c r="G222" s="286"/>
      <c r="H222" s="279"/>
      <c r="I222" s="197" t="str">
        <f t="shared" si="18"/>
        <v/>
      </c>
      <c r="J222" s="199">
        <f t="shared" si="19"/>
        <v>1</v>
      </c>
      <c r="K222" s="198">
        <f t="shared" si="20"/>
        <v>0</v>
      </c>
    </row>
    <row r="223" spans="1:13" ht="18" customHeight="1" x14ac:dyDescent="0.25">
      <c r="A223" s="52">
        <v>132</v>
      </c>
      <c r="B223" s="36"/>
      <c r="C223" s="37"/>
      <c r="D223" s="38"/>
      <c r="E223" s="78"/>
      <c r="F223" s="300"/>
      <c r="G223" s="286"/>
      <c r="H223" s="279"/>
      <c r="I223" s="197" t="str">
        <f t="shared" si="18"/>
        <v/>
      </c>
      <c r="J223" s="199">
        <f t="shared" si="19"/>
        <v>1</v>
      </c>
      <c r="K223" s="198">
        <f t="shared" si="20"/>
        <v>0</v>
      </c>
    </row>
    <row r="224" spans="1:13" ht="18" customHeight="1" x14ac:dyDescent="0.25">
      <c r="A224" s="52">
        <v>133</v>
      </c>
      <c r="B224" s="36"/>
      <c r="C224" s="37"/>
      <c r="D224" s="38"/>
      <c r="E224" s="78"/>
      <c r="F224" s="300"/>
      <c r="G224" s="286"/>
      <c r="H224" s="279"/>
      <c r="I224" s="197" t="str">
        <f t="shared" si="18"/>
        <v/>
      </c>
      <c r="J224" s="199">
        <f t="shared" si="19"/>
        <v>1</v>
      </c>
      <c r="K224" s="198">
        <f t="shared" si="20"/>
        <v>0</v>
      </c>
    </row>
    <row r="225" spans="1:12" ht="18" customHeight="1" x14ac:dyDescent="0.25">
      <c r="A225" s="52">
        <v>134</v>
      </c>
      <c r="B225" s="36"/>
      <c r="C225" s="37"/>
      <c r="D225" s="38"/>
      <c r="E225" s="78"/>
      <c r="F225" s="300"/>
      <c r="G225" s="286"/>
      <c r="H225" s="279"/>
      <c r="I225" s="197" t="str">
        <f t="shared" si="18"/>
        <v/>
      </c>
      <c r="J225" s="199">
        <f t="shared" si="19"/>
        <v>1</v>
      </c>
      <c r="K225" s="198">
        <f t="shared" si="20"/>
        <v>0</v>
      </c>
    </row>
    <row r="226" spans="1:12" ht="18" customHeight="1" x14ac:dyDescent="0.25">
      <c r="A226" s="52">
        <v>135</v>
      </c>
      <c r="B226" s="36"/>
      <c r="C226" s="37"/>
      <c r="D226" s="38"/>
      <c r="E226" s="78"/>
      <c r="F226" s="300"/>
      <c r="G226" s="286"/>
      <c r="H226" s="279"/>
      <c r="I226" s="197" t="str">
        <f t="shared" si="18"/>
        <v/>
      </c>
      <c r="J226" s="199">
        <f t="shared" si="19"/>
        <v>1</v>
      </c>
      <c r="K226" s="198">
        <f t="shared" si="20"/>
        <v>0</v>
      </c>
    </row>
    <row r="227" spans="1:12" ht="18" customHeight="1" x14ac:dyDescent="0.25">
      <c r="A227" s="52">
        <v>136</v>
      </c>
      <c r="B227" s="36"/>
      <c r="C227" s="37"/>
      <c r="D227" s="38"/>
      <c r="E227" s="78"/>
      <c r="F227" s="300"/>
      <c r="G227" s="286"/>
      <c r="H227" s="279"/>
      <c r="I227" s="197" t="str">
        <f t="shared" si="18"/>
        <v/>
      </c>
      <c r="J227" s="199">
        <f t="shared" si="19"/>
        <v>1</v>
      </c>
      <c r="K227" s="198">
        <f t="shared" si="20"/>
        <v>0</v>
      </c>
    </row>
    <row r="228" spans="1:12" ht="18" customHeight="1" x14ac:dyDescent="0.25">
      <c r="A228" s="52">
        <v>137</v>
      </c>
      <c r="B228" s="36"/>
      <c r="C228" s="37"/>
      <c r="D228" s="38"/>
      <c r="E228" s="78"/>
      <c r="F228" s="300"/>
      <c r="G228" s="286"/>
      <c r="H228" s="279"/>
      <c r="I228" s="197" t="str">
        <f t="shared" si="18"/>
        <v/>
      </c>
      <c r="J228" s="199">
        <f t="shared" si="19"/>
        <v>1</v>
      </c>
      <c r="K228" s="198">
        <f t="shared" si="20"/>
        <v>0</v>
      </c>
    </row>
    <row r="229" spans="1:12" ht="18" customHeight="1" x14ac:dyDescent="0.25">
      <c r="A229" s="52">
        <v>138</v>
      </c>
      <c r="B229" s="36"/>
      <c r="C229" s="37"/>
      <c r="D229" s="38"/>
      <c r="E229" s="78"/>
      <c r="F229" s="300"/>
      <c r="G229" s="286"/>
      <c r="H229" s="279"/>
      <c r="I229" s="197" t="str">
        <f t="shared" si="18"/>
        <v/>
      </c>
      <c r="J229" s="199">
        <f t="shared" si="19"/>
        <v>1</v>
      </c>
      <c r="K229" s="198">
        <f t="shared" si="20"/>
        <v>0</v>
      </c>
    </row>
    <row r="230" spans="1:12" ht="18" customHeight="1" x14ac:dyDescent="0.25">
      <c r="A230" s="52">
        <v>139</v>
      </c>
      <c r="B230" s="36"/>
      <c r="C230" s="37"/>
      <c r="D230" s="38"/>
      <c r="E230" s="78"/>
      <c r="F230" s="300"/>
      <c r="G230" s="286"/>
      <c r="H230" s="279"/>
      <c r="I230" s="197" t="str">
        <f t="shared" si="18"/>
        <v/>
      </c>
      <c r="J230" s="199">
        <f t="shared" si="19"/>
        <v>1</v>
      </c>
      <c r="K230" s="198">
        <f t="shared" si="20"/>
        <v>0</v>
      </c>
    </row>
    <row r="231" spans="1:12" ht="18" customHeight="1" thickBot="1" x14ac:dyDescent="0.3">
      <c r="A231" s="71">
        <v>140</v>
      </c>
      <c r="B231" s="39"/>
      <c r="C231" s="40"/>
      <c r="D231" s="41"/>
      <c r="E231" s="80"/>
      <c r="F231" s="301"/>
      <c r="G231" s="287"/>
      <c r="H231" s="280"/>
      <c r="I231" s="197" t="str">
        <f t="shared" si="18"/>
        <v/>
      </c>
      <c r="J231" s="199">
        <f t="shared" si="19"/>
        <v>1</v>
      </c>
      <c r="K231" s="198">
        <f t="shared" si="20"/>
        <v>0</v>
      </c>
    </row>
    <row r="232" spans="1:12" ht="18" customHeight="1" thickBot="1" x14ac:dyDescent="0.3">
      <c r="A232" s="82"/>
      <c r="B232" s="82"/>
      <c r="C232" s="82"/>
      <c r="D232" s="82"/>
      <c r="E232" s="82"/>
      <c r="F232" s="11" t="s">
        <v>46</v>
      </c>
      <c r="G232" s="281">
        <f>SUM(G212:G231)+G198</f>
        <v>0</v>
      </c>
      <c r="H232" s="320"/>
      <c r="I232" s="119"/>
      <c r="J232" s="196">
        <f>IF(G232&gt;G198,ROW(A238),0)</f>
        <v>0</v>
      </c>
      <c r="K232" s="75"/>
      <c r="L232" s="193">
        <f>IF(G232&gt;G198,ROW(A238),0)</f>
        <v>0</v>
      </c>
    </row>
    <row r="233" spans="1:12" x14ac:dyDescent="0.25">
      <c r="A233" s="82"/>
      <c r="B233" s="82"/>
      <c r="C233" s="82"/>
      <c r="D233" s="82"/>
      <c r="E233" s="82"/>
      <c r="F233" s="82"/>
      <c r="G233" s="82"/>
      <c r="H233" s="82"/>
      <c r="I233" s="119"/>
      <c r="J233" s="75"/>
      <c r="K233" s="75"/>
    </row>
    <row r="234" spans="1:12" x14ac:dyDescent="0.25">
      <c r="A234" t="s">
        <v>155</v>
      </c>
      <c r="B234" s="82"/>
      <c r="C234" s="82"/>
      <c r="D234" s="82"/>
      <c r="E234" s="82"/>
      <c r="F234" s="82"/>
      <c r="G234" s="82"/>
      <c r="H234" s="82"/>
      <c r="I234" s="119"/>
      <c r="J234" s="75"/>
      <c r="K234" s="75"/>
    </row>
    <row r="235" spans="1:12" x14ac:dyDescent="0.25">
      <c r="A235" s="82"/>
      <c r="B235" s="82"/>
      <c r="C235" s="82"/>
      <c r="D235" s="82"/>
      <c r="E235" s="82"/>
      <c r="F235" s="82"/>
      <c r="G235" s="82"/>
      <c r="H235" s="82"/>
      <c r="I235" s="119"/>
      <c r="J235" s="75"/>
      <c r="K235" s="75"/>
    </row>
    <row r="236" spans="1:12" ht="18.75" x14ac:dyDescent="0.3">
      <c r="A236" s="349" t="s">
        <v>43</v>
      </c>
      <c r="B236" s="350">
        <f ca="1">imzatarihi</f>
        <v>46091</v>
      </c>
      <c r="C236" s="352" t="s">
        <v>44</v>
      </c>
      <c r="D236" s="348" t="str">
        <f>IF(kurulusyetkilisi&gt;0,kurulusyetkilisi,"")</f>
        <v/>
      </c>
      <c r="H236" s="82"/>
      <c r="I236" s="119"/>
      <c r="J236" s="75"/>
      <c r="K236" s="75"/>
    </row>
    <row r="237" spans="1:12" ht="18.75" x14ac:dyDescent="0.3">
      <c r="B237" s="351"/>
      <c r="C237" s="352" t="s">
        <v>45</v>
      </c>
      <c r="F237" s="349"/>
      <c r="H237" s="82"/>
      <c r="I237" s="119"/>
      <c r="J237" s="75"/>
      <c r="K237" s="75"/>
    </row>
    <row r="238" spans="1:12" x14ac:dyDescent="0.25">
      <c r="A238" s="82"/>
      <c r="B238" s="82"/>
      <c r="C238" s="82"/>
      <c r="D238" s="82"/>
      <c r="E238" s="82"/>
      <c r="F238" s="82"/>
      <c r="G238" s="82"/>
      <c r="H238" s="82"/>
      <c r="I238" s="119"/>
      <c r="J238" s="75"/>
      <c r="K238" s="75"/>
    </row>
    <row r="239" spans="1:12" x14ac:dyDescent="0.25">
      <c r="A239" s="501" t="s">
        <v>121</v>
      </c>
      <c r="B239" s="501"/>
      <c r="C239" s="501"/>
      <c r="D239" s="501"/>
      <c r="E239" s="501"/>
      <c r="F239" s="501"/>
      <c r="G239" s="501"/>
      <c r="H239" s="501"/>
      <c r="I239" s="116"/>
      <c r="J239" s="75"/>
      <c r="K239" s="75"/>
      <c r="L239" s="124"/>
    </row>
    <row r="240" spans="1:12" x14ac:dyDescent="0.25">
      <c r="A240" s="489" t="str">
        <f>IF(YilDonem&lt;&gt;"",CONCATENATE(YilDonem," dönemine aittir."),"")</f>
        <v/>
      </c>
      <c r="B240" s="489"/>
      <c r="C240" s="489"/>
      <c r="D240" s="489"/>
      <c r="E240" s="489"/>
      <c r="F240" s="489"/>
      <c r="G240" s="489"/>
      <c r="H240" s="489"/>
      <c r="I240" s="116"/>
      <c r="J240" s="75"/>
      <c r="K240" s="75"/>
    </row>
    <row r="241" spans="1:13" ht="15.95" customHeight="1" thickBot="1" x14ac:dyDescent="0.3">
      <c r="A241" s="519" t="s">
        <v>148</v>
      </c>
      <c r="B241" s="519"/>
      <c r="C241" s="519"/>
      <c r="D241" s="519"/>
      <c r="E241" s="519"/>
      <c r="F241" s="519"/>
      <c r="G241" s="519"/>
      <c r="H241" s="519"/>
      <c r="I241" s="116"/>
      <c r="J241" s="75"/>
      <c r="K241" s="75"/>
    </row>
    <row r="242" spans="1:13" ht="31.7" customHeight="1" thickBot="1" x14ac:dyDescent="0.3">
      <c r="A242" s="520" t="s">
        <v>1</v>
      </c>
      <c r="B242" s="521"/>
      <c r="C242" s="493" t="str">
        <f>IF(ProjeNo&gt;0,ProjeNo,"")</f>
        <v/>
      </c>
      <c r="D242" s="494"/>
      <c r="E242" s="494"/>
      <c r="F242" s="494"/>
      <c r="G242" s="494"/>
      <c r="H242" s="495"/>
      <c r="I242" s="116"/>
      <c r="J242" s="75"/>
      <c r="K242" s="75"/>
    </row>
    <row r="243" spans="1:13" ht="45" customHeight="1" thickBot="1" x14ac:dyDescent="0.3">
      <c r="A243" s="522" t="s">
        <v>11</v>
      </c>
      <c r="B243" s="523"/>
      <c r="C243" s="498" t="str">
        <f>IF(ProjeAdi&gt;0,ProjeAdi,"")</f>
        <v/>
      </c>
      <c r="D243" s="499"/>
      <c r="E243" s="499"/>
      <c r="F243" s="499"/>
      <c r="G243" s="499"/>
      <c r="H243" s="500"/>
      <c r="I243" s="116"/>
      <c r="J243" s="75"/>
      <c r="K243" s="75"/>
    </row>
    <row r="244" spans="1:13" s="46" customFormat="1" ht="37.15" customHeight="1" thickBot="1" x14ac:dyDescent="0.3">
      <c r="A244" s="487" t="s">
        <v>7</v>
      </c>
      <c r="B244" s="487" t="s">
        <v>118</v>
      </c>
      <c r="C244" s="487" t="s">
        <v>119</v>
      </c>
      <c r="D244" s="487" t="s">
        <v>120</v>
      </c>
      <c r="E244" s="487" t="s">
        <v>93</v>
      </c>
      <c r="F244" s="487" t="s">
        <v>94</v>
      </c>
      <c r="G244" s="137" t="s">
        <v>95</v>
      </c>
      <c r="H244" s="137" t="s">
        <v>95</v>
      </c>
      <c r="I244" s="117"/>
      <c r="J244" s="76"/>
      <c r="K244" s="76"/>
      <c r="L244" s="125"/>
      <c r="M244" s="125"/>
    </row>
    <row r="245" spans="1:13" ht="18" customHeight="1" thickBot="1" x14ac:dyDescent="0.3">
      <c r="A245" s="505"/>
      <c r="B245" s="505"/>
      <c r="C245" s="505"/>
      <c r="D245" s="505"/>
      <c r="E245" s="505"/>
      <c r="F245" s="505"/>
      <c r="G245" s="138" t="s">
        <v>96</v>
      </c>
      <c r="H245" s="138" t="s">
        <v>99</v>
      </c>
      <c r="I245" s="116"/>
      <c r="J245" s="75"/>
      <c r="K245" s="75"/>
    </row>
    <row r="246" spans="1:13" ht="18" customHeight="1" x14ac:dyDescent="0.25">
      <c r="A246" s="70">
        <v>141</v>
      </c>
      <c r="B246" s="54"/>
      <c r="C246" s="55"/>
      <c r="D246" s="77"/>
      <c r="E246" s="56"/>
      <c r="F246" s="299"/>
      <c r="G246" s="285"/>
      <c r="H246" s="272"/>
      <c r="I246" s="197" t="str">
        <f>IF(AND(COUNTA(B246:D246)&gt;0,J246=1),"Belge Tarihi,Belge Numarası ve KDV Dahil Tutar doldurulduktan sonra KDV Hariç Tutar doldurulabilir.","")</f>
        <v/>
      </c>
      <c r="J246" s="199">
        <f>IF(COUNTA(E246:F246)+COUNTA(H246)=3,0,1)</f>
        <v>1</v>
      </c>
      <c r="K246" s="198">
        <f>IF(J246=1,0,100000000)</f>
        <v>0</v>
      </c>
    </row>
    <row r="247" spans="1:13" ht="18" customHeight="1" x14ac:dyDescent="0.25">
      <c r="A247" s="52">
        <v>142</v>
      </c>
      <c r="B247" s="36"/>
      <c r="C247" s="37"/>
      <c r="D247" s="38"/>
      <c r="E247" s="78"/>
      <c r="F247" s="300"/>
      <c r="G247" s="286"/>
      <c r="H247" s="279"/>
      <c r="I247" s="197" t="str">
        <f t="shared" ref="I247:I265" si="21">IF(AND(COUNTA(B247:D247)&gt;0,J247=1),"Belge Tarihi,Belge Numarası ve KDV Dahil Tutar doldurulduktan sonra KDV Hariç Tutar doldurulabilir.","")</f>
        <v/>
      </c>
      <c r="J247" s="199">
        <f t="shared" ref="J247:J265" si="22">IF(COUNTA(E247:F247)+COUNTA(H247)=3,0,1)</f>
        <v>1</v>
      </c>
      <c r="K247" s="198">
        <f t="shared" ref="K247:K265" si="23">IF(J247=1,0,100000000)</f>
        <v>0</v>
      </c>
    </row>
    <row r="248" spans="1:13" ht="18" customHeight="1" x14ac:dyDescent="0.25">
      <c r="A248" s="52">
        <v>143</v>
      </c>
      <c r="B248" s="36"/>
      <c r="C248" s="37"/>
      <c r="D248" s="38"/>
      <c r="E248" s="78"/>
      <c r="F248" s="300"/>
      <c r="G248" s="286"/>
      <c r="H248" s="279"/>
      <c r="I248" s="197" t="str">
        <f t="shared" si="21"/>
        <v/>
      </c>
      <c r="J248" s="199">
        <f t="shared" si="22"/>
        <v>1</v>
      </c>
      <c r="K248" s="198">
        <f t="shared" si="23"/>
        <v>0</v>
      </c>
    </row>
    <row r="249" spans="1:13" ht="18" customHeight="1" x14ac:dyDescent="0.25">
      <c r="A249" s="52">
        <v>144</v>
      </c>
      <c r="B249" s="36"/>
      <c r="C249" s="37"/>
      <c r="D249" s="38"/>
      <c r="E249" s="78"/>
      <c r="F249" s="300"/>
      <c r="G249" s="286"/>
      <c r="H249" s="279"/>
      <c r="I249" s="197" t="str">
        <f t="shared" si="21"/>
        <v/>
      </c>
      <c r="J249" s="199">
        <f t="shared" si="22"/>
        <v>1</v>
      </c>
      <c r="K249" s="198">
        <f t="shared" si="23"/>
        <v>0</v>
      </c>
    </row>
    <row r="250" spans="1:13" ht="18" customHeight="1" x14ac:dyDescent="0.25">
      <c r="A250" s="52">
        <v>145</v>
      </c>
      <c r="B250" s="36"/>
      <c r="C250" s="37"/>
      <c r="D250" s="38"/>
      <c r="E250" s="78"/>
      <c r="F250" s="300"/>
      <c r="G250" s="286"/>
      <c r="H250" s="279"/>
      <c r="I250" s="197" t="str">
        <f t="shared" si="21"/>
        <v/>
      </c>
      <c r="J250" s="199">
        <f t="shared" si="22"/>
        <v>1</v>
      </c>
      <c r="K250" s="198">
        <f t="shared" si="23"/>
        <v>0</v>
      </c>
    </row>
    <row r="251" spans="1:13" ht="18" customHeight="1" x14ac:dyDescent="0.25">
      <c r="A251" s="52">
        <v>146</v>
      </c>
      <c r="B251" s="36"/>
      <c r="C251" s="37"/>
      <c r="D251" s="38"/>
      <c r="E251" s="78"/>
      <c r="F251" s="300"/>
      <c r="G251" s="286"/>
      <c r="H251" s="279"/>
      <c r="I251" s="197" t="str">
        <f t="shared" si="21"/>
        <v/>
      </c>
      <c r="J251" s="199">
        <f t="shared" si="22"/>
        <v>1</v>
      </c>
      <c r="K251" s="198">
        <f t="shared" si="23"/>
        <v>0</v>
      </c>
    </row>
    <row r="252" spans="1:13" ht="18" customHeight="1" x14ac:dyDescent="0.25">
      <c r="A252" s="52">
        <v>147</v>
      </c>
      <c r="B252" s="36"/>
      <c r="C252" s="37"/>
      <c r="D252" s="38"/>
      <c r="E252" s="78"/>
      <c r="F252" s="300"/>
      <c r="G252" s="286"/>
      <c r="H252" s="279"/>
      <c r="I252" s="197" t="str">
        <f t="shared" si="21"/>
        <v/>
      </c>
      <c r="J252" s="199">
        <f t="shared" si="22"/>
        <v>1</v>
      </c>
      <c r="K252" s="198">
        <f t="shared" si="23"/>
        <v>0</v>
      </c>
      <c r="L252" s="126"/>
      <c r="M252" s="126"/>
    </row>
    <row r="253" spans="1:13" ht="18" customHeight="1" x14ac:dyDescent="0.25">
      <c r="A253" s="52">
        <v>148</v>
      </c>
      <c r="B253" s="36"/>
      <c r="C253" s="37"/>
      <c r="D253" s="38"/>
      <c r="E253" s="78"/>
      <c r="F253" s="300"/>
      <c r="G253" s="286"/>
      <c r="H253" s="279"/>
      <c r="I253" s="197" t="str">
        <f t="shared" si="21"/>
        <v/>
      </c>
      <c r="J253" s="199">
        <f t="shared" si="22"/>
        <v>1</v>
      </c>
      <c r="K253" s="198">
        <f t="shared" si="23"/>
        <v>0</v>
      </c>
    </row>
    <row r="254" spans="1:13" ht="18" customHeight="1" x14ac:dyDescent="0.25">
      <c r="A254" s="52">
        <v>149</v>
      </c>
      <c r="B254" s="36"/>
      <c r="C254" s="37"/>
      <c r="D254" s="38"/>
      <c r="E254" s="78"/>
      <c r="F254" s="300"/>
      <c r="G254" s="286"/>
      <c r="H254" s="279"/>
      <c r="I254" s="197" t="str">
        <f t="shared" si="21"/>
        <v/>
      </c>
      <c r="J254" s="199">
        <f t="shared" si="22"/>
        <v>1</v>
      </c>
      <c r="K254" s="198">
        <f t="shared" si="23"/>
        <v>0</v>
      </c>
    </row>
    <row r="255" spans="1:13" ht="18" customHeight="1" x14ac:dyDescent="0.25">
      <c r="A255" s="52">
        <v>150</v>
      </c>
      <c r="B255" s="36"/>
      <c r="C255" s="37"/>
      <c r="D255" s="38"/>
      <c r="E255" s="78"/>
      <c r="F255" s="300"/>
      <c r="G255" s="286"/>
      <c r="H255" s="279"/>
      <c r="I255" s="197" t="str">
        <f t="shared" si="21"/>
        <v/>
      </c>
      <c r="J255" s="199">
        <f t="shared" si="22"/>
        <v>1</v>
      </c>
      <c r="K255" s="198">
        <f t="shared" si="23"/>
        <v>0</v>
      </c>
    </row>
    <row r="256" spans="1:13" ht="18" customHeight="1" x14ac:dyDescent="0.25">
      <c r="A256" s="52">
        <v>151</v>
      </c>
      <c r="B256" s="36"/>
      <c r="C256" s="37"/>
      <c r="D256" s="38"/>
      <c r="E256" s="78"/>
      <c r="F256" s="300"/>
      <c r="G256" s="286"/>
      <c r="H256" s="279"/>
      <c r="I256" s="197" t="str">
        <f t="shared" si="21"/>
        <v/>
      </c>
      <c r="J256" s="199">
        <f t="shared" si="22"/>
        <v>1</v>
      </c>
      <c r="K256" s="198">
        <f t="shared" si="23"/>
        <v>0</v>
      </c>
    </row>
    <row r="257" spans="1:12" ht="18" customHeight="1" x14ac:dyDescent="0.25">
      <c r="A257" s="52">
        <v>152</v>
      </c>
      <c r="B257" s="36"/>
      <c r="C257" s="37"/>
      <c r="D257" s="38"/>
      <c r="E257" s="78"/>
      <c r="F257" s="300"/>
      <c r="G257" s="286"/>
      <c r="H257" s="279"/>
      <c r="I257" s="197" t="str">
        <f t="shared" si="21"/>
        <v/>
      </c>
      <c r="J257" s="199">
        <f t="shared" si="22"/>
        <v>1</v>
      </c>
      <c r="K257" s="198">
        <f t="shared" si="23"/>
        <v>0</v>
      </c>
    </row>
    <row r="258" spans="1:12" ht="18" customHeight="1" x14ac:dyDescent="0.25">
      <c r="A258" s="52">
        <v>153</v>
      </c>
      <c r="B258" s="36"/>
      <c r="C258" s="37"/>
      <c r="D258" s="38"/>
      <c r="E258" s="78"/>
      <c r="F258" s="300"/>
      <c r="G258" s="286"/>
      <c r="H258" s="279"/>
      <c r="I258" s="197" t="str">
        <f t="shared" si="21"/>
        <v/>
      </c>
      <c r="J258" s="199">
        <f t="shared" si="22"/>
        <v>1</v>
      </c>
      <c r="K258" s="198">
        <f t="shared" si="23"/>
        <v>0</v>
      </c>
    </row>
    <row r="259" spans="1:12" ht="18" customHeight="1" x14ac:dyDescent="0.25">
      <c r="A259" s="52">
        <v>154</v>
      </c>
      <c r="B259" s="36"/>
      <c r="C259" s="37"/>
      <c r="D259" s="38"/>
      <c r="E259" s="78"/>
      <c r="F259" s="300"/>
      <c r="G259" s="286"/>
      <c r="H259" s="279"/>
      <c r="I259" s="197" t="str">
        <f t="shared" si="21"/>
        <v/>
      </c>
      <c r="J259" s="199">
        <f t="shared" si="22"/>
        <v>1</v>
      </c>
      <c r="K259" s="198">
        <f t="shared" si="23"/>
        <v>0</v>
      </c>
    </row>
    <row r="260" spans="1:12" ht="18" customHeight="1" x14ac:dyDescent="0.25">
      <c r="A260" s="52">
        <v>155</v>
      </c>
      <c r="B260" s="36"/>
      <c r="C260" s="37"/>
      <c r="D260" s="38"/>
      <c r="E260" s="78"/>
      <c r="F260" s="300"/>
      <c r="G260" s="286"/>
      <c r="H260" s="279"/>
      <c r="I260" s="197" t="str">
        <f t="shared" si="21"/>
        <v/>
      </c>
      <c r="J260" s="199">
        <f t="shared" si="22"/>
        <v>1</v>
      </c>
      <c r="K260" s="198">
        <f t="shared" si="23"/>
        <v>0</v>
      </c>
    </row>
    <row r="261" spans="1:12" ht="18" customHeight="1" x14ac:dyDescent="0.25">
      <c r="A261" s="52">
        <v>156</v>
      </c>
      <c r="B261" s="36"/>
      <c r="C261" s="37"/>
      <c r="D261" s="38"/>
      <c r="E261" s="78"/>
      <c r="F261" s="300"/>
      <c r="G261" s="286"/>
      <c r="H261" s="279"/>
      <c r="I261" s="197" t="str">
        <f t="shared" si="21"/>
        <v/>
      </c>
      <c r="J261" s="199">
        <f t="shared" si="22"/>
        <v>1</v>
      </c>
      <c r="K261" s="198">
        <f t="shared" si="23"/>
        <v>0</v>
      </c>
    </row>
    <row r="262" spans="1:12" ht="18" customHeight="1" x14ac:dyDescent="0.25">
      <c r="A262" s="52">
        <v>157</v>
      </c>
      <c r="B262" s="36"/>
      <c r="C262" s="37"/>
      <c r="D262" s="38"/>
      <c r="E262" s="78"/>
      <c r="F262" s="300"/>
      <c r="G262" s="286"/>
      <c r="H262" s="279"/>
      <c r="I262" s="197" t="str">
        <f t="shared" si="21"/>
        <v/>
      </c>
      <c r="J262" s="199">
        <f t="shared" si="22"/>
        <v>1</v>
      </c>
      <c r="K262" s="198">
        <f t="shared" si="23"/>
        <v>0</v>
      </c>
    </row>
    <row r="263" spans="1:12" ht="18" customHeight="1" x14ac:dyDescent="0.25">
      <c r="A263" s="52">
        <v>158</v>
      </c>
      <c r="B263" s="36"/>
      <c r="C263" s="37"/>
      <c r="D263" s="38"/>
      <c r="E263" s="78"/>
      <c r="F263" s="300"/>
      <c r="G263" s="286"/>
      <c r="H263" s="279"/>
      <c r="I263" s="197" t="str">
        <f t="shared" si="21"/>
        <v/>
      </c>
      <c r="J263" s="199">
        <f t="shared" si="22"/>
        <v>1</v>
      </c>
      <c r="K263" s="198">
        <f t="shared" si="23"/>
        <v>0</v>
      </c>
    </row>
    <row r="264" spans="1:12" ht="18" customHeight="1" x14ac:dyDescent="0.25">
      <c r="A264" s="52">
        <v>159</v>
      </c>
      <c r="B264" s="36"/>
      <c r="C264" s="37"/>
      <c r="D264" s="38"/>
      <c r="E264" s="78"/>
      <c r="F264" s="300"/>
      <c r="G264" s="286"/>
      <c r="H264" s="279"/>
      <c r="I264" s="197" t="str">
        <f t="shared" si="21"/>
        <v/>
      </c>
      <c r="J264" s="199">
        <f t="shared" si="22"/>
        <v>1</v>
      </c>
      <c r="K264" s="198">
        <f t="shared" si="23"/>
        <v>0</v>
      </c>
    </row>
    <row r="265" spans="1:12" ht="18" customHeight="1" thickBot="1" x14ac:dyDescent="0.3">
      <c r="A265" s="71">
        <v>160</v>
      </c>
      <c r="B265" s="39"/>
      <c r="C265" s="40"/>
      <c r="D265" s="41"/>
      <c r="E265" s="80"/>
      <c r="F265" s="301"/>
      <c r="G265" s="287"/>
      <c r="H265" s="280"/>
      <c r="I265" s="197" t="str">
        <f t="shared" si="21"/>
        <v/>
      </c>
      <c r="J265" s="199">
        <f t="shared" si="22"/>
        <v>1</v>
      </c>
      <c r="K265" s="198">
        <f t="shared" si="23"/>
        <v>0</v>
      </c>
    </row>
    <row r="266" spans="1:12" ht="18" customHeight="1" thickBot="1" x14ac:dyDescent="0.3">
      <c r="A266" s="82"/>
      <c r="B266" s="82"/>
      <c r="C266" s="82"/>
      <c r="D266" s="82"/>
      <c r="E266" s="82"/>
      <c r="F266" s="11" t="s">
        <v>46</v>
      </c>
      <c r="G266" s="281">
        <f>SUM(G246:G265)+G232</f>
        <v>0</v>
      </c>
      <c r="H266" s="320"/>
      <c r="I266" s="119"/>
      <c r="J266" s="196">
        <f>IF(G266&gt;G232,ROW(A272),0)</f>
        <v>0</v>
      </c>
      <c r="K266" s="75"/>
      <c r="L266" s="193">
        <f>IF(G266&gt;G232,ROW(A272),0)</f>
        <v>0</v>
      </c>
    </row>
    <row r="267" spans="1:12" x14ac:dyDescent="0.25">
      <c r="A267" s="82"/>
      <c r="B267" s="82"/>
      <c r="C267" s="82"/>
      <c r="D267" s="82"/>
      <c r="E267" s="82"/>
      <c r="F267" s="82"/>
      <c r="G267" s="82"/>
      <c r="H267" s="82"/>
      <c r="I267" s="119"/>
      <c r="J267" s="75"/>
      <c r="K267" s="75"/>
    </row>
    <row r="268" spans="1:12" x14ac:dyDescent="0.25">
      <c r="A268" t="s">
        <v>155</v>
      </c>
      <c r="B268" s="82"/>
      <c r="C268" s="82"/>
      <c r="D268" s="82"/>
      <c r="E268" s="82"/>
      <c r="F268" s="82"/>
      <c r="G268" s="82"/>
      <c r="H268" s="82"/>
      <c r="I268" s="119"/>
      <c r="J268" s="75"/>
      <c r="K268" s="75"/>
    </row>
    <row r="269" spans="1:12" x14ac:dyDescent="0.25">
      <c r="A269" s="82"/>
      <c r="B269" s="82"/>
      <c r="C269" s="82"/>
      <c r="D269" s="82"/>
      <c r="E269" s="82"/>
      <c r="F269" s="82"/>
      <c r="G269" s="82"/>
      <c r="H269" s="82"/>
      <c r="I269" s="119"/>
      <c r="J269" s="75"/>
      <c r="K269" s="75"/>
    </row>
    <row r="270" spans="1:12" ht="18.75" x14ac:dyDescent="0.3">
      <c r="A270" s="349" t="s">
        <v>43</v>
      </c>
      <c r="B270" s="350">
        <f ca="1">imzatarihi</f>
        <v>46091</v>
      </c>
      <c r="C270" s="352" t="s">
        <v>44</v>
      </c>
      <c r="D270" s="348" t="str">
        <f>IF(kurulusyetkilisi&gt;0,kurulusyetkilisi,"")</f>
        <v/>
      </c>
      <c r="H270" s="82"/>
      <c r="I270" s="119"/>
      <c r="J270" s="75"/>
      <c r="K270" s="75"/>
    </row>
    <row r="271" spans="1:12" ht="18.75" x14ac:dyDescent="0.3">
      <c r="B271" s="351"/>
      <c r="C271" s="352" t="s">
        <v>45</v>
      </c>
      <c r="F271" s="349"/>
      <c r="H271" s="82"/>
      <c r="I271" s="119"/>
      <c r="J271" s="75"/>
      <c r="K271" s="75"/>
    </row>
    <row r="272" spans="1:12" x14ac:dyDescent="0.25">
      <c r="A272" s="82"/>
      <c r="B272" s="82"/>
      <c r="C272" s="82"/>
      <c r="D272" s="82"/>
      <c r="E272" s="82"/>
      <c r="F272" s="82"/>
      <c r="G272" s="82"/>
      <c r="H272" s="82"/>
      <c r="I272" s="119"/>
      <c r="J272" s="75"/>
      <c r="K272" s="75"/>
    </row>
    <row r="273" spans="1:13" x14ac:dyDescent="0.25">
      <c r="A273" s="501" t="s">
        <v>121</v>
      </c>
      <c r="B273" s="501"/>
      <c r="C273" s="501"/>
      <c r="D273" s="501"/>
      <c r="E273" s="501"/>
      <c r="F273" s="501"/>
      <c r="G273" s="501"/>
      <c r="H273" s="501"/>
      <c r="I273" s="116"/>
      <c r="J273" s="75"/>
      <c r="K273" s="75"/>
    </row>
    <row r="274" spans="1:13" x14ac:dyDescent="0.25">
      <c r="A274" s="489" t="str">
        <f>IF(YilDonem&lt;&gt;"",CONCATENATE(YilDonem," dönemine aittir."),"")</f>
        <v/>
      </c>
      <c r="B274" s="489"/>
      <c r="C274" s="489"/>
      <c r="D274" s="489"/>
      <c r="E274" s="489"/>
      <c r="F274" s="489"/>
      <c r="G274" s="489"/>
      <c r="H274" s="489"/>
      <c r="I274" s="116"/>
      <c r="J274" s="75"/>
      <c r="K274" s="75"/>
      <c r="L274" s="124"/>
    </row>
    <row r="275" spans="1:13" ht="15.95" customHeight="1" thickBot="1" x14ac:dyDescent="0.3">
      <c r="A275" s="519" t="s">
        <v>148</v>
      </c>
      <c r="B275" s="519"/>
      <c r="C275" s="519"/>
      <c r="D275" s="519"/>
      <c r="E275" s="519"/>
      <c r="F275" s="519"/>
      <c r="G275" s="519"/>
      <c r="H275" s="519"/>
      <c r="I275" s="116"/>
      <c r="J275" s="75"/>
      <c r="K275" s="75"/>
    </row>
    <row r="276" spans="1:13" ht="31.7" customHeight="1" thickBot="1" x14ac:dyDescent="0.3">
      <c r="A276" s="520" t="s">
        <v>1</v>
      </c>
      <c r="B276" s="521"/>
      <c r="C276" s="493" t="str">
        <f>IF(ProjeNo&gt;0,ProjeNo,"")</f>
        <v/>
      </c>
      <c r="D276" s="494"/>
      <c r="E276" s="494"/>
      <c r="F276" s="494"/>
      <c r="G276" s="494"/>
      <c r="H276" s="495"/>
      <c r="I276" s="116"/>
      <c r="J276" s="75"/>
      <c r="K276" s="75"/>
    </row>
    <row r="277" spans="1:13" ht="45" customHeight="1" thickBot="1" x14ac:dyDescent="0.3">
      <c r="A277" s="522" t="s">
        <v>11</v>
      </c>
      <c r="B277" s="523"/>
      <c r="C277" s="498" t="str">
        <f>IF(ProjeAdi&gt;0,ProjeAdi,"")</f>
        <v/>
      </c>
      <c r="D277" s="499"/>
      <c r="E277" s="499"/>
      <c r="F277" s="499"/>
      <c r="G277" s="499"/>
      <c r="H277" s="500"/>
      <c r="I277" s="116"/>
      <c r="J277" s="75"/>
      <c r="K277" s="75"/>
    </row>
    <row r="278" spans="1:13" s="46" customFormat="1" ht="37.15" customHeight="1" thickBot="1" x14ac:dyDescent="0.3">
      <c r="A278" s="487" t="s">
        <v>7</v>
      </c>
      <c r="B278" s="487" t="s">
        <v>118</v>
      </c>
      <c r="C278" s="487" t="s">
        <v>119</v>
      </c>
      <c r="D278" s="487" t="s">
        <v>120</v>
      </c>
      <c r="E278" s="487" t="s">
        <v>93</v>
      </c>
      <c r="F278" s="487" t="s">
        <v>94</v>
      </c>
      <c r="G278" s="137" t="s">
        <v>95</v>
      </c>
      <c r="H278" s="137" t="s">
        <v>95</v>
      </c>
      <c r="I278" s="117"/>
      <c r="J278" s="76"/>
      <c r="K278" s="76"/>
      <c r="L278" s="125"/>
      <c r="M278" s="125"/>
    </row>
    <row r="279" spans="1:13" ht="18" customHeight="1" thickBot="1" x14ac:dyDescent="0.3">
      <c r="A279" s="505"/>
      <c r="B279" s="505"/>
      <c r="C279" s="505"/>
      <c r="D279" s="505"/>
      <c r="E279" s="505"/>
      <c r="F279" s="505"/>
      <c r="G279" s="138" t="s">
        <v>96</v>
      </c>
      <c r="H279" s="138" t="s">
        <v>99</v>
      </c>
      <c r="I279" s="116"/>
      <c r="J279" s="75"/>
      <c r="K279" s="75"/>
    </row>
    <row r="280" spans="1:13" ht="18" customHeight="1" x14ac:dyDescent="0.25">
      <c r="A280" s="70">
        <v>161</v>
      </c>
      <c r="B280" s="54"/>
      <c r="C280" s="55"/>
      <c r="D280" s="77"/>
      <c r="E280" s="56"/>
      <c r="F280" s="299"/>
      <c r="G280" s="285"/>
      <c r="H280" s="272"/>
      <c r="I280" s="197" t="str">
        <f>IF(AND(COUNTA(B280:D280)&gt;0,J280=1),"Belge Tarihi,Belge Numarası ve KDV Dahil Tutar doldurulduktan sonra KDV Hariç Tutar doldurulabilir.","")</f>
        <v/>
      </c>
      <c r="J280" s="199">
        <f>IF(COUNTA(E280:F280)+COUNTA(H280)=3,0,1)</f>
        <v>1</v>
      </c>
      <c r="K280" s="198">
        <f>IF(J280=1,0,100000000)</f>
        <v>0</v>
      </c>
    </row>
    <row r="281" spans="1:13" ht="18" customHeight="1" x14ac:dyDescent="0.25">
      <c r="A281" s="52">
        <v>162</v>
      </c>
      <c r="B281" s="36"/>
      <c r="C281" s="37"/>
      <c r="D281" s="38"/>
      <c r="E281" s="78"/>
      <c r="F281" s="300"/>
      <c r="G281" s="286"/>
      <c r="H281" s="279"/>
      <c r="I281" s="197" t="str">
        <f t="shared" ref="I281:I299" si="24">IF(AND(COUNTA(B281:D281)&gt;0,J281=1),"Belge Tarihi,Belge Numarası ve KDV Dahil Tutar doldurulduktan sonra KDV Hariç Tutar doldurulabilir.","")</f>
        <v/>
      </c>
      <c r="J281" s="199">
        <f t="shared" ref="J281:J299" si="25">IF(COUNTA(E281:F281)+COUNTA(H281)=3,0,1)</f>
        <v>1</v>
      </c>
      <c r="K281" s="198">
        <f t="shared" ref="K281:K299" si="26">IF(J281=1,0,100000000)</f>
        <v>0</v>
      </c>
    </row>
    <row r="282" spans="1:13" ht="18" customHeight="1" x14ac:dyDescent="0.25">
      <c r="A282" s="52">
        <v>163</v>
      </c>
      <c r="B282" s="36"/>
      <c r="C282" s="37"/>
      <c r="D282" s="38"/>
      <c r="E282" s="78"/>
      <c r="F282" s="300"/>
      <c r="G282" s="286"/>
      <c r="H282" s="279"/>
      <c r="I282" s="197" t="str">
        <f t="shared" si="24"/>
        <v/>
      </c>
      <c r="J282" s="199">
        <f t="shared" si="25"/>
        <v>1</v>
      </c>
      <c r="K282" s="198">
        <f t="shared" si="26"/>
        <v>0</v>
      </c>
    </row>
    <row r="283" spans="1:13" ht="18" customHeight="1" x14ac:dyDescent="0.25">
      <c r="A283" s="52">
        <v>164</v>
      </c>
      <c r="B283" s="36"/>
      <c r="C283" s="37"/>
      <c r="D283" s="38"/>
      <c r="E283" s="78"/>
      <c r="F283" s="300"/>
      <c r="G283" s="286"/>
      <c r="H283" s="279"/>
      <c r="I283" s="197" t="str">
        <f t="shared" si="24"/>
        <v/>
      </c>
      <c r="J283" s="199">
        <f t="shared" si="25"/>
        <v>1</v>
      </c>
      <c r="K283" s="198">
        <f t="shared" si="26"/>
        <v>0</v>
      </c>
    </row>
    <row r="284" spans="1:13" ht="18" customHeight="1" x14ac:dyDescent="0.25">
      <c r="A284" s="52">
        <v>165</v>
      </c>
      <c r="B284" s="36"/>
      <c r="C284" s="37"/>
      <c r="D284" s="38"/>
      <c r="E284" s="78"/>
      <c r="F284" s="300"/>
      <c r="G284" s="286"/>
      <c r="H284" s="279"/>
      <c r="I284" s="197" t="str">
        <f t="shared" si="24"/>
        <v/>
      </c>
      <c r="J284" s="199">
        <f t="shared" si="25"/>
        <v>1</v>
      </c>
      <c r="K284" s="198">
        <f t="shared" si="26"/>
        <v>0</v>
      </c>
    </row>
    <row r="285" spans="1:13" ht="18" customHeight="1" x14ac:dyDescent="0.25">
      <c r="A285" s="52">
        <v>166</v>
      </c>
      <c r="B285" s="36"/>
      <c r="C285" s="37"/>
      <c r="D285" s="38"/>
      <c r="E285" s="78"/>
      <c r="F285" s="300"/>
      <c r="G285" s="286"/>
      <c r="H285" s="279"/>
      <c r="I285" s="197" t="str">
        <f t="shared" si="24"/>
        <v/>
      </c>
      <c r="J285" s="199">
        <f t="shared" si="25"/>
        <v>1</v>
      </c>
      <c r="K285" s="198">
        <f t="shared" si="26"/>
        <v>0</v>
      </c>
    </row>
    <row r="286" spans="1:13" ht="18" customHeight="1" x14ac:dyDescent="0.25">
      <c r="A286" s="52">
        <v>167</v>
      </c>
      <c r="B286" s="36"/>
      <c r="C286" s="37"/>
      <c r="D286" s="38"/>
      <c r="E286" s="78"/>
      <c r="F286" s="300"/>
      <c r="G286" s="286"/>
      <c r="H286" s="279"/>
      <c r="I286" s="197" t="str">
        <f t="shared" si="24"/>
        <v/>
      </c>
      <c r="J286" s="199">
        <f t="shared" si="25"/>
        <v>1</v>
      </c>
      <c r="K286" s="198">
        <f t="shared" si="26"/>
        <v>0</v>
      </c>
    </row>
    <row r="287" spans="1:13" ht="18" customHeight="1" x14ac:dyDescent="0.25">
      <c r="A287" s="52">
        <v>168</v>
      </c>
      <c r="B287" s="36"/>
      <c r="C287" s="37"/>
      <c r="D287" s="38"/>
      <c r="E287" s="78"/>
      <c r="F287" s="300"/>
      <c r="G287" s="286"/>
      <c r="H287" s="279"/>
      <c r="I287" s="197" t="str">
        <f t="shared" si="24"/>
        <v/>
      </c>
      <c r="J287" s="199">
        <f t="shared" si="25"/>
        <v>1</v>
      </c>
      <c r="K287" s="198">
        <f t="shared" si="26"/>
        <v>0</v>
      </c>
      <c r="L287" s="126"/>
      <c r="M287" s="126"/>
    </row>
    <row r="288" spans="1:13" ht="18" customHeight="1" x14ac:dyDescent="0.25">
      <c r="A288" s="52">
        <v>169</v>
      </c>
      <c r="B288" s="36"/>
      <c r="C288" s="37"/>
      <c r="D288" s="38"/>
      <c r="E288" s="78"/>
      <c r="F288" s="300"/>
      <c r="G288" s="286"/>
      <c r="H288" s="279"/>
      <c r="I288" s="197" t="str">
        <f t="shared" si="24"/>
        <v/>
      </c>
      <c r="J288" s="199">
        <f t="shared" si="25"/>
        <v>1</v>
      </c>
      <c r="K288" s="198">
        <f t="shared" si="26"/>
        <v>0</v>
      </c>
    </row>
    <row r="289" spans="1:12" ht="18" customHeight="1" x14ac:dyDescent="0.25">
      <c r="A289" s="52">
        <v>170</v>
      </c>
      <c r="B289" s="36"/>
      <c r="C289" s="37"/>
      <c r="D289" s="38"/>
      <c r="E289" s="78"/>
      <c r="F289" s="300"/>
      <c r="G289" s="286"/>
      <c r="H289" s="279"/>
      <c r="I289" s="197" t="str">
        <f t="shared" si="24"/>
        <v/>
      </c>
      <c r="J289" s="199">
        <f t="shared" si="25"/>
        <v>1</v>
      </c>
      <c r="K289" s="198">
        <f t="shared" si="26"/>
        <v>0</v>
      </c>
    </row>
    <row r="290" spans="1:12" ht="18" customHeight="1" x14ac:dyDescent="0.25">
      <c r="A290" s="52">
        <v>171</v>
      </c>
      <c r="B290" s="36"/>
      <c r="C290" s="37"/>
      <c r="D290" s="38"/>
      <c r="E290" s="78"/>
      <c r="F290" s="300"/>
      <c r="G290" s="286"/>
      <c r="H290" s="279"/>
      <c r="I290" s="197" t="str">
        <f t="shared" si="24"/>
        <v/>
      </c>
      <c r="J290" s="199">
        <f t="shared" si="25"/>
        <v>1</v>
      </c>
      <c r="K290" s="198">
        <f t="shared" si="26"/>
        <v>0</v>
      </c>
    </row>
    <row r="291" spans="1:12" ht="18" customHeight="1" x14ac:dyDescent="0.25">
      <c r="A291" s="52">
        <v>172</v>
      </c>
      <c r="B291" s="36"/>
      <c r="C291" s="37"/>
      <c r="D291" s="38"/>
      <c r="E291" s="78"/>
      <c r="F291" s="300"/>
      <c r="G291" s="286"/>
      <c r="H291" s="279"/>
      <c r="I291" s="197" t="str">
        <f t="shared" si="24"/>
        <v/>
      </c>
      <c r="J291" s="199">
        <f t="shared" si="25"/>
        <v>1</v>
      </c>
      <c r="K291" s="198">
        <f t="shared" si="26"/>
        <v>0</v>
      </c>
    </row>
    <row r="292" spans="1:12" ht="18" customHeight="1" x14ac:dyDescent="0.25">
      <c r="A292" s="52">
        <v>173</v>
      </c>
      <c r="B292" s="36"/>
      <c r="C292" s="37"/>
      <c r="D292" s="38"/>
      <c r="E292" s="78"/>
      <c r="F292" s="300"/>
      <c r="G292" s="286"/>
      <c r="H292" s="279"/>
      <c r="I292" s="197" t="str">
        <f t="shared" si="24"/>
        <v/>
      </c>
      <c r="J292" s="199">
        <f t="shared" si="25"/>
        <v>1</v>
      </c>
      <c r="K292" s="198">
        <f t="shared" si="26"/>
        <v>0</v>
      </c>
    </row>
    <row r="293" spans="1:12" ht="18" customHeight="1" x14ac:dyDescent="0.25">
      <c r="A293" s="52">
        <v>174</v>
      </c>
      <c r="B293" s="36"/>
      <c r="C293" s="37"/>
      <c r="D293" s="38"/>
      <c r="E293" s="78"/>
      <c r="F293" s="300"/>
      <c r="G293" s="286"/>
      <c r="H293" s="279"/>
      <c r="I293" s="197" t="str">
        <f t="shared" si="24"/>
        <v/>
      </c>
      <c r="J293" s="199">
        <f t="shared" si="25"/>
        <v>1</v>
      </c>
      <c r="K293" s="198">
        <f t="shared" si="26"/>
        <v>0</v>
      </c>
    </row>
    <row r="294" spans="1:12" ht="18" customHeight="1" x14ac:dyDescent="0.25">
      <c r="A294" s="52">
        <v>175</v>
      </c>
      <c r="B294" s="36"/>
      <c r="C294" s="37"/>
      <c r="D294" s="38"/>
      <c r="E294" s="78"/>
      <c r="F294" s="300"/>
      <c r="G294" s="286"/>
      <c r="H294" s="279"/>
      <c r="I294" s="197" t="str">
        <f t="shared" si="24"/>
        <v/>
      </c>
      <c r="J294" s="199">
        <f t="shared" si="25"/>
        <v>1</v>
      </c>
      <c r="K294" s="198">
        <f t="shared" si="26"/>
        <v>0</v>
      </c>
    </row>
    <row r="295" spans="1:12" ht="18" customHeight="1" x14ac:dyDescent="0.25">
      <c r="A295" s="52">
        <v>176</v>
      </c>
      <c r="B295" s="36"/>
      <c r="C295" s="37"/>
      <c r="D295" s="38"/>
      <c r="E295" s="78"/>
      <c r="F295" s="300"/>
      <c r="G295" s="286"/>
      <c r="H295" s="279"/>
      <c r="I295" s="197" t="str">
        <f t="shared" si="24"/>
        <v/>
      </c>
      <c r="J295" s="199">
        <f t="shared" si="25"/>
        <v>1</v>
      </c>
      <c r="K295" s="198">
        <f t="shared" si="26"/>
        <v>0</v>
      </c>
    </row>
    <row r="296" spans="1:12" ht="18" customHeight="1" x14ac:dyDescent="0.25">
      <c r="A296" s="52">
        <v>177</v>
      </c>
      <c r="B296" s="36"/>
      <c r="C296" s="37"/>
      <c r="D296" s="38"/>
      <c r="E296" s="78"/>
      <c r="F296" s="300"/>
      <c r="G296" s="286"/>
      <c r="H296" s="279"/>
      <c r="I296" s="197" t="str">
        <f t="shared" si="24"/>
        <v/>
      </c>
      <c r="J296" s="199">
        <f t="shared" si="25"/>
        <v>1</v>
      </c>
      <c r="K296" s="198">
        <f t="shared" si="26"/>
        <v>0</v>
      </c>
    </row>
    <row r="297" spans="1:12" ht="18" customHeight="1" x14ac:dyDescent="0.25">
      <c r="A297" s="52">
        <v>178</v>
      </c>
      <c r="B297" s="36"/>
      <c r="C297" s="37"/>
      <c r="D297" s="38"/>
      <c r="E297" s="78"/>
      <c r="F297" s="300"/>
      <c r="G297" s="286"/>
      <c r="H297" s="279"/>
      <c r="I297" s="197" t="str">
        <f t="shared" si="24"/>
        <v/>
      </c>
      <c r="J297" s="199">
        <f t="shared" si="25"/>
        <v>1</v>
      </c>
      <c r="K297" s="198">
        <f t="shared" si="26"/>
        <v>0</v>
      </c>
    </row>
    <row r="298" spans="1:12" ht="18" customHeight="1" x14ac:dyDescent="0.25">
      <c r="A298" s="52">
        <v>179</v>
      </c>
      <c r="B298" s="36"/>
      <c r="C298" s="37"/>
      <c r="D298" s="38"/>
      <c r="E298" s="78"/>
      <c r="F298" s="300"/>
      <c r="G298" s="286"/>
      <c r="H298" s="279"/>
      <c r="I298" s="197" t="str">
        <f t="shared" si="24"/>
        <v/>
      </c>
      <c r="J298" s="199">
        <f t="shared" si="25"/>
        <v>1</v>
      </c>
      <c r="K298" s="198">
        <f t="shared" si="26"/>
        <v>0</v>
      </c>
    </row>
    <row r="299" spans="1:12" ht="18" customHeight="1" thickBot="1" x14ac:dyDescent="0.3">
      <c r="A299" s="71">
        <v>180</v>
      </c>
      <c r="B299" s="39"/>
      <c r="C299" s="40"/>
      <c r="D299" s="41"/>
      <c r="E299" s="80"/>
      <c r="F299" s="301"/>
      <c r="G299" s="287"/>
      <c r="H299" s="280"/>
      <c r="I299" s="197" t="str">
        <f t="shared" si="24"/>
        <v/>
      </c>
      <c r="J299" s="199">
        <f t="shared" si="25"/>
        <v>1</v>
      </c>
      <c r="K299" s="198">
        <f t="shared" si="26"/>
        <v>0</v>
      </c>
    </row>
    <row r="300" spans="1:12" ht="18" customHeight="1" thickBot="1" x14ac:dyDescent="0.3">
      <c r="A300" s="82"/>
      <c r="B300" s="82"/>
      <c r="C300" s="82"/>
      <c r="D300" s="82"/>
      <c r="E300" s="82"/>
      <c r="F300" s="11" t="s">
        <v>46</v>
      </c>
      <c r="G300" s="281">
        <f>SUM(G280:G299)+G266</f>
        <v>0</v>
      </c>
      <c r="H300" s="320"/>
      <c r="I300" s="119"/>
      <c r="J300" s="196">
        <f>IF(G300&gt;G266,ROW(A306),0)</f>
        <v>0</v>
      </c>
      <c r="K300" s="75"/>
      <c r="L300" s="193">
        <f>IF(G300&gt;G266,ROW(A306),0)</f>
        <v>0</v>
      </c>
    </row>
    <row r="301" spans="1:12" x14ac:dyDescent="0.25">
      <c r="A301" s="82"/>
      <c r="B301" s="82"/>
      <c r="C301" s="82"/>
      <c r="D301" s="82"/>
      <c r="E301" s="82"/>
      <c r="F301" s="82"/>
      <c r="G301" s="82"/>
      <c r="H301" s="82"/>
      <c r="I301" s="119"/>
      <c r="J301" s="75"/>
      <c r="K301" s="75"/>
    </row>
    <row r="302" spans="1:12" x14ac:dyDescent="0.25">
      <c r="A302" t="s">
        <v>155</v>
      </c>
      <c r="B302" s="82"/>
      <c r="C302" s="82"/>
      <c r="D302" s="82"/>
      <c r="E302" s="82"/>
      <c r="F302" s="82"/>
      <c r="G302" s="82"/>
      <c r="H302" s="82"/>
      <c r="I302" s="119"/>
      <c r="J302" s="75"/>
      <c r="K302" s="75"/>
    </row>
    <row r="303" spans="1:12" x14ac:dyDescent="0.25">
      <c r="A303" s="82"/>
      <c r="B303" s="82"/>
      <c r="C303" s="82"/>
      <c r="D303" s="82"/>
      <c r="E303" s="82"/>
      <c r="F303" s="82"/>
      <c r="G303" s="82"/>
      <c r="H303" s="82"/>
      <c r="I303" s="119"/>
      <c r="J303" s="75"/>
      <c r="K303" s="75"/>
    </row>
    <row r="304" spans="1:12" ht="18.75" x14ac:dyDescent="0.3">
      <c r="A304" s="349" t="s">
        <v>43</v>
      </c>
      <c r="B304" s="350">
        <f ca="1">imzatarihi</f>
        <v>46091</v>
      </c>
      <c r="C304" s="352" t="s">
        <v>44</v>
      </c>
      <c r="D304" s="348" t="str">
        <f>IF(kurulusyetkilisi&gt;0,kurulusyetkilisi,"")</f>
        <v/>
      </c>
      <c r="H304" s="82"/>
      <c r="I304" s="119"/>
      <c r="J304" s="75"/>
      <c r="K304" s="75"/>
    </row>
    <row r="305" spans="1:13" ht="18.75" x14ac:dyDescent="0.3">
      <c r="B305" s="351"/>
      <c r="C305" s="352" t="s">
        <v>45</v>
      </c>
      <c r="F305" s="349"/>
      <c r="H305" s="82"/>
      <c r="I305" s="119"/>
      <c r="J305" s="75"/>
      <c r="K305" s="75"/>
    </row>
    <row r="306" spans="1:13" x14ac:dyDescent="0.25">
      <c r="A306" s="82"/>
      <c r="B306" s="82"/>
      <c r="C306" s="82"/>
      <c r="D306" s="82"/>
      <c r="E306" s="82"/>
      <c r="F306" s="82"/>
      <c r="G306" s="82"/>
      <c r="H306" s="82"/>
      <c r="I306" s="119"/>
      <c r="J306" s="75"/>
      <c r="K306" s="75"/>
    </row>
    <row r="307" spans="1:13" x14ac:dyDescent="0.25">
      <c r="A307" s="501" t="s">
        <v>121</v>
      </c>
      <c r="B307" s="501"/>
      <c r="C307" s="501"/>
      <c r="D307" s="501"/>
      <c r="E307" s="501"/>
      <c r="F307" s="501"/>
      <c r="G307" s="501"/>
      <c r="H307" s="501"/>
      <c r="I307" s="116"/>
      <c r="J307" s="75"/>
      <c r="K307" s="75"/>
    </row>
    <row r="308" spans="1:13" x14ac:dyDescent="0.25">
      <c r="A308" s="489" t="str">
        <f>IF(YilDonem&lt;&gt;"",CONCATENATE(YilDonem," dönemine aittir."),"")</f>
        <v/>
      </c>
      <c r="B308" s="489"/>
      <c r="C308" s="489"/>
      <c r="D308" s="489"/>
      <c r="E308" s="489"/>
      <c r="F308" s="489"/>
      <c r="G308" s="489"/>
      <c r="H308" s="489"/>
      <c r="I308" s="116"/>
      <c r="J308" s="75"/>
      <c r="K308" s="75"/>
    </row>
    <row r="309" spans="1:13" ht="15.95" customHeight="1" thickBot="1" x14ac:dyDescent="0.3">
      <c r="A309" s="519" t="s">
        <v>148</v>
      </c>
      <c r="B309" s="519"/>
      <c r="C309" s="519"/>
      <c r="D309" s="519"/>
      <c r="E309" s="519"/>
      <c r="F309" s="519"/>
      <c r="G309" s="519"/>
      <c r="H309" s="519"/>
      <c r="I309" s="116"/>
      <c r="J309" s="75"/>
      <c r="K309" s="75"/>
      <c r="L309" s="124"/>
    </row>
    <row r="310" spans="1:13" ht="31.7" customHeight="1" thickBot="1" x14ac:dyDescent="0.3">
      <c r="A310" s="520" t="s">
        <v>1</v>
      </c>
      <c r="B310" s="521"/>
      <c r="C310" s="493" t="str">
        <f>IF(ProjeNo&gt;0,ProjeNo,"")</f>
        <v/>
      </c>
      <c r="D310" s="494"/>
      <c r="E310" s="494"/>
      <c r="F310" s="494"/>
      <c r="G310" s="494"/>
      <c r="H310" s="495"/>
      <c r="I310" s="116"/>
      <c r="J310" s="75"/>
      <c r="K310" s="75"/>
    </row>
    <row r="311" spans="1:13" ht="45" customHeight="1" thickBot="1" x14ac:dyDescent="0.3">
      <c r="A311" s="522" t="s">
        <v>11</v>
      </c>
      <c r="B311" s="523"/>
      <c r="C311" s="498" t="str">
        <f>IF(ProjeAdi&gt;0,ProjeAdi,"")</f>
        <v/>
      </c>
      <c r="D311" s="499"/>
      <c r="E311" s="499"/>
      <c r="F311" s="499"/>
      <c r="G311" s="499"/>
      <c r="H311" s="500"/>
      <c r="I311" s="116"/>
      <c r="J311" s="75"/>
      <c r="K311" s="75"/>
    </row>
    <row r="312" spans="1:13" s="46" customFormat="1" ht="37.15" customHeight="1" thickBot="1" x14ac:dyDescent="0.3">
      <c r="A312" s="487" t="s">
        <v>7</v>
      </c>
      <c r="B312" s="487" t="s">
        <v>118</v>
      </c>
      <c r="C312" s="487" t="s">
        <v>119</v>
      </c>
      <c r="D312" s="487" t="s">
        <v>120</v>
      </c>
      <c r="E312" s="487" t="s">
        <v>93</v>
      </c>
      <c r="F312" s="487" t="s">
        <v>94</v>
      </c>
      <c r="G312" s="137" t="s">
        <v>95</v>
      </c>
      <c r="H312" s="137" t="s">
        <v>95</v>
      </c>
      <c r="I312" s="117"/>
      <c r="J312" s="76"/>
      <c r="K312" s="76"/>
      <c r="L312" s="125"/>
      <c r="M312" s="125"/>
    </row>
    <row r="313" spans="1:13" ht="18" customHeight="1" thickBot="1" x14ac:dyDescent="0.3">
      <c r="A313" s="505"/>
      <c r="B313" s="505"/>
      <c r="C313" s="505"/>
      <c r="D313" s="505"/>
      <c r="E313" s="505"/>
      <c r="F313" s="505"/>
      <c r="G313" s="138" t="s">
        <v>96</v>
      </c>
      <c r="H313" s="138" t="s">
        <v>99</v>
      </c>
      <c r="I313" s="116"/>
      <c r="J313" s="75"/>
      <c r="K313" s="75"/>
    </row>
    <row r="314" spans="1:13" ht="18" customHeight="1" x14ac:dyDescent="0.25">
      <c r="A314" s="70">
        <v>181</v>
      </c>
      <c r="B314" s="54"/>
      <c r="C314" s="55"/>
      <c r="D314" s="77"/>
      <c r="E314" s="56"/>
      <c r="F314" s="299"/>
      <c r="G314" s="285"/>
      <c r="H314" s="272"/>
      <c r="I314" s="197" t="str">
        <f>IF(AND(COUNTA(B314:D314)&gt;0,J314=1),"Belge Tarihi,Belge Numarası ve KDV Dahil Tutar doldurulduktan sonra KDV Hariç Tutar doldurulabilir.","")</f>
        <v/>
      </c>
      <c r="J314" s="199">
        <f>IF(COUNTA(E314:F314)+COUNTA(H314)=3,0,1)</f>
        <v>1</v>
      </c>
      <c r="K314" s="198">
        <f>IF(J314=1,0,100000000)</f>
        <v>0</v>
      </c>
    </row>
    <row r="315" spans="1:13" ht="18" customHeight="1" x14ac:dyDescent="0.25">
      <c r="A315" s="52">
        <v>182</v>
      </c>
      <c r="B315" s="36"/>
      <c r="C315" s="37"/>
      <c r="D315" s="38"/>
      <c r="E315" s="78"/>
      <c r="F315" s="300"/>
      <c r="G315" s="286"/>
      <c r="H315" s="279"/>
      <c r="I315" s="197" t="str">
        <f t="shared" ref="I315:I333" si="27">IF(AND(COUNTA(B315:D315)&gt;0,J315=1),"Belge Tarihi,Belge Numarası ve KDV Dahil Tutar doldurulduktan sonra KDV Hariç Tutar doldurulabilir.","")</f>
        <v/>
      </c>
      <c r="J315" s="199">
        <f t="shared" ref="J315:J333" si="28">IF(COUNTA(E315:F315)+COUNTA(H315)=3,0,1)</f>
        <v>1</v>
      </c>
      <c r="K315" s="198">
        <f t="shared" ref="K315:K333" si="29">IF(J315=1,0,100000000)</f>
        <v>0</v>
      </c>
    </row>
    <row r="316" spans="1:13" ht="18" customHeight="1" x14ac:dyDescent="0.25">
      <c r="A316" s="52">
        <v>183</v>
      </c>
      <c r="B316" s="36"/>
      <c r="C316" s="37"/>
      <c r="D316" s="38"/>
      <c r="E316" s="78"/>
      <c r="F316" s="300"/>
      <c r="G316" s="286"/>
      <c r="H316" s="279"/>
      <c r="I316" s="197" t="str">
        <f t="shared" si="27"/>
        <v/>
      </c>
      <c r="J316" s="199">
        <f t="shared" si="28"/>
        <v>1</v>
      </c>
      <c r="K316" s="198">
        <f t="shared" si="29"/>
        <v>0</v>
      </c>
    </row>
    <row r="317" spans="1:13" ht="18" customHeight="1" x14ac:dyDescent="0.25">
      <c r="A317" s="52">
        <v>184</v>
      </c>
      <c r="B317" s="36"/>
      <c r="C317" s="37"/>
      <c r="D317" s="38"/>
      <c r="E317" s="78"/>
      <c r="F317" s="300"/>
      <c r="G317" s="286"/>
      <c r="H317" s="279"/>
      <c r="I317" s="197" t="str">
        <f t="shared" si="27"/>
        <v/>
      </c>
      <c r="J317" s="199">
        <f t="shared" si="28"/>
        <v>1</v>
      </c>
      <c r="K317" s="198">
        <f t="shared" si="29"/>
        <v>0</v>
      </c>
    </row>
    <row r="318" spans="1:13" ht="18" customHeight="1" x14ac:dyDescent="0.25">
      <c r="A318" s="52">
        <v>185</v>
      </c>
      <c r="B318" s="36"/>
      <c r="C318" s="37"/>
      <c r="D318" s="38"/>
      <c r="E318" s="78"/>
      <c r="F318" s="300"/>
      <c r="G318" s="286"/>
      <c r="H318" s="279"/>
      <c r="I318" s="197" t="str">
        <f t="shared" si="27"/>
        <v/>
      </c>
      <c r="J318" s="199">
        <f t="shared" si="28"/>
        <v>1</v>
      </c>
      <c r="K318" s="198">
        <f t="shared" si="29"/>
        <v>0</v>
      </c>
    </row>
    <row r="319" spans="1:13" ht="18" customHeight="1" x14ac:dyDescent="0.25">
      <c r="A319" s="52">
        <v>186</v>
      </c>
      <c r="B319" s="36"/>
      <c r="C319" s="37"/>
      <c r="D319" s="38"/>
      <c r="E319" s="78"/>
      <c r="F319" s="300"/>
      <c r="G319" s="286"/>
      <c r="H319" s="279"/>
      <c r="I319" s="197" t="str">
        <f t="shared" si="27"/>
        <v/>
      </c>
      <c r="J319" s="199">
        <f t="shared" si="28"/>
        <v>1</v>
      </c>
      <c r="K319" s="198">
        <f t="shared" si="29"/>
        <v>0</v>
      </c>
    </row>
    <row r="320" spans="1:13" ht="18" customHeight="1" x14ac:dyDescent="0.25">
      <c r="A320" s="52">
        <v>187</v>
      </c>
      <c r="B320" s="36"/>
      <c r="C320" s="37"/>
      <c r="D320" s="38"/>
      <c r="E320" s="78"/>
      <c r="F320" s="300"/>
      <c r="G320" s="286"/>
      <c r="H320" s="279"/>
      <c r="I320" s="197" t="str">
        <f t="shared" si="27"/>
        <v/>
      </c>
      <c r="J320" s="199">
        <f t="shared" si="28"/>
        <v>1</v>
      </c>
      <c r="K320" s="198">
        <f t="shared" si="29"/>
        <v>0</v>
      </c>
    </row>
    <row r="321" spans="1:13" ht="18" customHeight="1" x14ac:dyDescent="0.25">
      <c r="A321" s="52">
        <v>188</v>
      </c>
      <c r="B321" s="36"/>
      <c r="C321" s="37"/>
      <c r="D321" s="38"/>
      <c r="E321" s="78"/>
      <c r="F321" s="300"/>
      <c r="G321" s="286"/>
      <c r="H321" s="279"/>
      <c r="I321" s="197" t="str">
        <f t="shared" si="27"/>
        <v/>
      </c>
      <c r="J321" s="199">
        <f t="shared" si="28"/>
        <v>1</v>
      </c>
      <c r="K321" s="198">
        <f t="shared" si="29"/>
        <v>0</v>
      </c>
    </row>
    <row r="322" spans="1:13" ht="18" customHeight="1" x14ac:dyDescent="0.25">
      <c r="A322" s="52">
        <v>189</v>
      </c>
      <c r="B322" s="36"/>
      <c r="C322" s="37"/>
      <c r="D322" s="38"/>
      <c r="E322" s="78"/>
      <c r="F322" s="300"/>
      <c r="G322" s="286"/>
      <c r="H322" s="279"/>
      <c r="I322" s="197" t="str">
        <f t="shared" si="27"/>
        <v/>
      </c>
      <c r="J322" s="199">
        <f t="shared" si="28"/>
        <v>1</v>
      </c>
      <c r="K322" s="198">
        <f t="shared" si="29"/>
        <v>0</v>
      </c>
      <c r="L322" s="126"/>
      <c r="M322" s="126"/>
    </row>
    <row r="323" spans="1:13" ht="18" customHeight="1" x14ac:dyDescent="0.25">
      <c r="A323" s="52">
        <v>190</v>
      </c>
      <c r="B323" s="36"/>
      <c r="C323" s="37"/>
      <c r="D323" s="38"/>
      <c r="E323" s="78"/>
      <c r="F323" s="300"/>
      <c r="G323" s="286"/>
      <c r="H323" s="279"/>
      <c r="I323" s="197" t="str">
        <f t="shared" si="27"/>
        <v/>
      </c>
      <c r="J323" s="199">
        <f t="shared" si="28"/>
        <v>1</v>
      </c>
      <c r="K323" s="198">
        <f t="shared" si="29"/>
        <v>0</v>
      </c>
    </row>
    <row r="324" spans="1:13" ht="18" customHeight="1" x14ac:dyDescent="0.25">
      <c r="A324" s="52">
        <v>191</v>
      </c>
      <c r="B324" s="36"/>
      <c r="C324" s="37"/>
      <c r="D324" s="38"/>
      <c r="E324" s="78"/>
      <c r="F324" s="300"/>
      <c r="G324" s="286"/>
      <c r="H324" s="279"/>
      <c r="I324" s="197" t="str">
        <f t="shared" si="27"/>
        <v/>
      </c>
      <c r="J324" s="199">
        <f t="shared" si="28"/>
        <v>1</v>
      </c>
      <c r="K324" s="198">
        <f t="shared" si="29"/>
        <v>0</v>
      </c>
    </row>
    <row r="325" spans="1:13" ht="18" customHeight="1" x14ac:dyDescent="0.25">
      <c r="A325" s="52">
        <v>192</v>
      </c>
      <c r="B325" s="36"/>
      <c r="C325" s="37"/>
      <c r="D325" s="38"/>
      <c r="E325" s="78"/>
      <c r="F325" s="300"/>
      <c r="G325" s="286"/>
      <c r="H325" s="279"/>
      <c r="I325" s="197" t="str">
        <f t="shared" si="27"/>
        <v/>
      </c>
      <c r="J325" s="199">
        <f t="shared" si="28"/>
        <v>1</v>
      </c>
      <c r="K325" s="198">
        <f t="shared" si="29"/>
        <v>0</v>
      </c>
    </row>
    <row r="326" spans="1:13" ht="18" customHeight="1" x14ac:dyDescent="0.25">
      <c r="A326" s="52">
        <v>193</v>
      </c>
      <c r="B326" s="36"/>
      <c r="C326" s="37"/>
      <c r="D326" s="38"/>
      <c r="E326" s="78"/>
      <c r="F326" s="300"/>
      <c r="G326" s="286"/>
      <c r="H326" s="279"/>
      <c r="I326" s="197" t="str">
        <f t="shared" si="27"/>
        <v/>
      </c>
      <c r="J326" s="199">
        <f t="shared" si="28"/>
        <v>1</v>
      </c>
      <c r="K326" s="198">
        <f t="shared" si="29"/>
        <v>0</v>
      </c>
    </row>
    <row r="327" spans="1:13" ht="18" customHeight="1" x14ac:dyDescent="0.25">
      <c r="A327" s="52">
        <v>194</v>
      </c>
      <c r="B327" s="36"/>
      <c r="C327" s="37"/>
      <c r="D327" s="38"/>
      <c r="E327" s="78"/>
      <c r="F327" s="300"/>
      <c r="G327" s="286"/>
      <c r="H327" s="279"/>
      <c r="I327" s="197" t="str">
        <f t="shared" si="27"/>
        <v/>
      </c>
      <c r="J327" s="199">
        <f t="shared" si="28"/>
        <v>1</v>
      </c>
      <c r="K327" s="198">
        <f t="shared" si="29"/>
        <v>0</v>
      </c>
    </row>
    <row r="328" spans="1:13" ht="18" customHeight="1" x14ac:dyDescent="0.25">
      <c r="A328" s="52">
        <v>195</v>
      </c>
      <c r="B328" s="36"/>
      <c r="C328" s="37"/>
      <c r="D328" s="38"/>
      <c r="E328" s="78"/>
      <c r="F328" s="300"/>
      <c r="G328" s="286"/>
      <c r="H328" s="279"/>
      <c r="I328" s="197" t="str">
        <f t="shared" si="27"/>
        <v/>
      </c>
      <c r="J328" s="199">
        <f t="shared" si="28"/>
        <v>1</v>
      </c>
      <c r="K328" s="198">
        <f t="shared" si="29"/>
        <v>0</v>
      </c>
    </row>
    <row r="329" spans="1:13" ht="18" customHeight="1" x14ac:dyDescent="0.25">
      <c r="A329" s="52">
        <v>196</v>
      </c>
      <c r="B329" s="36"/>
      <c r="C329" s="37"/>
      <c r="D329" s="38"/>
      <c r="E329" s="78"/>
      <c r="F329" s="300"/>
      <c r="G329" s="286"/>
      <c r="H329" s="279"/>
      <c r="I329" s="197" t="str">
        <f t="shared" si="27"/>
        <v/>
      </c>
      <c r="J329" s="199">
        <f t="shared" si="28"/>
        <v>1</v>
      </c>
      <c r="K329" s="198">
        <f t="shared" si="29"/>
        <v>0</v>
      </c>
    </row>
    <row r="330" spans="1:13" ht="18" customHeight="1" x14ac:dyDescent="0.25">
      <c r="A330" s="52">
        <v>197</v>
      </c>
      <c r="B330" s="36"/>
      <c r="C330" s="37"/>
      <c r="D330" s="38"/>
      <c r="E330" s="78"/>
      <c r="F330" s="300"/>
      <c r="G330" s="286"/>
      <c r="H330" s="279"/>
      <c r="I330" s="197" t="str">
        <f t="shared" si="27"/>
        <v/>
      </c>
      <c r="J330" s="199">
        <f t="shared" si="28"/>
        <v>1</v>
      </c>
      <c r="K330" s="198">
        <f t="shared" si="29"/>
        <v>0</v>
      </c>
    </row>
    <row r="331" spans="1:13" ht="18" customHeight="1" x14ac:dyDescent="0.25">
      <c r="A331" s="52">
        <v>198</v>
      </c>
      <c r="B331" s="36"/>
      <c r="C331" s="37"/>
      <c r="D331" s="38"/>
      <c r="E331" s="78"/>
      <c r="F331" s="300"/>
      <c r="G331" s="286"/>
      <c r="H331" s="279"/>
      <c r="I331" s="197" t="str">
        <f t="shared" si="27"/>
        <v/>
      </c>
      <c r="J331" s="199">
        <f t="shared" si="28"/>
        <v>1</v>
      </c>
      <c r="K331" s="198">
        <f t="shared" si="29"/>
        <v>0</v>
      </c>
    </row>
    <row r="332" spans="1:13" ht="18" customHeight="1" x14ac:dyDescent="0.25">
      <c r="A332" s="52">
        <v>199</v>
      </c>
      <c r="B332" s="36"/>
      <c r="C332" s="37"/>
      <c r="D332" s="38"/>
      <c r="E332" s="78"/>
      <c r="F332" s="300"/>
      <c r="G332" s="286"/>
      <c r="H332" s="279"/>
      <c r="I332" s="197" t="str">
        <f t="shared" si="27"/>
        <v/>
      </c>
      <c r="J332" s="199">
        <f t="shared" si="28"/>
        <v>1</v>
      </c>
      <c r="K332" s="198">
        <f t="shared" si="29"/>
        <v>0</v>
      </c>
    </row>
    <row r="333" spans="1:13" ht="18" customHeight="1" thickBot="1" x14ac:dyDescent="0.3">
      <c r="A333" s="71">
        <v>200</v>
      </c>
      <c r="B333" s="39"/>
      <c r="C333" s="40"/>
      <c r="D333" s="41"/>
      <c r="E333" s="80"/>
      <c r="F333" s="301"/>
      <c r="G333" s="287"/>
      <c r="H333" s="280"/>
      <c r="I333" s="197" t="str">
        <f t="shared" si="27"/>
        <v/>
      </c>
      <c r="J333" s="199">
        <f t="shared" si="28"/>
        <v>1</v>
      </c>
      <c r="K333" s="198">
        <f t="shared" si="29"/>
        <v>0</v>
      </c>
    </row>
    <row r="334" spans="1:13" ht="18" customHeight="1" thickBot="1" x14ac:dyDescent="0.3">
      <c r="A334" s="82"/>
      <c r="B334" s="82"/>
      <c r="C334" s="82"/>
      <c r="D334" s="82"/>
      <c r="E334" s="82"/>
      <c r="F334" s="11" t="s">
        <v>46</v>
      </c>
      <c r="G334" s="281">
        <f>SUM(G314:G333)+G300</f>
        <v>0</v>
      </c>
      <c r="H334" s="320"/>
      <c r="I334" s="119"/>
      <c r="J334" s="196">
        <f>IF(G334&gt;G300,ROW(A340),0)</f>
        <v>0</v>
      </c>
      <c r="K334" s="75"/>
      <c r="L334" s="193">
        <f>IF(G334&gt;G300,ROW(A340),0)</f>
        <v>0</v>
      </c>
    </row>
    <row r="335" spans="1:13" x14ac:dyDescent="0.25">
      <c r="A335" s="82"/>
      <c r="B335" s="82"/>
      <c r="C335" s="82"/>
      <c r="D335" s="82"/>
      <c r="E335" s="82"/>
      <c r="F335" s="82"/>
      <c r="G335" s="82"/>
      <c r="H335" s="82"/>
      <c r="I335" s="119"/>
      <c r="J335" s="75"/>
      <c r="K335" s="75"/>
    </row>
    <row r="336" spans="1:13" x14ac:dyDescent="0.25">
      <c r="A336" t="s">
        <v>155</v>
      </c>
      <c r="B336" s="82"/>
      <c r="C336" s="82"/>
      <c r="D336" s="82"/>
      <c r="E336" s="82"/>
      <c r="F336" s="82"/>
      <c r="G336" s="82"/>
      <c r="H336" s="82"/>
      <c r="I336" s="119"/>
      <c r="J336" s="75"/>
      <c r="K336" s="75"/>
    </row>
    <row r="337" spans="1:13" x14ac:dyDescent="0.25">
      <c r="A337" s="82"/>
      <c r="B337" s="82"/>
      <c r="C337" s="82"/>
      <c r="D337" s="82"/>
      <c r="E337" s="82"/>
      <c r="F337" s="82"/>
      <c r="G337" s="82"/>
      <c r="H337" s="82"/>
      <c r="I337" s="119"/>
      <c r="J337" s="75"/>
      <c r="K337" s="75"/>
    </row>
    <row r="338" spans="1:13" ht="18.75" x14ac:dyDescent="0.3">
      <c r="A338" s="349" t="s">
        <v>43</v>
      </c>
      <c r="B338" s="350">
        <f ca="1">imzatarihi</f>
        <v>46091</v>
      </c>
      <c r="C338" s="352" t="s">
        <v>44</v>
      </c>
      <c r="D338" s="348" t="str">
        <f>IF(kurulusyetkilisi&gt;0,kurulusyetkilisi,"")</f>
        <v/>
      </c>
      <c r="H338" s="82"/>
      <c r="I338" s="119"/>
      <c r="J338" s="75"/>
      <c r="K338" s="75"/>
    </row>
    <row r="339" spans="1:13" ht="18.75" x14ac:dyDescent="0.3">
      <c r="B339" s="351"/>
      <c r="C339" s="352" t="s">
        <v>45</v>
      </c>
      <c r="F339" s="349"/>
      <c r="H339" s="82"/>
      <c r="I339" s="119"/>
      <c r="J339" s="75"/>
      <c r="K339" s="75"/>
    </row>
    <row r="340" spans="1:13" x14ac:dyDescent="0.25">
      <c r="A340" s="82"/>
      <c r="B340" s="82"/>
      <c r="C340" s="82"/>
      <c r="D340" s="82"/>
      <c r="E340" s="82"/>
      <c r="F340" s="82"/>
      <c r="G340" s="82"/>
      <c r="H340" s="82"/>
      <c r="I340" s="119"/>
      <c r="J340" s="75"/>
      <c r="K340" s="75"/>
    </row>
    <row r="341" spans="1:13" x14ac:dyDescent="0.25">
      <c r="A341" s="501" t="s">
        <v>121</v>
      </c>
      <c r="B341" s="501"/>
      <c r="C341" s="501"/>
      <c r="D341" s="501"/>
      <c r="E341" s="501"/>
      <c r="F341" s="501"/>
      <c r="G341" s="501"/>
      <c r="H341" s="501"/>
      <c r="I341" s="116"/>
      <c r="J341" s="75"/>
      <c r="K341" s="75"/>
    </row>
    <row r="342" spans="1:13" x14ac:dyDescent="0.25">
      <c r="A342" s="489" t="str">
        <f>IF(YilDonem&lt;&gt;"",CONCATENATE(YilDonem," dönemine aittir."),"")</f>
        <v/>
      </c>
      <c r="B342" s="489"/>
      <c r="C342" s="489"/>
      <c r="D342" s="489"/>
      <c r="E342" s="489"/>
      <c r="F342" s="489"/>
      <c r="G342" s="489"/>
      <c r="H342" s="489"/>
      <c r="I342" s="116"/>
      <c r="J342" s="75"/>
      <c r="K342" s="75"/>
    </row>
    <row r="343" spans="1:13" ht="15.95" customHeight="1" thickBot="1" x14ac:dyDescent="0.3">
      <c r="A343" s="519" t="s">
        <v>148</v>
      </c>
      <c r="B343" s="519"/>
      <c r="C343" s="519"/>
      <c r="D343" s="519"/>
      <c r="E343" s="519"/>
      <c r="F343" s="519"/>
      <c r="G343" s="519"/>
      <c r="H343" s="519"/>
      <c r="I343" s="116"/>
      <c r="J343" s="75"/>
      <c r="K343" s="75"/>
    </row>
    <row r="344" spans="1:13" ht="31.7" customHeight="1" thickBot="1" x14ac:dyDescent="0.3">
      <c r="A344" s="520" t="s">
        <v>1</v>
      </c>
      <c r="B344" s="521"/>
      <c r="C344" s="493" t="str">
        <f>IF(ProjeNo&gt;0,ProjeNo,"")</f>
        <v/>
      </c>
      <c r="D344" s="494"/>
      <c r="E344" s="494"/>
      <c r="F344" s="494"/>
      <c r="G344" s="494"/>
      <c r="H344" s="495"/>
      <c r="I344" s="116"/>
      <c r="J344" s="75"/>
      <c r="K344" s="75"/>
      <c r="L344" s="124"/>
    </row>
    <row r="345" spans="1:13" ht="45" customHeight="1" thickBot="1" x14ac:dyDescent="0.3">
      <c r="A345" s="522" t="s">
        <v>11</v>
      </c>
      <c r="B345" s="523"/>
      <c r="C345" s="498" t="str">
        <f>IF(ProjeAdi&gt;0,ProjeAdi,"")</f>
        <v/>
      </c>
      <c r="D345" s="499"/>
      <c r="E345" s="499"/>
      <c r="F345" s="499"/>
      <c r="G345" s="499"/>
      <c r="H345" s="500"/>
      <c r="I345" s="116"/>
      <c r="J345" s="75"/>
      <c r="K345" s="75"/>
    </row>
    <row r="346" spans="1:13" s="46" customFormat="1" ht="37.15" customHeight="1" thickBot="1" x14ac:dyDescent="0.3">
      <c r="A346" s="487" t="s">
        <v>7</v>
      </c>
      <c r="B346" s="487" t="s">
        <v>118</v>
      </c>
      <c r="C346" s="487" t="s">
        <v>119</v>
      </c>
      <c r="D346" s="487" t="s">
        <v>120</v>
      </c>
      <c r="E346" s="487" t="s">
        <v>93</v>
      </c>
      <c r="F346" s="487" t="s">
        <v>94</v>
      </c>
      <c r="G346" s="137" t="s">
        <v>95</v>
      </c>
      <c r="H346" s="137" t="s">
        <v>95</v>
      </c>
      <c r="I346" s="117"/>
      <c r="J346" s="76"/>
      <c r="K346" s="76"/>
      <c r="L346" s="125"/>
      <c r="M346" s="125"/>
    </row>
    <row r="347" spans="1:13" ht="18" customHeight="1" thickBot="1" x14ac:dyDescent="0.3">
      <c r="A347" s="505"/>
      <c r="B347" s="505"/>
      <c r="C347" s="505"/>
      <c r="D347" s="505"/>
      <c r="E347" s="505"/>
      <c r="F347" s="505"/>
      <c r="G347" s="138" t="s">
        <v>96</v>
      </c>
      <c r="H347" s="138" t="s">
        <v>99</v>
      </c>
      <c r="I347" s="116"/>
      <c r="J347" s="75"/>
      <c r="K347" s="75"/>
    </row>
    <row r="348" spans="1:13" ht="18" customHeight="1" x14ac:dyDescent="0.25">
      <c r="A348" s="70">
        <v>201</v>
      </c>
      <c r="B348" s="54"/>
      <c r="C348" s="55"/>
      <c r="D348" s="77"/>
      <c r="E348" s="56"/>
      <c r="F348" s="299"/>
      <c r="G348" s="285"/>
      <c r="H348" s="272"/>
      <c r="I348" s="197" t="str">
        <f>IF(AND(COUNTA(B348:D348)&gt;0,J348=1),"Belge Tarihi,Belge Numarası ve KDV Dahil Tutar doldurulduktan sonra KDV Hariç Tutar doldurulabilir.","")</f>
        <v/>
      </c>
      <c r="J348" s="199">
        <f>IF(COUNTA(E348:F348)+COUNTA(H348)=3,0,1)</f>
        <v>1</v>
      </c>
      <c r="K348" s="198">
        <f>IF(J348=1,0,100000000)</f>
        <v>0</v>
      </c>
    </row>
    <row r="349" spans="1:13" ht="18" customHeight="1" x14ac:dyDescent="0.25">
      <c r="A349" s="52">
        <v>202</v>
      </c>
      <c r="B349" s="36"/>
      <c r="C349" s="37"/>
      <c r="D349" s="38"/>
      <c r="E349" s="78"/>
      <c r="F349" s="300"/>
      <c r="G349" s="286"/>
      <c r="H349" s="279"/>
      <c r="I349" s="197" t="str">
        <f t="shared" ref="I349:I367" si="30">IF(AND(COUNTA(B349:D349)&gt;0,J349=1),"Belge Tarihi,Belge Numarası ve KDV Dahil Tutar doldurulduktan sonra KDV Hariç Tutar doldurulabilir.","")</f>
        <v/>
      </c>
      <c r="J349" s="199">
        <f t="shared" ref="J349:J367" si="31">IF(COUNTA(E349:F349)+COUNTA(H349)=3,0,1)</f>
        <v>1</v>
      </c>
      <c r="K349" s="198">
        <f t="shared" ref="K349:K367" si="32">IF(J349=1,0,100000000)</f>
        <v>0</v>
      </c>
    </row>
    <row r="350" spans="1:13" ht="18" customHeight="1" x14ac:dyDescent="0.25">
      <c r="A350" s="52">
        <v>203</v>
      </c>
      <c r="B350" s="36"/>
      <c r="C350" s="37"/>
      <c r="D350" s="38"/>
      <c r="E350" s="78"/>
      <c r="F350" s="300"/>
      <c r="G350" s="286"/>
      <c r="H350" s="279"/>
      <c r="I350" s="197" t="str">
        <f t="shared" si="30"/>
        <v/>
      </c>
      <c r="J350" s="199">
        <f t="shared" si="31"/>
        <v>1</v>
      </c>
      <c r="K350" s="198">
        <f t="shared" si="32"/>
        <v>0</v>
      </c>
    </row>
    <row r="351" spans="1:13" ht="18" customHeight="1" x14ac:dyDescent="0.25">
      <c r="A351" s="52">
        <v>204</v>
      </c>
      <c r="B351" s="36"/>
      <c r="C351" s="37"/>
      <c r="D351" s="38"/>
      <c r="E351" s="78"/>
      <c r="F351" s="300"/>
      <c r="G351" s="286"/>
      <c r="H351" s="279"/>
      <c r="I351" s="197" t="str">
        <f t="shared" si="30"/>
        <v/>
      </c>
      <c r="J351" s="199">
        <f t="shared" si="31"/>
        <v>1</v>
      </c>
      <c r="K351" s="198">
        <f t="shared" si="32"/>
        <v>0</v>
      </c>
    </row>
    <row r="352" spans="1:13" ht="18" customHeight="1" x14ac:dyDescent="0.25">
      <c r="A352" s="52">
        <v>205</v>
      </c>
      <c r="B352" s="36"/>
      <c r="C352" s="37"/>
      <c r="D352" s="38"/>
      <c r="E352" s="78"/>
      <c r="F352" s="300"/>
      <c r="G352" s="286"/>
      <c r="H352" s="279"/>
      <c r="I352" s="197" t="str">
        <f t="shared" si="30"/>
        <v/>
      </c>
      <c r="J352" s="199">
        <f t="shared" si="31"/>
        <v>1</v>
      </c>
      <c r="K352" s="198">
        <f t="shared" si="32"/>
        <v>0</v>
      </c>
    </row>
    <row r="353" spans="1:13" ht="18" customHeight="1" x14ac:dyDescent="0.25">
      <c r="A353" s="52">
        <v>206</v>
      </c>
      <c r="B353" s="36"/>
      <c r="C353" s="37"/>
      <c r="D353" s="38"/>
      <c r="E353" s="78"/>
      <c r="F353" s="300"/>
      <c r="G353" s="286"/>
      <c r="H353" s="279"/>
      <c r="I353" s="197" t="str">
        <f t="shared" si="30"/>
        <v/>
      </c>
      <c r="J353" s="199">
        <f t="shared" si="31"/>
        <v>1</v>
      </c>
      <c r="K353" s="198">
        <f t="shared" si="32"/>
        <v>0</v>
      </c>
    </row>
    <row r="354" spans="1:13" ht="18" customHeight="1" x14ac:dyDescent="0.25">
      <c r="A354" s="52">
        <v>207</v>
      </c>
      <c r="B354" s="36"/>
      <c r="C354" s="37"/>
      <c r="D354" s="38"/>
      <c r="E354" s="78"/>
      <c r="F354" s="300"/>
      <c r="G354" s="286"/>
      <c r="H354" s="279"/>
      <c r="I354" s="197" t="str">
        <f t="shared" si="30"/>
        <v/>
      </c>
      <c r="J354" s="199">
        <f t="shared" si="31"/>
        <v>1</v>
      </c>
      <c r="K354" s="198">
        <f t="shared" si="32"/>
        <v>0</v>
      </c>
    </row>
    <row r="355" spans="1:13" ht="18" customHeight="1" x14ac:dyDescent="0.25">
      <c r="A355" s="52">
        <v>208</v>
      </c>
      <c r="B355" s="36"/>
      <c r="C355" s="37"/>
      <c r="D355" s="38"/>
      <c r="E355" s="78"/>
      <c r="F355" s="300"/>
      <c r="G355" s="286"/>
      <c r="H355" s="279"/>
      <c r="I355" s="197" t="str">
        <f t="shared" si="30"/>
        <v/>
      </c>
      <c r="J355" s="199">
        <f t="shared" si="31"/>
        <v>1</v>
      </c>
      <c r="K355" s="198">
        <f t="shared" si="32"/>
        <v>0</v>
      </c>
    </row>
    <row r="356" spans="1:13" ht="18" customHeight="1" x14ac:dyDescent="0.25">
      <c r="A356" s="52">
        <v>209</v>
      </c>
      <c r="B356" s="36"/>
      <c r="C356" s="37"/>
      <c r="D356" s="38"/>
      <c r="E356" s="78"/>
      <c r="F356" s="300"/>
      <c r="G356" s="286"/>
      <c r="H356" s="279"/>
      <c r="I356" s="197" t="str">
        <f t="shared" si="30"/>
        <v/>
      </c>
      <c r="J356" s="199">
        <f t="shared" si="31"/>
        <v>1</v>
      </c>
      <c r="K356" s="198">
        <f t="shared" si="32"/>
        <v>0</v>
      </c>
    </row>
    <row r="357" spans="1:13" ht="18" customHeight="1" x14ac:dyDescent="0.25">
      <c r="A357" s="52">
        <v>210</v>
      </c>
      <c r="B357" s="36"/>
      <c r="C357" s="37"/>
      <c r="D357" s="38"/>
      <c r="E357" s="78"/>
      <c r="F357" s="300"/>
      <c r="G357" s="286"/>
      <c r="H357" s="279"/>
      <c r="I357" s="197" t="str">
        <f t="shared" si="30"/>
        <v/>
      </c>
      <c r="J357" s="199">
        <f t="shared" si="31"/>
        <v>1</v>
      </c>
      <c r="K357" s="198">
        <f t="shared" si="32"/>
        <v>0</v>
      </c>
      <c r="L357" s="126"/>
      <c r="M357" s="126"/>
    </row>
    <row r="358" spans="1:13" ht="18" customHeight="1" x14ac:dyDescent="0.25">
      <c r="A358" s="52">
        <v>211</v>
      </c>
      <c r="B358" s="36"/>
      <c r="C358" s="37"/>
      <c r="D358" s="38"/>
      <c r="E358" s="78"/>
      <c r="F358" s="300"/>
      <c r="G358" s="286"/>
      <c r="H358" s="279"/>
      <c r="I358" s="197" t="str">
        <f t="shared" si="30"/>
        <v/>
      </c>
      <c r="J358" s="199">
        <f t="shared" si="31"/>
        <v>1</v>
      </c>
      <c r="K358" s="198">
        <f t="shared" si="32"/>
        <v>0</v>
      </c>
    </row>
    <row r="359" spans="1:13" ht="18" customHeight="1" x14ac:dyDescent="0.25">
      <c r="A359" s="52">
        <v>212</v>
      </c>
      <c r="B359" s="36"/>
      <c r="C359" s="37"/>
      <c r="D359" s="38"/>
      <c r="E359" s="78"/>
      <c r="F359" s="300"/>
      <c r="G359" s="286"/>
      <c r="H359" s="279"/>
      <c r="I359" s="197" t="str">
        <f t="shared" si="30"/>
        <v/>
      </c>
      <c r="J359" s="199">
        <f t="shared" si="31"/>
        <v>1</v>
      </c>
      <c r="K359" s="198">
        <f t="shared" si="32"/>
        <v>0</v>
      </c>
    </row>
    <row r="360" spans="1:13" ht="18" customHeight="1" x14ac:dyDescent="0.25">
      <c r="A360" s="52">
        <v>213</v>
      </c>
      <c r="B360" s="36"/>
      <c r="C360" s="37"/>
      <c r="D360" s="38"/>
      <c r="E360" s="78"/>
      <c r="F360" s="300"/>
      <c r="G360" s="286"/>
      <c r="H360" s="279"/>
      <c r="I360" s="197" t="str">
        <f t="shared" si="30"/>
        <v/>
      </c>
      <c r="J360" s="199">
        <f t="shared" si="31"/>
        <v>1</v>
      </c>
      <c r="K360" s="198">
        <f t="shared" si="32"/>
        <v>0</v>
      </c>
    </row>
    <row r="361" spans="1:13" ht="18" customHeight="1" x14ac:dyDescent="0.25">
      <c r="A361" s="52">
        <v>214</v>
      </c>
      <c r="B361" s="36"/>
      <c r="C361" s="37"/>
      <c r="D361" s="38"/>
      <c r="E361" s="78"/>
      <c r="F361" s="300"/>
      <c r="G361" s="286"/>
      <c r="H361" s="279"/>
      <c r="I361" s="197" t="str">
        <f t="shared" si="30"/>
        <v/>
      </c>
      <c r="J361" s="199">
        <f t="shared" si="31"/>
        <v>1</v>
      </c>
      <c r="K361" s="198">
        <f t="shared" si="32"/>
        <v>0</v>
      </c>
    </row>
    <row r="362" spans="1:13" ht="18" customHeight="1" x14ac:dyDescent="0.25">
      <c r="A362" s="52">
        <v>215</v>
      </c>
      <c r="B362" s="36"/>
      <c r="C362" s="37"/>
      <c r="D362" s="38"/>
      <c r="E362" s="78"/>
      <c r="F362" s="300"/>
      <c r="G362" s="286"/>
      <c r="H362" s="279"/>
      <c r="I362" s="197" t="str">
        <f t="shared" si="30"/>
        <v/>
      </c>
      <c r="J362" s="199">
        <f t="shared" si="31"/>
        <v>1</v>
      </c>
      <c r="K362" s="198">
        <f t="shared" si="32"/>
        <v>0</v>
      </c>
    </row>
    <row r="363" spans="1:13" ht="18" customHeight="1" x14ac:dyDescent="0.25">
      <c r="A363" s="52">
        <v>216</v>
      </c>
      <c r="B363" s="36"/>
      <c r="C363" s="37"/>
      <c r="D363" s="38"/>
      <c r="E363" s="78"/>
      <c r="F363" s="300"/>
      <c r="G363" s="286"/>
      <c r="H363" s="279"/>
      <c r="I363" s="197" t="str">
        <f t="shared" si="30"/>
        <v/>
      </c>
      <c r="J363" s="199">
        <f t="shared" si="31"/>
        <v>1</v>
      </c>
      <c r="K363" s="198">
        <f t="shared" si="32"/>
        <v>0</v>
      </c>
    </row>
    <row r="364" spans="1:13" ht="18" customHeight="1" x14ac:dyDescent="0.25">
      <c r="A364" s="52">
        <v>217</v>
      </c>
      <c r="B364" s="36"/>
      <c r="C364" s="37"/>
      <c r="D364" s="38"/>
      <c r="E364" s="78"/>
      <c r="F364" s="300"/>
      <c r="G364" s="286"/>
      <c r="H364" s="279"/>
      <c r="I364" s="197" t="str">
        <f t="shared" si="30"/>
        <v/>
      </c>
      <c r="J364" s="199">
        <f t="shared" si="31"/>
        <v>1</v>
      </c>
      <c r="K364" s="198">
        <f t="shared" si="32"/>
        <v>0</v>
      </c>
    </row>
    <row r="365" spans="1:13" ht="18" customHeight="1" x14ac:dyDescent="0.25">
      <c r="A365" s="52">
        <v>218</v>
      </c>
      <c r="B365" s="36"/>
      <c r="C365" s="37"/>
      <c r="D365" s="38"/>
      <c r="E365" s="78"/>
      <c r="F365" s="300"/>
      <c r="G365" s="286"/>
      <c r="H365" s="279"/>
      <c r="I365" s="197" t="str">
        <f t="shared" si="30"/>
        <v/>
      </c>
      <c r="J365" s="199">
        <f t="shared" si="31"/>
        <v>1</v>
      </c>
      <c r="K365" s="198">
        <f t="shared" si="32"/>
        <v>0</v>
      </c>
    </row>
    <row r="366" spans="1:13" ht="18" customHeight="1" x14ac:dyDescent="0.25">
      <c r="A366" s="52">
        <v>219</v>
      </c>
      <c r="B366" s="36"/>
      <c r="C366" s="37"/>
      <c r="D366" s="38"/>
      <c r="E366" s="78"/>
      <c r="F366" s="300"/>
      <c r="G366" s="286"/>
      <c r="H366" s="279"/>
      <c r="I366" s="197" t="str">
        <f t="shared" si="30"/>
        <v/>
      </c>
      <c r="J366" s="199">
        <f t="shared" si="31"/>
        <v>1</v>
      </c>
      <c r="K366" s="198">
        <f t="shared" si="32"/>
        <v>0</v>
      </c>
    </row>
    <row r="367" spans="1:13" ht="18" customHeight="1" thickBot="1" x14ac:dyDescent="0.3">
      <c r="A367" s="71">
        <v>220</v>
      </c>
      <c r="B367" s="39"/>
      <c r="C367" s="40"/>
      <c r="D367" s="41"/>
      <c r="E367" s="80"/>
      <c r="F367" s="301"/>
      <c r="G367" s="287"/>
      <c r="H367" s="280"/>
      <c r="I367" s="197" t="str">
        <f t="shared" si="30"/>
        <v/>
      </c>
      <c r="J367" s="199">
        <f t="shared" si="31"/>
        <v>1</v>
      </c>
      <c r="K367" s="198">
        <f t="shared" si="32"/>
        <v>0</v>
      </c>
    </row>
    <row r="368" spans="1:13" ht="18" customHeight="1" thickBot="1" x14ac:dyDescent="0.3">
      <c r="A368" s="82"/>
      <c r="B368" s="82"/>
      <c r="C368" s="82"/>
      <c r="D368" s="82"/>
      <c r="E368" s="82"/>
      <c r="F368" s="11" t="s">
        <v>46</v>
      </c>
      <c r="G368" s="281">
        <f>SUM(G348:G367)+G334</f>
        <v>0</v>
      </c>
      <c r="H368" s="320"/>
      <c r="I368" s="119"/>
      <c r="J368" s="196">
        <f>IF(G368&gt;G334,ROW(A374),0)</f>
        <v>0</v>
      </c>
      <c r="K368" s="75"/>
      <c r="L368" s="193">
        <f>IF(G368&gt;G334,ROW(A374),0)</f>
        <v>0</v>
      </c>
    </row>
    <row r="369" spans="1:13" x14ac:dyDescent="0.25">
      <c r="A369" s="82"/>
      <c r="B369" s="82"/>
      <c r="C369" s="82"/>
      <c r="D369" s="82"/>
      <c r="E369" s="82"/>
      <c r="F369" s="82"/>
      <c r="G369" s="82"/>
      <c r="H369" s="82"/>
      <c r="I369" s="119"/>
      <c r="J369" s="75"/>
      <c r="K369" s="75"/>
    </row>
    <row r="370" spans="1:13" x14ac:dyDescent="0.25">
      <c r="A370" t="s">
        <v>155</v>
      </c>
      <c r="B370" s="82"/>
      <c r="C370" s="82"/>
      <c r="D370" s="82"/>
      <c r="E370" s="82"/>
      <c r="F370" s="82"/>
      <c r="G370" s="82"/>
      <c r="H370" s="82"/>
      <c r="I370" s="119"/>
      <c r="J370" s="75"/>
      <c r="K370" s="75"/>
    </row>
    <row r="371" spans="1:13" x14ac:dyDescent="0.25">
      <c r="A371" s="82"/>
      <c r="B371" s="82"/>
      <c r="C371" s="82"/>
      <c r="D371" s="82"/>
      <c r="E371" s="82"/>
      <c r="F371" s="82"/>
      <c r="G371" s="82"/>
      <c r="H371" s="82"/>
      <c r="I371" s="119"/>
      <c r="J371" s="75"/>
      <c r="K371" s="75"/>
    </row>
    <row r="372" spans="1:13" ht="18.75" x14ac:dyDescent="0.3">
      <c r="A372" s="349" t="s">
        <v>43</v>
      </c>
      <c r="B372" s="350">
        <f ca="1">imzatarihi</f>
        <v>46091</v>
      </c>
      <c r="C372" s="352" t="s">
        <v>44</v>
      </c>
      <c r="D372" s="348" t="str">
        <f>IF(kurulusyetkilisi&gt;0,kurulusyetkilisi,"")</f>
        <v/>
      </c>
      <c r="H372" s="82"/>
      <c r="I372" s="119"/>
      <c r="J372" s="75"/>
      <c r="K372" s="75"/>
    </row>
    <row r="373" spans="1:13" ht="18.75" x14ac:dyDescent="0.3">
      <c r="B373" s="351"/>
      <c r="C373" s="352" t="s">
        <v>45</v>
      </c>
      <c r="F373" s="349"/>
      <c r="H373" s="82"/>
      <c r="I373" s="119"/>
      <c r="J373" s="75"/>
      <c r="K373" s="75"/>
    </row>
    <row r="374" spans="1:13" x14ac:dyDescent="0.25">
      <c r="A374" s="82"/>
      <c r="B374" s="82"/>
      <c r="C374" s="82"/>
      <c r="D374" s="82"/>
      <c r="E374" s="82"/>
      <c r="F374" s="82"/>
      <c r="G374" s="82"/>
      <c r="H374" s="82"/>
      <c r="I374" s="119"/>
      <c r="J374" s="75"/>
      <c r="K374" s="75"/>
    </row>
    <row r="375" spans="1:13" x14ac:dyDescent="0.25">
      <c r="A375" s="501" t="s">
        <v>121</v>
      </c>
      <c r="B375" s="501"/>
      <c r="C375" s="501"/>
      <c r="D375" s="501"/>
      <c r="E375" s="501"/>
      <c r="F375" s="501"/>
      <c r="G375" s="501"/>
      <c r="H375" s="501"/>
      <c r="I375" s="116"/>
      <c r="J375" s="75"/>
      <c r="K375" s="75"/>
    </row>
    <row r="376" spans="1:13" x14ac:dyDescent="0.25">
      <c r="A376" s="489" t="str">
        <f>IF(YilDonem&lt;&gt;"",CONCATENATE(YilDonem," dönemine aittir."),"")</f>
        <v/>
      </c>
      <c r="B376" s="489"/>
      <c r="C376" s="489"/>
      <c r="D376" s="489"/>
      <c r="E376" s="489"/>
      <c r="F376" s="489"/>
      <c r="G376" s="489"/>
      <c r="H376" s="489"/>
      <c r="I376" s="116"/>
      <c r="J376" s="75"/>
      <c r="K376" s="75"/>
    </row>
    <row r="377" spans="1:13" ht="15.95" customHeight="1" thickBot="1" x14ac:dyDescent="0.3">
      <c r="A377" s="519" t="s">
        <v>148</v>
      </c>
      <c r="B377" s="519"/>
      <c r="C377" s="519"/>
      <c r="D377" s="519"/>
      <c r="E377" s="519"/>
      <c r="F377" s="519"/>
      <c r="G377" s="519"/>
      <c r="H377" s="519"/>
      <c r="I377" s="116"/>
      <c r="J377" s="75"/>
      <c r="K377" s="75"/>
    </row>
    <row r="378" spans="1:13" ht="31.7" customHeight="1" thickBot="1" x14ac:dyDescent="0.3">
      <c r="A378" s="520" t="s">
        <v>1</v>
      </c>
      <c r="B378" s="521"/>
      <c r="C378" s="493" t="str">
        <f>IF(ProjeNo&gt;0,ProjeNo,"")</f>
        <v/>
      </c>
      <c r="D378" s="494"/>
      <c r="E378" s="494"/>
      <c r="F378" s="494"/>
      <c r="G378" s="494"/>
      <c r="H378" s="495"/>
      <c r="I378" s="116"/>
      <c r="J378" s="75"/>
      <c r="K378" s="75"/>
    </row>
    <row r="379" spans="1:13" ht="45" customHeight="1" thickBot="1" x14ac:dyDescent="0.3">
      <c r="A379" s="522" t="s">
        <v>11</v>
      </c>
      <c r="B379" s="523"/>
      <c r="C379" s="498" t="str">
        <f>IF(ProjeAdi&gt;0,ProjeAdi,"")</f>
        <v/>
      </c>
      <c r="D379" s="499"/>
      <c r="E379" s="499"/>
      <c r="F379" s="499"/>
      <c r="G379" s="499"/>
      <c r="H379" s="500"/>
      <c r="I379" s="116"/>
      <c r="J379" s="75"/>
      <c r="K379" s="75"/>
      <c r="L379" s="124"/>
    </row>
    <row r="380" spans="1:13" s="46" customFormat="1" ht="37.15" customHeight="1" thickBot="1" x14ac:dyDescent="0.3">
      <c r="A380" s="487" t="s">
        <v>7</v>
      </c>
      <c r="B380" s="487" t="s">
        <v>118</v>
      </c>
      <c r="C380" s="487" t="s">
        <v>119</v>
      </c>
      <c r="D380" s="487" t="s">
        <v>120</v>
      </c>
      <c r="E380" s="487" t="s">
        <v>93</v>
      </c>
      <c r="F380" s="487" t="s">
        <v>94</v>
      </c>
      <c r="G380" s="137" t="s">
        <v>95</v>
      </c>
      <c r="H380" s="137" t="s">
        <v>95</v>
      </c>
      <c r="I380" s="117"/>
      <c r="J380" s="76"/>
      <c r="K380" s="76"/>
      <c r="L380" s="125"/>
      <c r="M380" s="125"/>
    </row>
    <row r="381" spans="1:13" ht="18" customHeight="1" thickBot="1" x14ac:dyDescent="0.3">
      <c r="A381" s="505"/>
      <c r="B381" s="505"/>
      <c r="C381" s="505"/>
      <c r="D381" s="505"/>
      <c r="E381" s="505"/>
      <c r="F381" s="505"/>
      <c r="G381" s="138" t="s">
        <v>96</v>
      </c>
      <c r="H381" s="138" t="s">
        <v>99</v>
      </c>
      <c r="I381" s="116"/>
      <c r="J381" s="75"/>
      <c r="K381" s="75"/>
    </row>
    <row r="382" spans="1:13" ht="18" customHeight="1" x14ac:dyDescent="0.25">
      <c r="A382" s="70">
        <v>221</v>
      </c>
      <c r="B382" s="54"/>
      <c r="C382" s="55"/>
      <c r="D382" s="77"/>
      <c r="E382" s="56"/>
      <c r="F382" s="299"/>
      <c r="G382" s="285"/>
      <c r="H382" s="272"/>
      <c r="I382" s="197" t="str">
        <f>IF(AND(COUNTA(B382:D382)&gt;0,J382=1),"Belge Tarihi,Belge Numarası ve KDV Dahil Tutar doldurulduktan sonra KDV Hariç Tutar doldurulabilir.","")</f>
        <v/>
      </c>
      <c r="J382" s="199">
        <f>IF(COUNTA(E382:F382)+COUNTA(H382)=3,0,1)</f>
        <v>1</v>
      </c>
      <c r="K382" s="198">
        <f>IF(J382=1,0,100000000)</f>
        <v>0</v>
      </c>
    </row>
    <row r="383" spans="1:13" ht="18" customHeight="1" x14ac:dyDescent="0.25">
      <c r="A383" s="52">
        <v>222</v>
      </c>
      <c r="B383" s="36"/>
      <c r="C383" s="37"/>
      <c r="D383" s="38"/>
      <c r="E383" s="78"/>
      <c r="F383" s="300"/>
      <c r="G383" s="286"/>
      <c r="H383" s="279"/>
      <c r="I383" s="197" t="str">
        <f t="shared" ref="I383:I401" si="33">IF(AND(COUNTA(B383:D383)&gt;0,J383=1),"Belge Tarihi,Belge Numarası ve KDV Dahil Tutar doldurulduktan sonra KDV Hariç Tutar doldurulabilir.","")</f>
        <v/>
      </c>
      <c r="J383" s="199">
        <f t="shared" ref="J383:J401" si="34">IF(COUNTA(E383:F383)+COUNTA(H383)=3,0,1)</f>
        <v>1</v>
      </c>
      <c r="K383" s="198">
        <f t="shared" ref="K383:K401" si="35">IF(J383=1,0,100000000)</f>
        <v>0</v>
      </c>
    </row>
    <row r="384" spans="1:13" ht="18" customHeight="1" x14ac:dyDescent="0.25">
      <c r="A384" s="52">
        <v>223</v>
      </c>
      <c r="B384" s="36"/>
      <c r="C384" s="37"/>
      <c r="D384" s="38"/>
      <c r="E384" s="78"/>
      <c r="F384" s="300"/>
      <c r="G384" s="286"/>
      <c r="H384" s="279"/>
      <c r="I384" s="197" t="str">
        <f t="shared" si="33"/>
        <v/>
      </c>
      <c r="J384" s="199">
        <f t="shared" si="34"/>
        <v>1</v>
      </c>
      <c r="K384" s="198">
        <f t="shared" si="35"/>
        <v>0</v>
      </c>
    </row>
    <row r="385" spans="1:13" ht="18" customHeight="1" x14ac:dyDescent="0.25">
      <c r="A385" s="52">
        <v>224</v>
      </c>
      <c r="B385" s="36"/>
      <c r="C385" s="37"/>
      <c r="D385" s="38"/>
      <c r="E385" s="78"/>
      <c r="F385" s="300"/>
      <c r="G385" s="286"/>
      <c r="H385" s="279"/>
      <c r="I385" s="197" t="str">
        <f t="shared" si="33"/>
        <v/>
      </c>
      <c r="J385" s="199">
        <f t="shared" si="34"/>
        <v>1</v>
      </c>
      <c r="K385" s="198">
        <f t="shared" si="35"/>
        <v>0</v>
      </c>
    </row>
    <row r="386" spans="1:13" ht="18" customHeight="1" x14ac:dyDescent="0.25">
      <c r="A386" s="52">
        <v>225</v>
      </c>
      <c r="B386" s="36"/>
      <c r="C386" s="37"/>
      <c r="D386" s="38"/>
      <c r="E386" s="78"/>
      <c r="F386" s="300"/>
      <c r="G386" s="286"/>
      <c r="H386" s="279"/>
      <c r="I386" s="197" t="str">
        <f t="shared" si="33"/>
        <v/>
      </c>
      <c r="J386" s="199">
        <f t="shared" si="34"/>
        <v>1</v>
      </c>
      <c r="K386" s="198">
        <f t="shared" si="35"/>
        <v>0</v>
      </c>
    </row>
    <row r="387" spans="1:13" ht="18" customHeight="1" x14ac:dyDescent="0.25">
      <c r="A387" s="52">
        <v>226</v>
      </c>
      <c r="B387" s="36"/>
      <c r="C387" s="37"/>
      <c r="D387" s="38"/>
      <c r="E387" s="78"/>
      <c r="F387" s="300"/>
      <c r="G387" s="286"/>
      <c r="H387" s="279"/>
      <c r="I387" s="197" t="str">
        <f t="shared" si="33"/>
        <v/>
      </c>
      <c r="J387" s="199">
        <f t="shared" si="34"/>
        <v>1</v>
      </c>
      <c r="K387" s="198">
        <f t="shared" si="35"/>
        <v>0</v>
      </c>
    </row>
    <row r="388" spans="1:13" ht="18" customHeight="1" x14ac:dyDescent="0.25">
      <c r="A388" s="52">
        <v>227</v>
      </c>
      <c r="B388" s="36"/>
      <c r="C388" s="37"/>
      <c r="D388" s="38"/>
      <c r="E388" s="78"/>
      <c r="F388" s="300"/>
      <c r="G388" s="286"/>
      <c r="H388" s="279"/>
      <c r="I388" s="197" t="str">
        <f t="shared" si="33"/>
        <v/>
      </c>
      <c r="J388" s="199">
        <f t="shared" si="34"/>
        <v>1</v>
      </c>
      <c r="K388" s="198">
        <f t="shared" si="35"/>
        <v>0</v>
      </c>
    </row>
    <row r="389" spans="1:13" ht="18" customHeight="1" x14ac:dyDescent="0.25">
      <c r="A389" s="52">
        <v>228</v>
      </c>
      <c r="B389" s="36"/>
      <c r="C389" s="37"/>
      <c r="D389" s="38"/>
      <c r="E389" s="78"/>
      <c r="F389" s="300"/>
      <c r="G389" s="286"/>
      <c r="H389" s="279"/>
      <c r="I389" s="197" t="str">
        <f t="shared" si="33"/>
        <v/>
      </c>
      <c r="J389" s="199">
        <f t="shared" si="34"/>
        <v>1</v>
      </c>
      <c r="K389" s="198">
        <f t="shared" si="35"/>
        <v>0</v>
      </c>
    </row>
    <row r="390" spans="1:13" ht="18" customHeight="1" x14ac:dyDescent="0.25">
      <c r="A390" s="52">
        <v>229</v>
      </c>
      <c r="B390" s="36"/>
      <c r="C390" s="37"/>
      <c r="D390" s="38"/>
      <c r="E390" s="78"/>
      <c r="F390" s="300"/>
      <c r="G390" s="286"/>
      <c r="H390" s="279"/>
      <c r="I390" s="197" t="str">
        <f t="shared" si="33"/>
        <v/>
      </c>
      <c r="J390" s="199">
        <f t="shared" si="34"/>
        <v>1</v>
      </c>
      <c r="K390" s="198">
        <f t="shared" si="35"/>
        <v>0</v>
      </c>
    </row>
    <row r="391" spans="1:13" ht="18" customHeight="1" x14ac:dyDescent="0.25">
      <c r="A391" s="52">
        <v>230</v>
      </c>
      <c r="B391" s="36"/>
      <c r="C391" s="37"/>
      <c r="D391" s="38"/>
      <c r="E391" s="78"/>
      <c r="F391" s="300"/>
      <c r="G391" s="286"/>
      <c r="H391" s="279"/>
      <c r="I391" s="197" t="str">
        <f t="shared" si="33"/>
        <v/>
      </c>
      <c r="J391" s="199">
        <f t="shared" si="34"/>
        <v>1</v>
      </c>
      <c r="K391" s="198">
        <f t="shared" si="35"/>
        <v>0</v>
      </c>
    </row>
    <row r="392" spans="1:13" ht="18" customHeight="1" x14ac:dyDescent="0.25">
      <c r="A392" s="52">
        <v>231</v>
      </c>
      <c r="B392" s="36"/>
      <c r="C392" s="37"/>
      <c r="D392" s="38"/>
      <c r="E392" s="78"/>
      <c r="F392" s="300"/>
      <c r="G392" s="286"/>
      <c r="H392" s="279"/>
      <c r="I392" s="197" t="str">
        <f t="shared" si="33"/>
        <v/>
      </c>
      <c r="J392" s="199">
        <f t="shared" si="34"/>
        <v>1</v>
      </c>
      <c r="K392" s="198">
        <f t="shared" si="35"/>
        <v>0</v>
      </c>
      <c r="L392" s="126"/>
      <c r="M392" s="126"/>
    </row>
    <row r="393" spans="1:13" ht="18" customHeight="1" x14ac:dyDescent="0.25">
      <c r="A393" s="52">
        <v>232</v>
      </c>
      <c r="B393" s="36"/>
      <c r="C393" s="37"/>
      <c r="D393" s="38"/>
      <c r="E393" s="78"/>
      <c r="F393" s="300"/>
      <c r="G393" s="286"/>
      <c r="H393" s="279"/>
      <c r="I393" s="197" t="str">
        <f t="shared" si="33"/>
        <v/>
      </c>
      <c r="J393" s="199">
        <f t="shared" si="34"/>
        <v>1</v>
      </c>
      <c r="K393" s="198">
        <f t="shared" si="35"/>
        <v>0</v>
      </c>
    </row>
    <row r="394" spans="1:13" ht="18" customHeight="1" x14ac:dyDescent="0.25">
      <c r="A394" s="52">
        <v>233</v>
      </c>
      <c r="B394" s="36"/>
      <c r="C394" s="37"/>
      <c r="D394" s="38"/>
      <c r="E394" s="78"/>
      <c r="F394" s="300"/>
      <c r="G394" s="286"/>
      <c r="H394" s="279"/>
      <c r="I394" s="197" t="str">
        <f t="shared" si="33"/>
        <v/>
      </c>
      <c r="J394" s="199">
        <f t="shared" si="34"/>
        <v>1</v>
      </c>
      <c r="K394" s="198">
        <f t="shared" si="35"/>
        <v>0</v>
      </c>
    </row>
    <row r="395" spans="1:13" ht="18" customHeight="1" x14ac:dyDescent="0.25">
      <c r="A395" s="52">
        <v>234</v>
      </c>
      <c r="B395" s="36"/>
      <c r="C395" s="37"/>
      <c r="D395" s="38"/>
      <c r="E395" s="78"/>
      <c r="F395" s="300"/>
      <c r="G395" s="286"/>
      <c r="H395" s="279"/>
      <c r="I395" s="197" t="str">
        <f t="shared" si="33"/>
        <v/>
      </c>
      <c r="J395" s="199">
        <f t="shared" si="34"/>
        <v>1</v>
      </c>
      <c r="K395" s="198">
        <f t="shared" si="35"/>
        <v>0</v>
      </c>
    </row>
    <row r="396" spans="1:13" ht="18" customHeight="1" x14ac:dyDescent="0.25">
      <c r="A396" s="52">
        <v>235</v>
      </c>
      <c r="B396" s="36"/>
      <c r="C396" s="37"/>
      <c r="D396" s="38"/>
      <c r="E396" s="78"/>
      <c r="F396" s="300"/>
      <c r="G396" s="286"/>
      <c r="H396" s="279"/>
      <c r="I396" s="197" t="str">
        <f t="shared" si="33"/>
        <v/>
      </c>
      <c r="J396" s="199">
        <f t="shared" si="34"/>
        <v>1</v>
      </c>
      <c r="K396" s="198">
        <f t="shared" si="35"/>
        <v>0</v>
      </c>
    </row>
    <row r="397" spans="1:13" ht="18" customHeight="1" x14ac:dyDescent="0.25">
      <c r="A397" s="52">
        <v>236</v>
      </c>
      <c r="B397" s="36"/>
      <c r="C397" s="37"/>
      <c r="D397" s="38"/>
      <c r="E397" s="78"/>
      <c r="F397" s="300"/>
      <c r="G397" s="286"/>
      <c r="H397" s="279"/>
      <c r="I397" s="197" t="str">
        <f t="shared" si="33"/>
        <v/>
      </c>
      <c r="J397" s="199">
        <f t="shared" si="34"/>
        <v>1</v>
      </c>
      <c r="K397" s="198">
        <f t="shared" si="35"/>
        <v>0</v>
      </c>
    </row>
    <row r="398" spans="1:13" ht="18" customHeight="1" x14ac:dyDescent="0.25">
      <c r="A398" s="52">
        <v>237</v>
      </c>
      <c r="B398" s="36"/>
      <c r="C398" s="37"/>
      <c r="D398" s="38"/>
      <c r="E398" s="78"/>
      <c r="F398" s="300"/>
      <c r="G398" s="286"/>
      <c r="H398" s="279"/>
      <c r="I398" s="197" t="str">
        <f t="shared" si="33"/>
        <v/>
      </c>
      <c r="J398" s="199">
        <f t="shared" si="34"/>
        <v>1</v>
      </c>
      <c r="K398" s="198">
        <f t="shared" si="35"/>
        <v>0</v>
      </c>
    </row>
    <row r="399" spans="1:13" ht="18" customHeight="1" x14ac:dyDescent="0.25">
      <c r="A399" s="52">
        <v>238</v>
      </c>
      <c r="B399" s="36"/>
      <c r="C399" s="37"/>
      <c r="D399" s="38"/>
      <c r="E399" s="78"/>
      <c r="F399" s="300"/>
      <c r="G399" s="286"/>
      <c r="H399" s="279"/>
      <c r="I399" s="197" t="str">
        <f t="shared" si="33"/>
        <v/>
      </c>
      <c r="J399" s="199">
        <f t="shared" si="34"/>
        <v>1</v>
      </c>
      <c r="K399" s="198">
        <f t="shared" si="35"/>
        <v>0</v>
      </c>
    </row>
    <row r="400" spans="1:13" ht="18" customHeight="1" x14ac:dyDescent="0.25">
      <c r="A400" s="52">
        <v>239</v>
      </c>
      <c r="B400" s="36"/>
      <c r="C400" s="37"/>
      <c r="D400" s="38"/>
      <c r="E400" s="78"/>
      <c r="F400" s="300"/>
      <c r="G400" s="286"/>
      <c r="H400" s="279"/>
      <c r="I400" s="197" t="str">
        <f t="shared" si="33"/>
        <v/>
      </c>
      <c r="J400" s="199">
        <f t="shared" si="34"/>
        <v>1</v>
      </c>
      <c r="K400" s="198">
        <f t="shared" si="35"/>
        <v>0</v>
      </c>
    </row>
    <row r="401" spans="1:13" ht="18" customHeight="1" thickBot="1" x14ac:dyDescent="0.3">
      <c r="A401" s="71">
        <v>240</v>
      </c>
      <c r="B401" s="39"/>
      <c r="C401" s="40"/>
      <c r="D401" s="41"/>
      <c r="E401" s="80"/>
      <c r="F401" s="301"/>
      <c r="G401" s="287"/>
      <c r="H401" s="280"/>
      <c r="I401" s="197" t="str">
        <f t="shared" si="33"/>
        <v/>
      </c>
      <c r="J401" s="199">
        <f t="shared" si="34"/>
        <v>1</v>
      </c>
      <c r="K401" s="198">
        <f t="shared" si="35"/>
        <v>0</v>
      </c>
    </row>
    <row r="402" spans="1:13" ht="18" customHeight="1" thickBot="1" x14ac:dyDescent="0.3">
      <c r="A402" s="82"/>
      <c r="B402" s="82"/>
      <c r="C402" s="82"/>
      <c r="D402" s="82"/>
      <c r="E402" s="82"/>
      <c r="F402" s="11" t="s">
        <v>46</v>
      </c>
      <c r="G402" s="281">
        <f>SUM(G382:G401)+G368</f>
        <v>0</v>
      </c>
      <c r="H402" s="320"/>
      <c r="I402" s="119"/>
      <c r="J402" s="196">
        <f>IF(G402&gt;G368,ROW(A408),0)</f>
        <v>0</v>
      </c>
      <c r="K402" s="75"/>
      <c r="L402" s="193">
        <f>IF(G402&gt;G368,ROW(A408),0)</f>
        <v>0</v>
      </c>
    </row>
    <row r="403" spans="1:13" x14ac:dyDescent="0.25">
      <c r="A403" s="82"/>
      <c r="B403" s="82"/>
      <c r="C403" s="82"/>
      <c r="D403" s="82"/>
      <c r="E403" s="82"/>
      <c r="F403" s="82"/>
      <c r="G403" s="82"/>
      <c r="H403" s="82"/>
      <c r="I403" s="119"/>
      <c r="J403" s="75"/>
      <c r="K403" s="75"/>
    </row>
    <row r="404" spans="1:13" x14ac:dyDescent="0.25">
      <c r="A404" t="s">
        <v>155</v>
      </c>
      <c r="B404" s="82"/>
      <c r="C404" s="82"/>
      <c r="D404" s="82"/>
      <c r="E404" s="82"/>
      <c r="F404" s="82"/>
      <c r="G404" s="82"/>
      <c r="H404" s="82"/>
      <c r="I404" s="119"/>
      <c r="J404" s="75"/>
      <c r="K404" s="75"/>
    </row>
    <row r="405" spans="1:13" x14ac:dyDescent="0.25">
      <c r="A405" s="82"/>
      <c r="B405" s="82"/>
      <c r="C405" s="82"/>
      <c r="D405" s="82"/>
      <c r="E405" s="82"/>
      <c r="F405" s="82"/>
      <c r="G405" s="82"/>
      <c r="H405" s="82"/>
      <c r="I405" s="119"/>
      <c r="J405" s="75"/>
      <c r="K405" s="75"/>
    </row>
    <row r="406" spans="1:13" ht="18.75" x14ac:dyDescent="0.3">
      <c r="A406" s="349" t="s">
        <v>43</v>
      </c>
      <c r="B406" s="350">
        <f ca="1">imzatarihi</f>
        <v>46091</v>
      </c>
      <c r="C406" s="352" t="s">
        <v>44</v>
      </c>
      <c r="D406" s="348" t="str">
        <f>IF(kurulusyetkilisi&gt;0,kurulusyetkilisi,"")</f>
        <v/>
      </c>
      <c r="H406" s="82"/>
      <c r="I406" s="119"/>
      <c r="J406" s="75"/>
      <c r="K406" s="75"/>
    </row>
    <row r="407" spans="1:13" ht="18.75" x14ac:dyDescent="0.3">
      <c r="B407" s="351"/>
      <c r="C407" s="352" t="s">
        <v>45</v>
      </c>
      <c r="F407" s="349"/>
      <c r="H407" s="82"/>
      <c r="I407" s="119"/>
      <c r="J407" s="75"/>
      <c r="K407" s="75"/>
    </row>
    <row r="408" spans="1:13" x14ac:dyDescent="0.25">
      <c r="A408" s="82"/>
      <c r="B408" s="82"/>
      <c r="C408" s="82"/>
      <c r="D408" s="82"/>
      <c r="E408" s="82"/>
      <c r="F408" s="82"/>
      <c r="G408" s="82"/>
      <c r="H408" s="82"/>
      <c r="I408" s="119"/>
      <c r="J408" s="75"/>
      <c r="K408" s="75"/>
    </row>
    <row r="409" spans="1:13" x14ac:dyDescent="0.25">
      <c r="A409" s="501" t="s">
        <v>121</v>
      </c>
      <c r="B409" s="501"/>
      <c r="C409" s="501"/>
      <c r="D409" s="501"/>
      <c r="E409" s="501"/>
      <c r="F409" s="501"/>
      <c r="G409" s="501"/>
      <c r="H409" s="501"/>
      <c r="I409" s="116"/>
      <c r="J409" s="75"/>
      <c r="K409" s="75"/>
    </row>
    <row r="410" spans="1:13" x14ac:dyDescent="0.25">
      <c r="A410" s="489" t="str">
        <f>IF(YilDonem&lt;&gt;"",CONCATENATE(YilDonem," dönemine aittir."),"")</f>
        <v/>
      </c>
      <c r="B410" s="489"/>
      <c r="C410" s="489"/>
      <c r="D410" s="489"/>
      <c r="E410" s="489"/>
      <c r="F410" s="489"/>
      <c r="G410" s="489"/>
      <c r="H410" s="489"/>
      <c r="I410" s="116"/>
      <c r="J410" s="75"/>
      <c r="K410" s="75"/>
    </row>
    <row r="411" spans="1:13" ht="15.95" customHeight="1" thickBot="1" x14ac:dyDescent="0.3">
      <c r="A411" s="519" t="s">
        <v>148</v>
      </c>
      <c r="B411" s="519"/>
      <c r="C411" s="519"/>
      <c r="D411" s="519"/>
      <c r="E411" s="519"/>
      <c r="F411" s="519"/>
      <c r="G411" s="519"/>
      <c r="H411" s="519"/>
      <c r="I411" s="116"/>
      <c r="J411" s="75"/>
      <c r="K411" s="75"/>
    </row>
    <row r="412" spans="1:13" ht="31.7" customHeight="1" thickBot="1" x14ac:dyDescent="0.3">
      <c r="A412" s="520" t="s">
        <v>1</v>
      </c>
      <c r="B412" s="521"/>
      <c r="C412" s="493" t="str">
        <f>IF(ProjeNo&gt;0,ProjeNo,"")</f>
        <v/>
      </c>
      <c r="D412" s="494"/>
      <c r="E412" s="494"/>
      <c r="F412" s="494"/>
      <c r="G412" s="494"/>
      <c r="H412" s="495"/>
      <c r="I412" s="116"/>
      <c r="J412" s="75"/>
      <c r="K412" s="75"/>
    </row>
    <row r="413" spans="1:13" ht="45" customHeight="1" thickBot="1" x14ac:dyDescent="0.3">
      <c r="A413" s="522" t="s">
        <v>11</v>
      </c>
      <c r="B413" s="523"/>
      <c r="C413" s="498" t="str">
        <f>IF(ProjeAdi&gt;0,ProjeAdi,"")</f>
        <v/>
      </c>
      <c r="D413" s="499"/>
      <c r="E413" s="499"/>
      <c r="F413" s="499"/>
      <c r="G413" s="499"/>
      <c r="H413" s="500"/>
      <c r="I413" s="116"/>
      <c r="J413" s="75"/>
      <c r="K413" s="75"/>
    </row>
    <row r="414" spans="1:13" s="46" customFormat="1" ht="37.15" customHeight="1" thickBot="1" x14ac:dyDescent="0.3">
      <c r="A414" s="487" t="s">
        <v>7</v>
      </c>
      <c r="B414" s="487" t="s">
        <v>118</v>
      </c>
      <c r="C414" s="487" t="s">
        <v>119</v>
      </c>
      <c r="D414" s="487" t="s">
        <v>120</v>
      </c>
      <c r="E414" s="487" t="s">
        <v>93</v>
      </c>
      <c r="F414" s="487" t="s">
        <v>94</v>
      </c>
      <c r="G414" s="137" t="s">
        <v>95</v>
      </c>
      <c r="H414" s="137" t="s">
        <v>95</v>
      </c>
      <c r="I414" s="117"/>
      <c r="J414" s="76"/>
      <c r="K414" s="76"/>
      <c r="L414" s="124"/>
      <c r="M414" s="125"/>
    </row>
    <row r="415" spans="1:13" ht="18" customHeight="1" thickBot="1" x14ac:dyDescent="0.3">
      <c r="A415" s="505"/>
      <c r="B415" s="505"/>
      <c r="C415" s="505"/>
      <c r="D415" s="505"/>
      <c r="E415" s="505"/>
      <c r="F415" s="505"/>
      <c r="G415" s="138" t="s">
        <v>96</v>
      </c>
      <c r="H415" s="138" t="s">
        <v>99</v>
      </c>
      <c r="I415" s="116"/>
      <c r="J415" s="75"/>
      <c r="K415" s="75"/>
    </row>
    <row r="416" spans="1:13" ht="18" customHeight="1" x14ac:dyDescent="0.25">
      <c r="A416" s="70">
        <v>241</v>
      </c>
      <c r="B416" s="54"/>
      <c r="C416" s="55"/>
      <c r="D416" s="77"/>
      <c r="E416" s="56"/>
      <c r="F416" s="299"/>
      <c r="G416" s="285"/>
      <c r="H416" s="272"/>
      <c r="I416" s="197" t="str">
        <f>IF(AND(COUNTA(B416:D416)&gt;0,J416=1),"Belge Tarihi,Belge Numarası ve KDV Dahil Tutar doldurulduktan sonra KDV Hariç Tutar doldurulabilir.","")</f>
        <v/>
      </c>
      <c r="J416" s="199">
        <f>IF(COUNTA(E416:F416)+COUNTA(H416)=3,0,1)</f>
        <v>1</v>
      </c>
      <c r="K416" s="198">
        <f>IF(J416=1,0,100000000)</f>
        <v>0</v>
      </c>
    </row>
    <row r="417" spans="1:13" ht="18" customHeight="1" x14ac:dyDescent="0.25">
      <c r="A417" s="52">
        <v>242</v>
      </c>
      <c r="B417" s="36"/>
      <c r="C417" s="37"/>
      <c r="D417" s="38"/>
      <c r="E417" s="78"/>
      <c r="F417" s="300"/>
      <c r="G417" s="286"/>
      <c r="H417" s="279"/>
      <c r="I417" s="197" t="str">
        <f t="shared" ref="I417:I435" si="36">IF(AND(COUNTA(B417:D417)&gt;0,J417=1),"Belge Tarihi,Belge Numarası ve KDV Dahil Tutar doldurulduktan sonra KDV Hariç Tutar doldurulabilir.","")</f>
        <v/>
      </c>
      <c r="J417" s="199">
        <f t="shared" ref="J417:J435" si="37">IF(COUNTA(E417:F417)+COUNTA(H417)=3,0,1)</f>
        <v>1</v>
      </c>
      <c r="K417" s="198">
        <f t="shared" ref="K417:K435" si="38">IF(J417=1,0,100000000)</f>
        <v>0</v>
      </c>
    </row>
    <row r="418" spans="1:13" ht="18" customHeight="1" x14ac:dyDescent="0.25">
      <c r="A418" s="52">
        <v>243</v>
      </c>
      <c r="B418" s="36"/>
      <c r="C418" s="37"/>
      <c r="D418" s="38"/>
      <c r="E418" s="78"/>
      <c r="F418" s="300"/>
      <c r="G418" s="286"/>
      <c r="H418" s="279"/>
      <c r="I418" s="197" t="str">
        <f t="shared" si="36"/>
        <v/>
      </c>
      <c r="J418" s="199">
        <f t="shared" si="37"/>
        <v>1</v>
      </c>
      <c r="K418" s="198">
        <f t="shared" si="38"/>
        <v>0</v>
      </c>
    </row>
    <row r="419" spans="1:13" ht="18" customHeight="1" x14ac:dyDescent="0.25">
      <c r="A419" s="52">
        <v>244</v>
      </c>
      <c r="B419" s="36"/>
      <c r="C419" s="37"/>
      <c r="D419" s="38"/>
      <c r="E419" s="78"/>
      <c r="F419" s="300"/>
      <c r="G419" s="286"/>
      <c r="H419" s="279"/>
      <c r="I419" s="197" t="str">
        <f t="shared" si="36"/>
        <v/>
      </c>
      <c r="J419" s="199">
        <f t="shared" si="37"/>
        <v>1</v>
      </c>
      <c r="K419" s="198">
        <f t="shared" si="38"/>
        <v>0</v>
      </c>
    </row>
    <row r="420" spans="1:13" ht="18" customHeight="1" x14ac:dyDescent="0.25">
      <c r="A420" s="52">
        <v>245</v>
      </c>
      <c r="B420" s="36"/>
      <c r="C420" s="37"/>
      <c r="D420" s="38"/>
      <c r="E420" s="78"/>
      <c r="F420" s="300"/>
      <c r="G420" s="286"/>
      <c r="H420" s="279"/>
      <c r="I420" s="197" t="str">
        <f t="shared" si="36"/>
        <v/>
      </c>
      <c r="J420" s="199">
        <f t="shared" si="37"/>
        <v>1</v>
      </c>
      <c r="K420" s="198">
        <f t="shared" si="38"/>
        <v>0</v>
      </c>
    </row>
    <row r="421" spans="1:13" ht="18" customHeight="1" x14ac:dyDescent="0.25">
      <c r="A421" s="52">
        <v>246</v>
      </c>
      <c r="B421" s="36"/>
      <c r="C421" s="37"/>
      <c r="D421" s="38"/>
      <c r="E421" s="78"/>
      <c r="F421" s="300"/>
      <c r="G421" s="286"/>
      <c r="H421" s="279"/>
      <c r="I421" s="197" t="str">
        <f t="shared" si="36"/>
        <v/>
      </c>
      <c r="J421" s="199">
        <f t="shared" si="37"/>
        <v>1</v>
      </c>
      <c r="K421" s="198">
        <f t="shared" si="38"/>
        <v>0</v>
      </c>
    </row>
    <row r="422" spans="1:13" ht="18" customHeight="1" x14ac:dyDescent="0.25">
      <c r="A422" s="52">
        <v>247</v>
      </c>
      <c r="B422" s="36"/>
      <c r="C422" s="37"/>
      <c r="D422" s="38"/>
      <c r="E422" s="78"/>
      <c r="F422" s="300"/>
      <c r="G422" s="286"/>
      <c r="H422" s="279"/>
      <c r="I422" s="197" t="str">
        <f t="shared" si="36"/>
        <v/>
      </c>
      <c r="J422" s="199">
        <f t="shared" si="37"/>
        <v>1</v>
      </c>
      <c r="K422" s="198">
        <f t="shared" si="38"/>
        <v>0</v>
      </c>
    </row>
    <row r="423" spans="1:13" ht="18" customHeight="1" x14ac:dyDescent="0.25">
      <c r="A423" s="52">
        <v>248</v>
      </c>
      <c r="B423" s="36"/>
      <c r="C423" s="37"/>
      <c r="D423" s="38"/>
      <c r="E423" s="78"/>
      <c r="F423" s="300"/>
      <c r="G423" s="286"/>
      <c r="H423" s="279"/>
      <c r="I423" s="197" t="str">
        <f t="shared" si="36"/>
        <v/>
      </c>
      <c r="J423" s="199">
        <f t="shared" si="37"/>
        <v>1</v>
      </c>
      <c r="K423" s="198">
        <f t="shared" si="38"/>
        <v>0</v>
      </c>
    </row>
    <row r="424" spans="1:13" ht="18" customHeight="1" x14ac:dyDescent="0.25">
      <c r="A424" s="52">
        <v>249</v>
      </c>
      <c r="B424" s="36"/>
      <c r="C424" s="37"/>
      <c r="D424" s="38"/>
      <c r="E424" s="78"/>
      <c r="F424" s="300"/>
      <c r="G424" s="286"/>
      <c r="H424" s="279"/>
      <c r="I424" s="197" t="str">
        <f t="shared" si="36"/>
        <v/>
      </c>
      <c r="J424" s="199">
        <f t="shared" si="37"/>
        <v>1</v>
      </c>
      <c r="K424" s="198">
        <f t="shared" si="38"/>
        <v>0</v>
      </c>
    </row>
    <row r="425" spans="1:13" ht="18" customHeight="1" x14ac:dyDescent="0.25">
      <c r="A425" s="52">
        <v>250</v>
      </c>
      <c r="B425" s="36"/>
      <c r="C425" s="37"/>
      <c r="D425" s="38"/>
      <c r="E425" s="78"/>
      <c r="F425" s="300"/>
      <c r="G425" s="286"/>
      <c r="H425" s="279"/>
      <c r="I425" s="197" t="str">
        <f t="shared" si="36"/>
        <v/>
      </c>
      <c r="J425" s="199">
        <f t="shared" si="37"/>
        <v>1</v>
      </c>
      <c r="K425" s="198">
        <f t="shared" si="38"/>
        <v>0</v>
      </c>
    </row>
    <row r="426" spans="1:13" ht="18" customHeight="1" x14ac:dyDescent="0.25">
      <c r="A426" s="52">
        <v>251</v>
      </c>
      <c r="B426" s="36"/>
      <c r="C426" s="37"/>
      <c r="D426" s="38"/>
      <c r="E426" s="78"/>
      <c r="F426" s="300"/>
      <c r="G426" s="286"/>
      <c r="H426" s="279"/>
      <c r="I426" s="197" t="str">
        <f t="shared" si="36"/>
        <v/>
      </c>
      <c r="J426" s="199">
        <f t="shared" si="37"/>
        <v>1</v>
      </c>
      <c r="K426" s="198">
        <f t="shared" si="38"/>
        <v>0</v>
      </c>
    </row>
    <row r="427" spans="1:13" ht="18" customHeight="1" x14ac:dyDescent="0.25">
      <c r="A427" s="52">
        <v>252</v>
      </c>
      <c r="B427" s="36"/>
      <c r="C427" s="37"/>
      <c r="D427" s="38"/>
      <c r="E427" s="78"/>
      <c r="F427" s="300"/>
      <c r="G427" s="286"/>
      <c r="H427" s="279"/>
      <c r="I427" s="197" t="str">
        <f t="shared" si="36"/>
        <v/>
      </c>
      <c r="J427" s="199">
        <f t="shared" si="37"/>
        <v>1</v>
      </c>
      <c r="K427" s="198">
        <f t="shared" si="38"/>
        <v>0</v>
      </c>
      <c r="L427" s="126"/>
      <c r="M427" s="126"/>
    </row>
    <row r="428" spans="1:13" ht="18" customHeight="1" x14ac:dyDescent="0.25">
      <c r="A428" s="52">
        <v>253</v>
      </c>
      <c r="B428" s="36"/>
      <c r="C428" s="37"/>
      <c r="D428" s="38"/>
      <c r="E428" s="78"/>
      <c r="F428" s="300"/>
      <c r="G428" s="286"/>
      <c r="H428" s="279"/>
      <c r="I428" s="197" t="str">
        <f t="shared" si="36"/>
        <v/>
      </c>
      <c r="J428" s="199">
        <f t="shared" si="37"/>
        <v>1</v>
      </c>
      <c r="K428" s="198">
        <f t="shared" si="38"/>
        <v>0</v>
      </c>
    </row>
    <row r="429" spans="1:13" ht="18" customHeight="1" x14ac:dyDescent="0.25">
      <c r="A429" s="52">
        <v>254</v>
      </c>
      <c r="B429" s="36"/>
      <c r="C429" s="37"/>
      <c r="D429" s="38"/>
      <c r="E429" s="78"/>
      <c r="F429" s="300"/>
      <c r="G429" s="286"/>
      <c r="H429" s="279"/>
      <c r="I429" s="197" t="str">
        <f t="shared" si="36"/>
        <v/>
      </c>
      <c r="J429" s="199">
        <f t="shared" si="37"/>
        <v>1</v>
      </c>
      <c r="K429" s="198">
        <f t="shared" si="38"/>
        <v>0</v>
      </c>
    </row>
    <row r="430" spans="1:13" ht="18" customHeight="1" x14ac:dyDescent="0.25">
      <c r="A430" s="52">
        <v>255</v>
      </c>
      <c r="B430" s="36"/>
      <c r="C430" s="37"/>
      <c r="D430" s="38"/>
      <c r="E430" s="78"/>
      <c r="F430" s="300"/>
      <c r="G430" s="286"/>
      <c r="H430" s="279"/>
      <c r="I430" s="197" t="str">
        <f t="shared" si="36"/>
        <v/>
      </c>
      <c r="J430" s="199">
        <f t="shared" si="37"/>
        <v>1</v>
      </c>
      <c r="K430" s="198">
        <f t="shared" si="38"/>
        <v>0</v>
      </c>
    </row>
    <row r="431" spans="1:13" ht="18" customHeight="1" x14ac:dyDescent="0.25">
      <c r="A431" s="52">
        <v>256</v>
      </c>
      <c r="B431" s="36"/>
      <c r="C431" s="37"/>
      <c r="D431" s="38"/>
      <c r="E431" s="78"/>
      <c r="F431" s="300"/>
      <c r="G431" s="286"/>
      <c r="H431" s="279"/>
      <c r="I431" s="197" t="str">
        <f t="shared" si="36"/>
        <v/>
      </c>
      <c r="J431" s="199">
        <f t="shared" si="37"/>
        <v>1</v>
      </c>
      <c r="K431" s="198">
        <f t="shared" si="38"/>
        <v>0</v>
      </c>
    </row>
    <row r="432" spans="1:13" ht="18" customHeight="1" x14ac:dyDescent="0.25">
      <c r="A432" s="52">
        <v>257</v>
      </c>
      <c r="B432" s="36"/>
      <c r="C432" s="37"/>
      <c r="D432" s="38"/>
      <c r="E432" s="78"/>
      <c r="F432" s="300"/>
      <c r="G432" s="286"/>
      <c r="H432" s="279"/>
      <c r="I432" s="197" t="str">
        <f t="shared" si="36"/>
        <v/>
      </c>
      <c r="J432" s="199">
        <f t="shared" si="37"/>
        <v>1</v>
      </c>
      <c r="K432" s="198">
        <f t="shared" si="38"/>
        <v>0</v>
      </c>
    </row>
    <row r="433" spans="1:13" ht="18" customHeight="1" x14ac:dyDescent="0.25">
      <c r="A433" s="52">
        <v>258</v>
      </c>
      <c r="B433" s="36"/>
      <c r="C433" s="37"/>
      <c r="D433" s="38"/>
      <c r="E433" s="78"/>
      <c r="F433" s="300"/>
      <c r="G433" s="286"/>
      <c r="H433" s="279"/>
      <c r="I433" s="197" t="str">
        <f t="shared" si="36"/>
        <v/>
      </c>
      <c r="J433" s="199">
        <f t="shared" si="37"/>
        <v>1</v>
      </c>
      <c r="K433" s="198">
        <f t="shared" si="38"/>
        <v>0</v>
      </c>
    </row>
    <row r="434" spans="1:13" ht="18" customHeight="1" x14ac:dyDescent="0.25">
      <c r="A434" s="52">
        <v>259</v>
      </c>
      <c r="B434" s="36"/>
      <c r="C434" s="37"/>
      <c r="D434" s="38"/>
      <c r="E434" s="78"/>
      <c r="F434" s="300"/>
      <c r="G434" s="286"/>
      <c r="H434" s="279"/>
      <c r="I434" s="197" t="str">
        <f t="shared" si="36"/>
        <v/>
      </c>
      <c r="J434" s="199">
        <f t="shared" si="37"/>
        <v>1</v>
      </c>
      <c r="K434" s="198">
        <f t="shared" si="38"/>
        <v>0</v>
      </c>
    </row>
    <row r="435" spans="1:13" ht="18" customHeight="1" thickBot="1" x14ac:dyDescent="0.3">
      <c r="A435" s="71">
        <v>260</v>
      </c>
      <c r="B435" s="39"/>
      <c r="C435" s="40"/>
      <c r="D435" s="41"/>
      <c r="E435" s="80"/>
      <c r="F435" s="301"/>
      <c r="G435" s="287"/>
      <c r="H435" s="280"/>
      <c r="I435" s="197" t="str">
        <f t="shared" si="36"/>
        <v/>
      </c>
      <c r="J435" s="199">
        <f t="shared" si="37"/>
        <v>1</v>
      </c>
      <c r="K435" s="198">
        <f t="shared" si="38"/>
        <v>0</v>
      </c>
    </row>
    <row r="436" spans="1:13" ht="18" customHeight="1" thickBot="1" x14ac:dyDescent="0.3">
      <c r="A436" s="82"/>
      <c r="B436" s="82"/>
      <c r="C436" s="82"/>
      <c r="D436" s="82"/>
      <c r="E436" s="82"/>
      <c r="F436" s="11" t="s">
        <v>46</v>
      </c>
      <c r="G436" s="281">
        <f>SUM(G416:G435)+G402</f>
        <v>0</v>
      </c>
      <c r="H436" s="320"/>
      <c r="I436" s="119"/>
      <c r="J436" s="196">
        <f>IF(G436&gt;G402,ROW(A442),0)</f>
        <v>0</v>
      </c>
      <c r="K436" s="75"/>
      <c r="L436" s="193">
        <f>IF(G436&gt;G402,ROW(A442),0)</f>
        <v>0</v>
      </c>
    </row>
    <row r="437" spans="1:13" x14ac:dyDescent="0.25">
      <c r="A437" s="82"/>
      <c r="B437" s="82"/>
      <c r="C437" s="82"/>
      <c r="D437" s="82"/>
      <c r="E437" s="82"/>
      <c r="F437" s="82"/>
      <c r="G437" s="82"/>
      <c r="H437" s="82"/>
      <c r="I437" s="119"/>
      <c r="J437" s="75"/>
      <c r="K437" s="75"/>
    </row>
    <row r="438" spans="1:13" x14ac:dyDescent="0.25">
      <c r="A438" t="s">
        <v>155</v>
      </c>
      <c r="B438" s="82"/>
      <c r="C438" s="82"/>
      <c r="D438" s="82"/>
      <c r="E438" s="82"/>
      <c r="F438" s="82"/>
      <c r="G438" s="82"/>
      <c r="H438" s="82"/>
      <c r="I438" s="119"/>
      <c r="J438" s="75"/>
      <c r="K438" s="75"/>
    </row>
    <row r="439" spans="1:13" x14ac:dyDescent="0.25">
      <c r="A439" s="82"/>
      <c r="B439" s="82"/>
      <c r="C439" s="82"/>
      <c r="D439" s="82"/>
      <c r="E439" s="82"/>
      <c r="F439" s="82"/>
      <c r="G439" s="82"/>
      <c r="H439" s="82"/>
      <c r="I439" s="119"/>
      <c r="J439" s="75"/>
      <c r="K439" s="75"/>
    </row>
    <row r="440" spans="1:13" ht="18.75" x14ac:dyDescent="0.3">
      <c r="A440" s="349" t="s">
        <v>43</v>
      </c>
      <c r="B440" s="350">
        <f ca="1">imzatarihi</f>
        <v>46091</v>
      </c>
      <c r="C440" s="352" t="s">
        <v>44</v>
      </c>
      <c r="D440" s="348" t="str">
        <f>IF(kurulusyetkilisi&gt;0,kurulusyetkilisi,"")</f>
        <v/>
      </c>
      <c r="H440" s="82"/>
      <c r="I440" s="119"/>
      <c r="J440" s="75"/>
      <c r="K440" s="75"/>
    </row>
    <row r="441" spans="1:13" ht="18.75" x14ac:dyDescent="0.3">
      <c r="B441" s="351"/>
      <c r="C441" s="352" t="s">
        <v>45</v>
      </c>
      <c r="F441" s="349"/>
      <c r="H441" s="82"/>
      <c r="I441" s="119"/>
      <c r="J441" s="75"/>
      <c r="K441" s="75"/>
    </row>
    <row r="442" spans="1:13" x14ac:dyDescent="0.25">
      <c r="A442" s="82"/>
      <c r="B442" s="82"/>
      <c r="C442" s="82"/>
      <c r="D442" s="82"/>
      <c r="E442" s="82"/>
      <c r="F442" s="82"/>
      <c r="G442" s="82"/>
      <c r="H442" s="82"/>
      <c r="I442" s="119"/>
      <c r="J442" s="75"/>
      <c r="K442" s="75"/>
    </row>
    <row r="443" spans="1:13" x14ac:dyDescent="0.25">
      <c r="A443" s="501" t="s">
        <v>121</v>
      </c>
      <c r="B443" s="501"/>
      <c r="C443" s="501"/>
      <c r="D443" s="501"/>
      <c r="E443" s="501"/>
      <c r="F443" s="501"/>
      <c r="G443" s="501"/>
      <c r="H443" s="501"/>
      <c r="I443" s="116"/>
      <c r="J443" s="75"/>
      <c r="K443" s="75"/>
    </row>
    <row r="444" spans="1:13" x14ac:dyDescent="0.25">
      <c r="A444" s="489" t="str">
        <f>IF(YilDonem&lt;&gt;"",CONCATENATE(YilDonem," dönemine aittir."),"")</f>
        <v/>
      </c>
      <c r="B444" s="489"/>
      <c r="C444" s="489"/>
      <c r="D444" s="489"/>
      <c r="E444" s="489"/>
      <c r="F444" s="489"/>
      <c r="G444" s="489"/>
      <c r="H444" s="489"/>
      <c r="I444" s="116"/>
      <c r="J444" s="75"/>
      <c r="K444" s="75"/>
    </row>
    <row r="445" spans="1:13" ht="15.95" customHeight="1" thickBot="1" x14ac:dyDescent="0.3">
      <c r="A445" s="519" t="s">
        <v>148</v>
      </c>
      <c r="B445" s="519"/>
      <c r="C445" s="519"/>
      <c r="D445" s="519"/>
      <c r="E445" s="519"/>
      <c r="F445" s="519"/>
      <c r="G445" s="519"/>
      <c r="H445" s="519"/>
      <c r="I445" s="116"/>
      <c r="J445" s="75"/>
      <c r="K445" s="75"/>
    </row>
    <row r="446" spans="1:13" ht="31.7" customHeight="1" thickBot="1" x14ac:dyDescent="0.3">
      <c r="A446" s="520" t="s">
        <v>1</v>
      </c>
      <c r="B446" s="521"/>
      <c r="C446" s="493" t="str">
        <f>IF(ProjeNo&gt;0,ProjeNo,"")</f>
        <v/>
      </c>
      <c r="D446" s="494"/>
      <c r="E446" s="494"/>
      <c r="F446" s="494"/>
      <c r="G446" s="494"/>
      <c r="H446" s="495"/>
      <c r="I446" s="116"/>
      <c r="J446" s="75"/>
      <c r="K446" s="75"/>
    </row>
    <row r="447" spans="1:13" ht="45" customHeight="1" thickBot="1" x14ac:dyDescent="0.3">
      <c r="A447" s="522" t="s">
        <v>11</v>
      </c>
      <c r="B447" s="523"/>
      <c r="C447" s="498" t="str">
        <f>IF(ProjeAdi&gt;0,ProjeAdi,"")</f>
        <v/>
      </c>
      <c r="D447" s="499"/>
      <c r="E447" s="499"/>
      <c r="F447" s="499"/>
      <c r="G447" s="499"/>
      <c r="H447" s="500"/>
      <c r="I447" s="116"/>
      <c r="J447" s="75"/>
      <c r="K447" s="75"/>
    </row>
    <row r="448" spans="1:13" s="46" customFormat="1" ht="37.15" customHeight="1" thickBot="1" x14ac:dyDescent="0.3">
      <c r="A448" s="487" t="s">
        <v>7</v>
      </c>
      <c r="B448" s="487" t="s">
        <v>118</v>
      </c>
      <c r="C448" s="487" t="s">
        <v>119</v>
      </c>
      <c r="D448" s="487" t="s">
        <v>120</v>
      </c>
      <c r="E448" s="487" t="s">
        <v>93</v>
      </c>
      <c r="F448" s="487" t="s">
        <v>94</v>
      </c>
      <c r="G448" s="137" t="s">
        <v>95</v>
      </c>
      <c r="H448" s="137" t="s">
        <v>95</v>
      </c>
      <c r="I448" s="117"/>
      <c r="J448" s="76"/>
      <c r="K448" s="76"/>
      <c r="L448" s="125"/>
      <c r="M448" s="125"/>
    </row>
    <row r="449" spans="1:13" ht="18" customHeight="1" thickBot="1" x14ac:dyDescent="0.3">
      <c r="A449" s="505"/>
      <c r="B449" s="505"/>
      <c r="C449" s="505"/>
      <c r="D449" s="505"/>
      <c r="E449" s="505"/>
      <c r="F449" s="505"/>
      <c r="G449" s="138" t="s">
        <v>96</v>
      </c>
      <c r="H449" s="138" t="s">
        <v>99</v>
      </c>
      <c r="I449" s="116"/>
      <c r="J449" s="75"/>
      <c r="K449" s="75"/>
      <c r="L449" s="124"/>
    </row>
    <row r="450" spans="1:13" ht="18" customHeight="1" x14ac:dyDescent="0.25">
      <c r="A450" s="70">
        <v>261</v>
      </c>
      <c r="B450" s="54"/>
      <c r="C450" s="55"/>
      <c r="D450" s="77"/>
      <c r="E450" s="56"/>
      <c r="F450" s="299"/>
      <c r="G450" s="285"/>
      <c r="H450" s="272"/>
      <c r="I450" s="197" t="str">
        <f>IF(AND(COUNTA(B450:D450)&gt;0,J450=1),"Belge Tarihi,Belge Numarası ve KDV Dahil Tutar doldurulduktan sonra KDV Hariç Tutar doldurulabilir.","")</f>
        <v/>
      </c>
      <c r="J450" s="199">
        <f>IF(COUNTA(E450:F450)+COUNTA(H450)=3,0,1)</f>
        <v>1</v>
      </c>
      <c r="K450" s="198">
        <f>IF(J450=1,0,100000000)</f>
        <v>0</v>
      </c>
    </row>
    <row r="451" spans="1:13" ht="18" customHeight="1" x14ac:dyDescent="0.25">
      <c r="A451" s="52">
        <v>262</v>
      </c>
      <c r="B451" s="36"/>
      <c r="C451" s="37"/>
      <c r="D451" s="38"/>
      <c r="E451" s="78"/>
      <c r="F451" s="300"/>
      <c r="G451" s="286"/>
      <c r="H451" s="279"/>
      <c r="I451" s="197" t="str">
        <f t="shared" ref="I451:I469" si="39">IF(AND(COUNTA(B451:D451)&gt;0,J451=1),"Belge Tarihi,Belge Numarası ve KDV Dahil Tutar doldurulduktan sonra KDV Hariç Tutar doldurulabilir.","")</f>
        <v/>
      </c>
      <c r="J451" s="199">
        <f t="shared" ref="J451:J469" si="40">IF(COUNTA(E451:F451)+COUNTA(H451)=3,0,1)</f>
        <v>1</v>
      </c>
      <c r="K451" s="198">
        <f t="shared" ref="K451:K469" si="41">IF(J451=1,0,100000000)</f>
        <v>0</v>
      </c>
    </row>
    <row r="452" spans="1:13" ht="18" customHeight="1" x14ac:dyDescent="0.25">
      <c r="A452" s="52">
        <v>263</v>
      </c>
      <c r="B452" s="36"/>
      <c r="C452" s="37"/>
      <c r="D452" s="38"/>
      <c r="E452" s="78"/>
      <c r="F452" s="300"/>
      <c r="G452" s="286"/>
      <c r="H452" s="279"/>
      <c r="I452" s="197" t="str">
        <f t="shared" si="39"/>
        <v/>
      </c>
      <c r="J452" s="199">
        <f t="shared" si="40"/>
        <v>1</v>
      </c>
      <c r="K452" s="198">
        <f t="shared" si="41"/>
        <v>0</v>
      </c>
    </row>
    <row r="453" spans="1:13" ht="18" customHeight="1" x14ac:dyDescent="0.25">
      <c r="A453" s="52">
        <v>264</v>
      </c>
      <c r="B453" s="36"/>
      <c r="C453" s="37"/>
      <c r="D453" s="38"/>
      <c r="E453" s="78"/>
      <c r="F453" s="300"/>
      <c r="G453" s="286"/>
      <c r="H453" s="279"/>
      <c r="I453" s="197" t="str">
        <f t="shared" si="39"/>
        <v/>
      </c>
      <c r="J453" s="199">
        <f t="shared" si="40"/>
        <v>1</v>
      </c>
      <c r="K453" s="198">
        <f t="shared" si="41"/>
        <v>0</v>
      </c>
    </row>
    <row r="454" spans="1:13" ht="18" customHeight="1" x14ac:dyDescent="0.25">
      <c r="A454" s="52">
        <v>265</v>
      </c>
      <c r="B454" s="36"/>
      <c r="C454" s="37"/>
      <c r="D454" s="38"/>
      <c r="E454" s="78"/>
      <c r="F454" s="300"/>
      <c r="G454" s="286"/>
      <c r="H454" s="279"/>
      <c r="I454" s="197" t="str">
        <f t="shared" si="39"/>
        <v/>
      </c>
      <c r="J454" s="199">
        <f t="shared" si="40"/>
        <v>1</v>
      </c>
      <c r="K454" s="198">
        <f t="shared" si="41"/>
        <v>0</v>
      </c>
    </row>
    <row r="455" spans="1:13" ht="18" customHeight="1" x14ac:dyDescent="0.25">
      <c r="A455" s="52">
        <v>266</v>
      </c>
      <c r="B455" s="36"/>
      <c r="C455" s="37"/>
      <c r="D455" s="38"/>
      <c r="E455" s="78"/>
      <c r="F455" s="300"/>
      <c r="G455" s="286"/>
      <c r="H455" s="279"/>
      <c r="I455" s="197" t="str">
        <f t="shared" si="39"/>
        <v/>
      </c>
      <c r="J455" s="199">
        <f t="shared" si="40"/>
        <v>1</v>
      </c>
      <c r="K455" s="198">
        <f t="shared" si="41"/>
        <v>0</v>
      </c>
    </row>
    <row r="456" spans="1:13" ht="18" customHeight="1" x14ac:dyDescent="0.25">
      <c r="A456" s="52">
        <v>267</v>
      </c>
      <c r="B456" s="36"/>
      <c r="C456" s="37"/>
      <c r="D456" s="38"/>
      <c r="E456" s="78"/>
      <c r="F456" s="300"/>
      <c r="G456" s="286"/>
      <c r="H456" s="279"/>
      <c r="I456" s="197" t="str">
        <f t="shared" si="39"/>
        <v/>
      </c>
      <c r="J456" s="199">
        <f t="shared" si="40"/>
        <v>1</v>
      </c>
      <c r="K456" s="198">
        <f t="shared" si="41"/>
        <v>0</v>
      </c>
    </row>
    <row r="457" spans="1:13" ht="18" customHeight="1" x14ac:dyDescent="0.25">
      <c r="A457" s="52">
        <v>268</v>
      </c>
      <c r="B457" s="36"/>
      <c r="C457" s="37"/>
      <c r="D457" s="38"/>
      <c r="E457" s="78"/>
      <c r="F457" s="300"/>
      <c r="G457" s="286"/>
      <c r="H457" s="279"/>
      <c r="I457" s="197" t="str">
        <f t="shared" si="39"/>
        <v/>
      </c>
      <c r="J457" s="199">
        <f t="shared" si="40"/>
        <v>1</v>
      </c>
      <c r="K457" s="198">
        <f t="shared" si="41"/>
        <v>0</v>
      </c>
    </row>
    <row r="458" spans="1:13" ht="18" customHeight="1" x14ac:dyDescent="0.25">
      <c r="A458" s="52">
        <v>269</v>
      </c>
      <c r="B458" s="36"/>
      <c r="C458" s="37"/>
      <c r="D458" s="38"/>
      <c r="E458" s="78"/>
      <c r="F458" s="300"/>
      <c r="G458" s="286"/>
      <c r="H458" s="279"/>
      <c r="I458" s="197" t="str">
        <f t="shared" si="39"/>
        <v/>
      </c>
      <c r="J458" s="199">
        <f t="shared" si="40"/>
        <v>1</v>
      </c>
      <c r="K458" s="198">
        <f t="shared" si="41"/>
        <v>0</v>
      </c>
    </row>
    <row r="459" spans="1:13" ht="18" customHeight="1" x14ac:dyDescent="0.25">
      <c r="A459" s="52">
        <v>270</v>
      </c>
      <c r="B459" s="36"/>
      <c r="C459" s="37"/>
      <c r="D459" s="38"/>
      <c r="E459" s="78"/>
      <c r="F459" s="300"/>
      <c r="G459" s="286"/>
      <c r="H459" s="279"/>
      <c r="I459" s="197" t="str">
        <f t="shared" si="39"/>
        <v/>
      </c>
      <c r="J459" s="199">
        <f t="shared" si="40"/>
        <v>1</v>
      </c>
      <c r="K459" s="198">
        <f t="shared" si="41"/>
        <v>0</v>
      </c>
    </row>
    <row r="460" spans="1:13" ht="18" customHeight="1" x14ac:dyDescent="0.25">
      <c r="A460" s="52">
        <v>271</v>
      </c>
      <c r="B460" s="36"/>
      <c r="C460" s="37"/>
      <c r="D460" s="38"/>
      <c r="E460" s="78"/>
      <c r="F460" s="300"/>
      <c r="G460" s="286"/>
      <c r="H460" s="279"/>
      <c r="I460" s="197" t="str">
        <f t="shared" si="39"/>
        <v/>
      </c>
      <c r="J460" s="199">
        <f t="shared" si="40"/>
        <v>1</v>
      </c>
      <c r="K460" s="198">
        <f t="shared" si="41"/>
        <v>0</v>
      </c>
    </row>
    <row r="461" spans="1:13" ht="18" customHeight="1" x14ac:dyDescent="0.25">
      <c r="A461" s="52">
        <v>272</v>
      </c>
      <c r="B461" s="36"/>
      <c r="C461" s="37"/>
      <c r="D461" s="38"/>
      <c r="E461" s="78"/>
      <c r="F461" s="300"/>
      <c r="G461" s="286"/>
      <c r="H461" s="279"/>
      <c r="I461" s="197" t="str">
        <f t="shared" si="39"/>
        <v/>
      </c>
      <c r="J461" s="199">
        <f t="shared" si="40"/>
        <v>1</v>
      </c>
      <c r="K461" s="198">
        <f t="shared" si="41"/>
        <v>0</v>
      </c>
    </row>
    <row r="462" spans="1:13" ht="18" customHeight="1" x14ac:dyDescent="0.25">
      <c r="A462" s="52">
        <v>273</v>
      </c>
      <c r="B462" s="36"/>
      <c r="C462" s="37"/>
      <c r="D462" s="38"/>
      <c r="E462" s="78"/>
      <c r="F462" s="300"/>
      <c r="G462" s="286"/>
      <c r="H462" s="279"/>
      <c r="I462" s="197" t="str">
        <f t="shared" si="39"/>
        <v/>
      </c>
      <c r="J462" s="199">
        <f t="shared" si="40"/>
        <v>1</v>
      </c>
      <c r="K462" s="198">
        <f t="shared" si="41"/>
        <v>0</v>
      </c>
      <c r="L462" s="126"/>
      <c r="M462" s="126"/>
    </row>
    <row r="463" spans="1:13" ht="18" customHeight="1" x14ac:dyDescent="0.25">
      <c r="A463" s="52">
        <v>274</v>
      </c>
      <c r="B463" s="36"/>
      <c r="C463" s="37"/>
      <c r="D463" s="38"/>
      <c r="E463" s="78"/>
      <c r="F463" s="300"/>
      <c r="G463" s="286"/>
      <c r="H463" s="279"/>
      <c r="I463" s="197" t="str">
        <f t="shared" si="39"/>
        <v/>
      </c>
      <c r="J463" s="199">
        <f t="shared" si="40"/>
        <v>1</v>
      </c>
      <c r="K463" s="198">
        <f t="shared" si="41"/>
        <v>0</v>
      </c>
    </row>
    <row r="464" spans="1:13" ht="18" customHeight="1" x14ac:dyDescent="0.25">
      <c r="A464" s="52">
        <v>275</v>
      </c>
      <c r="B464" s="36"/>
      <c r="C464" s="37"/>
      <c r="D464" s="38"/>
      <c r="E464" s="78"/>
      <c r="F464" s="300"/>
      <c r="G464" s="286"/>
      <c r="H464" s="279"/>
      <c r="I464" s="197" t="str">
        <f t="shared" si="39"/>
        <v/>
      </c>
      <c r="J464" s="199">
        <f t="shared" si="40"/>
        <v>1</v>
      </c>
      <c r="K464" s="198">
        <f t="shared" si="41"/>
        <v>0</v>
      </c>
    </row>
    <row r="465" spans="1:12" ht="18" customHeight="1" x14ac:dyDescent="0.25">
      <c r="A465" s="52">
        <v>276</v>
      </c>
      <c r="B465" s="36"/>
      <c r="C465" s="37"/>
      <c r="D465" s="38"/>
      <c r="E465" s="78"/>
      <c r="F465" s="300"/>
      <c r="G465" s="286"/>
      <c r="H465" s="279"/>
      <c r="I465" s="197" t="str">
        <f t="shared" si="39"/>
        <v/>
      </c>
      <c r="J465" s="199">
        <f t="shared" si="40"/>
        <v>1</v>
      </c>
      <c r="K465" s="198">
        <f t="shared" si="41"/>
        <v>0</v>
      </c>
    </row>
    <row r="466" spans="1:12" ht="18" customHeight="1" x14ac:dyDescent="0.25">
      <c r="A466" s="52">
        <v>277</v>
      </c>
      <c r="B466" s="36"/>
      <c r="C466" s="37"/>
      <c r="D466" s="38"/>
      <c r="E466" s="78"/>
      <c r="F466" s="300"/>
      <c r="G466" s="286"/>
      <c r="H466" s="279"/>
      <c r="I466" s="197" t="str">
        <f t="shared" si="39"/>
        <v/>
      </c>
      <c r="J466" s="199">
        <f t="shared" si="40"/>
        <v>1</v>
      </c>
      <c r="K466" s="198">
        <f t="shared" si="41"/>
        <v>0</v>
      </c>
    </row>
    <row r="467" spans="1:12" ht="18" customHeight="1" x14ac:dyDescent="0.25">
      <c r="A467" s="52">
        <v>278</v>
      </c>
      <c r="B467" s="36"/>
      <c r="C467" s="37"/>
      <c r="D467" s="38"/>
      <c r="E467" s="78"/>
      <c r="F467" s="300"/>
      <c r="G467" s="286"/>
      <c r="H467" s="279"/>
      <c r="I467" s="197" t="str">
        <f t="shared" si="39"/>
        <v/>
      </c>
      <c r="J467" s="199">
        <f t="shared" si="40"/>
        <v>1</v>
      </c>
      <c r="K467" s="198">
        <f t="shared" si="41"/>
        <v>0</v>
      </c>
    </row>
    <row r="468" spans="1:12" ht="18" customHeight="1" x14ac:dyDescent="0.25">
      <c r="A468" s="52">
        <v>279</v>
      </c>
      <c r="B468" s="36"/>
      <c r="C468" s="37"/>
      <c r="D468" s="38"/>
      <c r="E468" s="78"/>
      <c r="F468" s="300"/>
      <c r="G468" s="286"/>
      <c r="H468" s="279"/>
      <c r="I468" s="197" t="str">
        <f t="shared" si="39"/>
        <v/>
      </c>
      <c r="J468" s="199">
        <f t="shared" si="40"/>
        <v>1</v>
      </c>
      <c r="K468" s="198">
        <f t="shared" si="41"/>
        <v>0</v>
      </c>
    </row>
    <row r="469" spans="1:12" ht="18" customHeight="1" thickBot="1" x14ac:dyDescent="0.3">
      <c r="A469" s="71">
        <v>280</v>
      </c>
      <c r="B469" s="39"/>
      <c r="C469" s="40"/>
      <c r="D469" s="41"/>
      <c r="E469" s="80"/>
      <c r="F469" s="301"/>
      <c r="G469" s="287"/>
      <c r="H469" s="280"/>
      <c r="I469" s="197" t="str">
        <f t="shared" si="39"/>
        <v/>
      </c>
      <c r="J469" s="199">
        <f t="shared" si="40"/>
        <v>1</v>
      </c>
      <c r="K469" s="198">
        <f t="shared" si="41"/>
        <v>0</v>
      </c>
    </row>
    <row r="470" spans="1:12" ht="18" customHeight="1" thickBot="1" x14ac:dyDescent="0.3">
      <c r="A470" s="82"/>
      <c r="B470" s="82"/>
      <c r="C470" s="82"/>
      <c r="D470" s="82"/>
      <c r="E470" s="82"/>
      <c r="F470" s="11" t="s">
        <v>46</v>
      </c>
      <c r="G470" s="281">
        <f>SUM(G450:G469)+G436</f>
        <v>0</v>
      </c>
      <c r="H470" s="320"/>
      <c r="I470" s="119"/>
      <c r="J470" s="196">
        <f>IF(G470&gt;G436,ROW(A476),0)</f>
        <v>0</v>
      </c>
      <c r="K470" s="75"/>
      <c r="L470" s="193">
        <f>IF(G470&gt;G436,ROW(A476),0)</f>
        <v>0</v>
      </c>
    </row>
    <row r="471" spans="1:12" x14ac:dyDescent="0.25">
      <c r="A471" s="82"/>
      <c r="B471" s="82"/>
      <c r="C471" s="82"/>
      <c r="D471" s="82"/>
      <c r="E471" s="82"/>
      <c r="F471" s="82"/>
      <c r="G471" s="82"/>
      <c r="H471" s="82"/>
      <c r="I471" s="119"/>
      <c r="J471" s="75"/>
      <c r="K471" s="75"/>
    </row>
    <row r="472" spans="1:12" x14ac:dyDescent="0.25">
      <c r="A472" t="s">
        <v>155</v>
      </c>
      <c r="B472" s="82"/>
      <c r="C472" s="82"/>
      <c r="D472" s="82"/>
      <c r="E472" s="82"/>
      <c r="F472" s="82"/>
      <c r="G472" s="82"/>
      <c r="H472" s="82"/>
      <c r="I472" s="119"/>
      <c r="J472" s="75"/>
      <c r="K472" s="75"/>
    </row>
    <row r="473" spans="1:12" x14ac:dyDescent="0.25">
      <c r="A473" s="82"/>
      <c r="B473" s="82"/>
      <c r="C473" s="82"/>
      <c r="D473" s="82"/>
      <c r="E473" s="82"/>
      <c r="F473" s="82"/>
      <c r="G473" s="82"/>
      <c r="H473" s="82"/>
      <c r="I473" s="119"/>
      <c r="J473" s="75"/>
      <c r="K473" s="75"/>
    </row>
    <row r="474" spans="1:12" ht="18.75" x14ac:dyDescent="0.3">
      <c r="A474" s="349" t="s">
        <v>43</v>
      </c>
      <c r="B474" s="350">
        <f ca="1">imzatarihi</f>
        <v>46091</v>
      </c>
      <c r="C474" s="352" t="s">
        <v>44</v>
      </c>
      <c r="D474" s="348" t="str">
        <f>IF(kurulusyetkilisi&gt;0,kurulusyetkilisi,"")</f>
        <v/>
      </c>
      <c r="H474" s="82"/>
      <c r="I474" s="119"/>
      <c r="J474" s="75"/>
      <c r="K474" s="75"/>
    </row>
    <row r="475" spans="1:12" ht="18.75" x14ac:dyDescent="0.3">
      <c r="B475" s="351"/>
      <c r="C475" s="352" t="s">
        <v>45</v>
      </c>
      <c r="F475" s="349"/>
      <c r="H475" s="82"/>
      <c r="I475" s="119"/>
      <c r="J475" s="75"/>
      <c r="K475" s="75"/>
    </row>
    <row r="476" spans="1:12" x14ac:dyDescent="0.25">
      <c r="A476" s="82"/>
      <c r="B476" s="82"/>
      <c r="C476" s="82"/>
      <c r="D476" s="82"/>
      <c r="E476" s="82"/>
      <c r="F476" s="82"/>
      <c r="G476" s="82"/>
      <c r="H476" s="82"/>
      <c r="I476" s="119"/>
      <c r="J476" s="75"/>
      <c r="K476" s="75"/>
    </row>
    <row r="477" spans="1:12" x14ac:dyDescent="0.25">
      <c r="A477" s="501" t="s">
        <v>121</v>
      </c>
      <c r="B477" s="501"/>
      <c r="C477" s="501"/>
      <c r="D477" s="501"/>
      <c r="E477" s="501"/>
      <c r="F477" s="501"/>
      <c r="G477" s="501"/>
      <c r="H477" s="501"/>
      <c r="I477" s="116"/>
      <c r="J477" s="75"/>
      <c r="K477" s="75"/>
    </row>
    <row r="478" spans="1:12" x14ac:dyDescent="0.25">
      <c r="A478" s="489" t="str">
        <f>IF(YilDonem&lt;&gt;"",CONCATENATE(YilDonem," dönemine aittir."),"")</f>
        <v/>
      </c>
      <c r="B478" s="489"/>
      <c r="C478" s="489"/>
      <c r="D478" s="489"/>
      <c r="E478" s="489"/>
      <c r="F478" s="489"/>
      <c r="G478" s="489"/>
      <c r="H478" s="489"/>
      <c r="I478" s="116"/>
      <c r="J478" s="75"/>
      <c r="K478" s="75"/>
    </row>
    <row r="479" spans="1:12" ht="15.95" customHeight="1" thickBot="1" x14ac:dyDescent="0.3">
      <c r="A479" s="519" t="s">
        <v>148</v>
      </c>
      <c r="B479" s="519"/>
      <c r="C479" s="519"/>
      <c r="D479" s="519"/>
      <c r="E479" s="519"/>
      <c r="F479" s="519"/>
      <c r="G479" s="519"/>
      <c r="H479" s="519"/>
      <c r="I479" s="116"/>
      <c r="J479" s="75"/>
      <c r="K479" s="75"/>
    </row>
    <row r="480" spans="1:12" ht="31.7" customHeight="1" thickBot="1" x14ac:dyDescent="0.3">
      <c r="A480" s="520" t="s">
        <v>1</v>
      </c>
      <c r="B480" s="521"/>
      <c r="C480" s="493" t="str">
        <f>IF(ProjeNo&gt;0,ProjeNo,"")</f>
        <v/>
      </c>
      <c r="D480" s="494"/>
      <c r="E480" s="494"/>
      <c r="F480" s="494"/>
      <c r="G480" s="494"/>
      <c r="H480" s="495"/>
      <c r="I480" s="116"/>
      <c r="J480" s="75"/>
      <c r="K480" s="75"/>
    </row>
    <row r="481" spans="1:13" ht="45" customHeight="1" thickBot="1" x14ac:dyDescent="0.3">
      <c r="A481" s="522" t="s">
        <v>11</v>
      </c>
      <c r="B481" s="523"/>
      <c r="C481" s="498" t="str">
        <f>IF(ProjeAdi&gt;0,ProjeAdi,"")</f>
        <v/>
      </c>
      <c r="D481" s="499"/>
      <c r="E481" s="499"/>
      <c r="F481" s="499"/>
      <c r="G481" s="499"/>
      <c r="H481" s="500"/>
      <c r="I481" s="116"/>
      <c r="J481" s="75"/>
      <c r="K481" s="75"/>
    </row>
    <row r="482" spans="1:13" s="46" customFormat="1" ht="37.15" customHeight="1" thickBot="1" x14ac:dyDescent="0.3">
      <c r="A482" s="487" t="s">
        <v>7</v>
      </c>
      <c r="B482" s="487" t="s">
        <v>118</v>
      </c>
      <c r="C482" s="487" t="s">
        <v>119</v>
      </c>
      <c r="D482" s="487" t="s">
        <v>120</v>
      </c>
      <c r="E482" s="487" t="s">
        <v>93</v>
      </c>
      <c r="F482" s="487" t="s">
        <v>94</v>
      </c>
      <c r="G482" s="137" t="s">
        <v>95</v>
      </c>
      <c r="H482" s="137" t="s">
        <v>95</v>
      </c>
      <c r="I482" s="117"/>
      <c r="J482" s="76"/>
      <c r="K482" s="76"/>
      <c r="L482" s="125"/>
      <c r="M482" s="125"/>
    </row>
    <row r="483" spans="1:13" ht="18" customHeight="1" thickBot="1" x14ac:dyDescent="0.3">
      <c r="A483" s="505"/>
      <c r="B483" s="505"/>
      <c r="C483" s="505"/>
      <c r="D483" s="505"/>
      <c r="E483" s="505"/>
      <c r="F483" s="505"/>
      <c r="G483" s="138" t="s">
        <v>96</v>
      </c>
      <c r="H483" s="138" t="s">
        <v>99</v>
      </c>
      <c r="I483" s="116"/>
      <c r="J483" s="75"/>
      <c r="K483" s="75"/>
    </row>
    <row r="484" spans="1:13" ht="18" customHeight="1" x14ac:dyDescent="0.25">
      <c r="A484" s="70">
        <v>281</v>
      </c>
      <c r="B484" s="54"/>
      <c r="C484" s="55"/>
      <c r="D484" s="77"/>
      <c r="E484" s="56"/>
      <c r="F484" s="299"/>
      <c r="G484" s="285"/>
      <c r="H484" s="272"/>
      <c r="I484" s="197" t="str">
        <f>IF(AND(COUNTA(B484:D484)&gt;0,J484=1),"Belge Tarihi,Belge Numarası ve KDV Dahil Tutar doldurulduktan sonra KDV Hariç Tutar doldurulabilir.","")</f>
        <v/>
      </c>
      <c r="J484" s="199">
        <f>IF(COUNTA(E484:F484)+COUNTA(H484)=3,0,1)</f>
        <v>1</v>
      </c>
      <c r="K484" s="198">
        <f>IF(J484=1,0,100000000)</f>
        <v>0</v>
      </c>
      <c r="L484" s="124"/>
    </row>
    <row r="485" spans="1:13" ht="18" customHeight="1" x14ac:dyDescent="0.25">
      <c r="A485" s="52">
        <v>282</v>
      </c>
      <c r="B485" s="36"/>
      <c r="C485" s="37"/>
      <c r="D485" s="38"/>
      <c r="E485" s="78"/>
      <c r="F485" s="300"/>
      <c r="G485" s="286"/>
      <c r="H485" s="279"/>
      <c r="I485" s="197" t="str">
        <f t="shared" ref="I485:I503" si="42">IF(AND(COUNTA(B485:D485)&gt;0,J485=1),"Belge Tarihi,Belge Numarası ve KDV Dahil Tutar doldurulduktan sonra KDV Hariç Tutar doldurulabilir.","")</f>
        <v/>
      </c>
      <c r="J485" s="199">
        <f t="shared" ref="J485:J503" si="43">IF(COUNTA(E485:F485)+COUNTA(H485)=3,0,1)</f>
        <v>1</v>
      </c>
      <c r="K485" s="198">
        <f t="shared" ref="K485:K503" si="44">IF(J485=1,0,100000000)</f>
        <v>0</v>
      </c>
    </row>
    <row r="486" spans="1:13" ht="18" customHeight="1" x14ac:dyDescent="0.25">
      <c r="A486" s="52">
        <v>283</v>
      </c>
      <c r="B486" s="36"/>
      <c r="C486" s="37"/>
      <c r="D486" s="38"/>
      <c r="E486" s="78"/>
      <c r="F486" s="300"/>
      <c r="G486" s="286"/>
      <c r="H486" s="279"/>
      <c r="I486" s="197" t="str">
        <f t="shared" si="42"/>
        <v/>
      </c>
      <c r="J486" s="199">
        <f t="shared" si="43"/>
        <v>1</v>
      </c>
      <c r="K486" s="198">
        <f t="shared" si="44"/>
        <v>0</v>
      </c>
    </row>
    <row r="487" spans="1:13" ht="18" customHeight="1" x14ac:dyDescent="0.25">
      <c r="A487" s="52">
        <v>284</v>
      </c>
      <c r="B487" s="36"/>
      <c r="C487" s="37"/>
      <c r="D487" s="38"/>
      <c r="E487" s="78"/>
      <c r="F487" s="300"/>
      <c r="G487" s="286"/>
      <c r="H487" s="279"/>
      <c r="I487" s="197" t="str">
        <f t="shared" si="42"/>
        <v/>
      </c>
      <c r="J487" s="199">
        <f t="shared" si="43"/>
        <v>1</v>
      </c>
      <c r="K487" s="198">
        <f t="shared" si="44"/>
        <v>0</v>
      </c>
    </row>
    <row r="488" spans="1:13" ht="18" customHeight="1" x14ac:dyDescent="0.25">
      <c r="A488" s="52">
        <v>285</v>
      </c>
      <c r="B488" s="36"/>
      <c r="C488" s="37"/>
      <c r="D488" s="38"/>
      <c r="E488" s="78"/>
      <c r="F488" s="300"/>
      <c r="G488" s="286"/>
      <c r="H488" s="279"/>
      <c r="I488" s="197" t="str">
        <f t="shared" si="42"/>
        <v/>
      </c>
      <c r="J488" s="199">
        <f t="shared" si="43"/>
        <v>1</v>
      </c>
      <c r="K488" s="198">
        <f t="shared" si="44"/>
        <v>0</v>
      </c>
    </row>
    <row r="489" spans="1:13" ht="18" customHeight="1" x14ac:dyDescent="0.25">
      <c r="A489" s="52">
        <v>286</v>
      </c>
      <c r="B489" s="36"/>
      <c r="C489" s="37"/>
      <c r="D489" s="38"/>
      <c r="E489" s="78"/>
      <c r="F489" s="300"/>
      <c r="G489" s="286"/>
      <c r="H489" s="279"/>
      <c r="I489" s="197" t="str">
        <f t="shared" si="42"/>
        <v/>
      </c>
      <c r="J489" s="199">
        <f t="shared" si="43"/>
        <v>1</v>
      </c>
      <c r="K489" s="198">
        <f t="shared" si="44"/>
        <v>0</v>
      </c>
    </row>
    <row r="490" spans="1:13" ht="18" customHeight="1" x14ac:dyDescent="0.25">
      <c r="A490" s="52">
        <v>287</v>
      </c>
      <c r="B490" s="36"/>
      <c r="C490" s="37"/>
      <c r="D490" s="38"/>
      <c r="E490" s="78"/>
      <c r="F490" s="300"/>
      <c r="G490" s="286"/>
      <c r="H490" s="279"/>
      <c r="I490" s="197" t="str">
        <f t="shared" si="42"/>
        <v/>
      </c>
      <c r="J490" s="199">
        <f t="shared" si="43"/>
        <v>1</v>
      </c>
      <c r="K490" s="198">
        <f t="shared" si="44"/>
        <v>0</v>
      </c>
    </row>
    <row r="491" spans="1:13" ht="18" customHeight="1" x14ac:dyDescent="0.25">
      <c r="A491" s="52">
        <v>288</v>
      </c>
      <c r="B491" s="36"/>
      <c r="C491" s="37"/>
      <c r="D491" s="38"/>
      <c r="E491" s="78"/>
      <c r="F491" s="300"/>
      <c r="G491" s="286"/>
      <c r="H491" s="279"/>
      <c r="I491" s="197" t="str">
        <f t="shared" si="42"/>
        <v/>
      </c>
      <c r="J491" s="199">
        <f t="shared" si="43"/>
        <v>1</v>
      </c>
      <c r="K491" s="198">
        <f t="shared" si="44"/>
        <v>0</v>
      </c>
    </row>
    <row r="492" spans="1:13" ht="18" customHeight="1" x14ac:dyDescent="0.25">
      <c r="A492" s="52">
        <v>289</v>
      </c>
      <c r="B492" s="36"/>
      <c r="C492" s="37"/>
      <c r="D492" s="38"/>
      <c r="E492" s="78"/>
      <c r="F492" s="300"/>
      <c r="G492" s="286"/>
      <c r="H492" s="279"/>
      <c r="I492" s="197" t="str">
        <f t="shared" si="42"/>
        <v/>
      </c>
      <c r="J492" s="199">
        <f t="shared" si="43"/>
        <v>1</v>
      </c>
      <c r="K492" s="198">
        <f t="shared" si="44"/>
        <v>0</v>
      </c>
    </row>
    <row r="493" spans="1:13" ht="18" customHeight="1" x14ac:dyDescent="0.25">
      <c r="A493" s="52">
        <v>290</v>
      </c>
      <c r="B493" s="36"/>
      <c r="C493" s="37"/>
      <c r="D493" s="38"/>
      <c r="E493" s="78"/>
      <c r="F493" s="300"/>
      <c r="G493" s="286"/>
      <c r="H493" s="279"/>
      <c r="I493" s="197" t="str">
        <f t="shared" si="42"/>
        <v/>
      </c>
      <c r="J493" s="199">
        <f t="shared" si="43"/>
        <v>1</v>
      </c>
      <c r="K493" s="198">
        <f t="shared" si="44"/>
        <v>0</v>
      </c>
    </row>
    <row r="494" spans="1:13" ht="18" customHeight="1" x14ac:dyDescent="0.25">
      <c r="A494" s="52">
        <v>291</v>
      </c>
      <c r="B494" s="36"/>
      <c r="C494" s="37"/>
      <c r="D494" s="38"/>
      <c r="E494" s="78"/>
      <c r="F494" s="300"/>
      <c r="G494" s="286"/>
      <c r="H494" s="279"/>
      <c r="I494" s="197" t="str">
        <f t="shared" si="42"/>
        <v/>
      </c>
      <c r="J494" s="199">
        <f t="shared" si="43"/>
        <v>1</v>
      </c>
      <c r="K494" s="198">
        <f t="shared" si="44"/>
        <v>0</v>
      </c>
    </row>
    <row r="495" spans="1:13" ht="18" customHeight="1" x14ac:dyDescent="0.25">
      <c r="A495" s="52">
        <v>292</v>
      </c>
      <c r="B495" s="36"/>
      <c r="C495" s="37"/>
      <c r="D495" s="38"/>
      <c r="E495" s="78"/>
      <c r="F495" s="300"/>
      <c r="G495" s="286"/>
      <c r="H495" s="279"/>
      <c r="I495" s="197" t="str">
        <f t="shared" si="42"/>
        <v/>
      </c>
      <c r="J495" s="199">
        <f t="shared" si="43"/>
        <v>1</v>
      </c>
      <c r="K495" s="198">
        <f t="shared" si="44"/>
        <v>0</v>
      </c>
    </row>
    <row r="496" spans="1:13" ht="18" customHeight="1" x14ac:dyDescent="0.25">
      <c r="A496" s="52">
        <v>293</v>
      </c>
      <c r="B496" s="36"/>
      <c r="C496" s="37"/>
      <c r="D496" s="38"/>
      <c r="E496" s="78"/>
      <c r="F496" s="300"/>
      <c r="G496" s="286"/>
      <c r="H496" s="279"/>
      <c r="I496" s="197" t="str">
        <f t="shared" si="42"/>
        <v/>
      </c>
      <c r="J496" s="199">
        <f t="shared" si="43"/>
        <v>1</v>
      </c>
      <c r="K496" s="198">
        <f t="shared" si="44"/>
        <v>0</v>
      </c>
    </row>
    <row r="497" spans="1:13" ht="18" customHeight="1" x14ac:dyDescent="0.25">
      <c r="A497" s="52">
        <v>294</v>
      </c>
      <c r="B497" s="36"/>
      <c r="C497" s="37"/>
      <c r="D497" s="38"/>
      <c r="E497" s="78"/>
      <c r="F497" s="300"/>
      <c r="G497" s="286"/>
      <c r="H497" s="279"/>
      <c r="I497" s="197" t="str">
        <f t="shared" si="42"/>
        <v/>
      </c>
      <c r="J497" s="199">
        <f t="shared" si="43"/>
        <v>1</v>
      </c>
      <c r="K497" s="198">
        <f t="shared" si="44"/>
        <v>0</v>
      </c>
      <c r="L497" s="126"/>
      <c r="M497" s="126"/>
    </row>
    <row r="498" spans="1:13" ht="18" customHeight="1" x14ac:dyDescent="0.25">
      <c r="A498" s="52">
        <v>295</v>
      </c>
      <c r="B498" s="36"/>
      <c r="C498" s="37"/>
      <c r="D498" s="38"/>
      <c r="E498" s="78"/>
      <c r="F498" s="300"/>
      <c r="G498" s="286"/>
      <c r="H498" s="279"/>
      <c r="I498" s="197" t="str">
        <f t="shared" si="42"/>
        <v/>
      </c>
      <c r="J498" s="199">
        <f t="shared" si="43"/>
        <v>1</v>
      </c>
      <c r="K498" s="198">
        <f t="shared" si="44"/>
        <v>0</v>
      </c>
    </row>
    <row r="499" spans="1:13" ht="18" customHeight="1" x14ac:dyDescent="0.25">
      <c r="A499" s="52">
        <v>296</v>
      </c>
      <c r="B499" s="36"/>
      <c r="C499" s="37"/>
      <c r="D499" s="38"/>
      <c r="E499" s="78"/>
      <c r="F499" s="300"/>
      <c r="G499" s="286"/>
      <c r="H499" s="279"/>
      <c r="I499" s="197" t="str">
        <f t="shared" si="42"/>
        <v/>
      </c>
      <c r="J499" s="199">
        <f t="shared" si="43"/>
        <v>1</v>
      </c>
      <c r="K499" s="198">
        <f t="shared" si="44"/>
        <v>0</v>
      </c>
    </row>
    <row r="500" spans="1:13" ht="18" customHeight="1" x14ac:dyDescent="0.25">
      <c r="A500" s="52">
        <v>297</v>
      </c>
      <c r="B500" s="36"/>
      <c r="C500" s="37"/>
      <c r="D500" s="38"/>
      <c r="E500" s="78"/>
      <c r="F500" s="300"/>
      <c r="G500" s="286"/>
      <c r="H500" s="279"/>
      <c r="I500" s="197" t="str">
        <f t="shared" si="42"/>
        <v/>
      </c>
      <c r="J500" s="199">
        <f t="shared" si="43"/>
        <v>1</v>
      </c>
      <c r="K500" s="198">
        <f t="shared" si="44"/>
        <v>0</v>
      </c>
    </row>
    <row r="501" spans="1:13" ht="18" customHeight="1" x14ac:dyDescent="0.25">
      <c r="A501" s="52">
        <v>298</v>
      </c>
      <c r="B501" s="36"/>
      <c r="C501" s="37"/>
      <c r="D501" s="38"/>
      <c r="E501" s="78"/>
      <c r="F501" s="300"/>
      <c r="G501" s="286"/>
      <c r="H501" s="279"/>
      <c r="I501" s="197" t="str">
        <f t="shared" si="42"/>
        <v/>
      </c>
      <c r="J501" s="199">
        <f t="shared" si="43"/>
        <v>1</v>
      </c>
      <c r="K501" s="198">
        <f t="shared" si="44"/>
        <v>0</v>
      </c>
    </row>
    <row r="502" spans="1:13" ht="18" customHeight="1" x14ac:dyDescent="0.25">
      <c r="A502" s="52">
        <v>299</v>
      </c>
      <c r="B502" s="36"/>
      <c r="C502" s="37"/>
      <c r="D502" s="38"/>
      <c r="E502" s="78"/>
      <c r="F502" s="300"/>
      <c r="G502" s="286"/>
      <c r="H502" s="279"/>
      <c r="I502" s="197" t="str">
        <f t="shared" si="42"/>
        <v/>
      </c>
      <c r="J502" s="199">
        <f t="shared" si="43"/>
        <v>1</v>
      </c>
      <c r="K502" s="198">
        <f t="shared" si="44"/>
        <v>0</v>
      </c>
    </row>
    <row r="503" spans="1:13" ht="18" customHeight="1" thickBot="1" x14ac:dyDescent="0.3">
      <c r="A503" s="71">
        <v>300</v>
      </c>
      <c r="B503" s="39"/>
      <c r="C503" s="40"/>
      <c r="D503" s="41"/>
      <c r="E503" s="80"/>
      <c r="F503" s="301"/>
      <c r="G503" s="287"/>
      <c r="H503" s="280"/>
      <c r="I503" s="197" t="str">
        <f t="shared" si="42"/>
        <v/>
      </c>
      <c r="J503" s="199">
        <f t="shared" si="43"/>
        <v>1</v>
      </c>
      <c r="K503" s="198">
        <f t="shared" si="44"/>
        <v>0</v>
      </c>
    </row>
    <row r="504" spans="1:13" ht="18" customHeight="1" thickBot="1" x14ac:dyDescent="0.3">
      <c r="A504" s="82"/>
      <c r="B504" s="82"/>
      <c r="C504" s="82"/>
      <c r="D504" s="82"/>
      <c r="E504" s="82"/>
      <c r="F504" s="11" t="s">
        <v>46</v>
      </c>
      <c r="G504" s="281">
        <f>SUM(G484:G503)+G470</f>
        <v>0</v>
      </c>
      <c r="H504" s="320"/>
      <c r="I504" s="119"/>
      <c r="J504" s="196">
        <f>IF(G504&gt;G470,ROW(A510),0)</f>
        <v>0</v>
      </c>
      <c r="K504" s="75"/>
      <c r="L504" s="193">
        <f>IF(G504&gt;G470,ROW(A510),0)</f>
        <v>0</v>
      </c>
    </row>
    <row r="505" spans="1:13" x14ac:dyDescent="0.25">
      <c r="A505" s="82"/>
      <c r="B505" s="82"/>
      <c r="C505" s="82"/>
      <c r="D505" s="82"/>
      <c r="E505" s="82"/>
      <c r="F505" s="82"/>
      <c r="G505" s="82"/>
      <c r="H505" s="82"/>
      <c r="I505" s="119"/>
      <c r="J505" s="75"/>
      <c r="K505" s="75"/>
    </row>
    <row r="506" spans="1:13" x14ac:dyDescent="0.25">
      <c r="A506" t="s">
        <v>155</v>
      </c>
      <c r="B506" s="82"/>
      <c r="C506" s="82"/>
      <c r="D506" s="82"/>
      <c r="E506" s="82"/>
      <c r="F506" s="82"/>
      <c r="G506" s="82"/>
      <c r="H506" s="82"/>
      <c r="I506" s="119"/>
      <c r="J506" s="75"/>
      <c r="K506" s="75"/>
    </row>
    <row r="507" spans="1:13" x14ac:dyDescent="0.25">
      <c r="A507" s="82"/>
      <c r="B507" s="82"/>
      <c r="C507" s="82"/>
      <c r="D507" s="82"/>
      <c r="E507" s="82"/>
      <c r="F507" s="82"/>
      <c r="G507" s="82"/>
      <c r="H507" s="82"/>
      <c r="I507" s="119"/>
      <c r="J507" s="75"/>
      <c r="K507" s="75"/>
    </row>
    <row r="508" spans="1:13" ht="18.75" x14ac:dyDescent="0.3">
      <c r="A508" s="349" t="s">
        <v>43</v>
      </c>
      <c r="B508" s="350">
        <f ca="1">imzatarihi</f>
        <v>46091</v>
      </c>
      <c r="C508" s="352" t="s">
        <v>44</v>
      </c>
      <c r="D508" s="348" t="str">
        <f>IF(kurulusyetkilisi&gt;0,kurulusyetkilisi,"")</f>
        <v/>
      </c>
      <c r="H508" s="82"/>
      <c r="I508" s="119"/>
      <c r="J508" s="75"/>
      <c r="K508" s="75"/>
    </row>
    <row r="509" spans="1:13" ht="18.75" x14ac:dyDescent="0.3">
      <c r="B509" s="351"/>
      <c r="C509" s="352" t="s">
        <v>45</v>
      </c>
      <c r="F509" s="349"/>
      <c r="H509" s="82"/>
      <c r="I509" s="119"/>
      <c r="J509" s="75"/>
      <c r="K509" s="75"/>
    </row>
    <row r="510" spans="1:13" x14ac:dyDescent="0.25">
      <c r="A510" s="82"/>
      <c r="B510" s="82"/>
      <c r="C510" s="82"/>
      <c r="D510" s="82"/>
      <c r="E510" s="82"/>
      <c r="F510" s="82"/>
      <c r="G510" s="82"/>
      <c r="H510" s="82"/>
      <c r="I510" s="119"/>
      <c r="J510" s="75"/>
      <c r="K510" s="75"/>
    </row>
    <row r="511" spans="1:13" x14ac:dyDescent="0.25">
      <c r="A511" s="501" t="s">
        <v>121</v>
      </c>
      <c r="B511" s="501"/>
      <c r="C511" s="501"/>
      <c r="D511" s="501"/>
      <c r="E511" s="501"/>
      <c r="F511" s="501"/>
      <c r="G511" s="501"/>
      <c r="H511" s="501"/>
      <c r="I511" s="116"/>
      <c r="J511" s="75"/>
      <c r="K511" s="75"/>
    </row>
    <row r="512" spans="1:13" x14ac:dyDescent="0.25">
      <c r="A512" s="489" t="str">
        <f>IF(YilDonem&lt;&gt;"",CONCATENATE(YilDonem," dönemine aittir."),"")</f>
        <v/>
      </c>
      <c r="B512" s="489"/>
      <c r="C512" s="489"/>
      <c r="D512" s="489"/>
      <c r="E512" s="489"/>
      <c r="F512" s="489"/>
      <c r="G512" s="489"/>
      <c r="H512" s="489"/>
      <c r="I512" s="116"/>
      <c r="J512" s="75"/>
      <c r="K512" s="75"/>
    </row>
    <row r="513" spans="1:13" ht="15.95" customHeight="1" thickBot="1" x14ac:dyDescent="0.3">
      <c r="A513" s="519" t="s">
        <v>148</v>
      </c>
      <c r="B513" s="519"/>
      <c r="C513" s="519"/>
      <c r="D513" s="519"/>
      <c r="E513" s="519"/>
      <c r="F513" s="519"/>
      <c r="G513" s="519"/>
      <c r="H513" s="519"/>
      <c r="I513" s="116"/>
      <c r="J513" s="75"/>
      <c r="K513" s="75"/>
    </row>
    <row r="514" spans="1:13" ht="31.7" customHeight="1" thickBot="1" x14ac:dyDescent="0.3">
      <c r="A514" s="520" t="s">
        <v>1</v>
      </c>
      <c r="B514" s="521"/>
      <c r="C514" s="493" t="str">
        <f>IF(ProjeNo&gt;0,ProjeNo,"")</f>
        <v/>
      </c>
      <c r="D514" s="494"/>
      <c r="E514" s="494"/>
      <c r="F514" s="494"/>
      <c r="G514" s="494"/>
      <c r="H514" s="495"/>
      <c r="I514" s="116"/>
      <c r="J514" s="75"/>
      <c r="K514" s="75"/>
    </row>
    <row r="515" spans="1:13" ht="45" customHeight="1" thickBot="1" x14ac:dyDescent="0.3">
      <c r="A515" s="522" t="s">
        <v>11</v>
      </c>
      <c r="B515" s="523"/>
      <c r="C515" s="498" t="str">
        <f>IF(ProjeAdi&gt;0,ProjeAdi,"")</f>
        <v/>
      </c>
      <c r="D515" s="499"/>
      <c r="E515" s="499"/>
      <c r="F515" s="499"/>
      <c r="G515" s="499"/>
      <c r="H515" s="500"/>
      <c r="I515" s="116"/>
      <c r="J515" s="75"/>
      <c r="K515" s="75"/>
    </row>
    <row r="516" spans="1:13" s="46" customFormat="1" ht="37.15" customHeight="1" thickBot="1" x14ac:dyDescent="0.3">
      <c r="A516" s="487" t="s">
        <v>7</v>
      </c>
      <c r="B516" s="487" t="s">
        <v>118</v>
      </c>
      <c r="C516" s="487" t="s">
        <v>119</v>
      </c>
      <c r="D516" s="487" t="s">
        <v>120</v>
      </c>
      <c r="E516" s="487" t="s">
        <v>93</v>
      </c>
      <c r="F516" s="487" t="s">
        <v>94</v>
      </c>
      <c r="G516" s="137" t="s">
        <v>95</v>
      </c>
      <c r="H516" s="137" t="s">
        <v>95</v>
      </c>
      <c r="I516" s="117"/>
      <c r="J516" s="76"/>
      <c r="K516" s="76"/>
      <c r="L516" s="125"/>
      <c r="M516" s="125"/>
    </row>
    <row r="517" spans="1:13" ht="18" customHeight="1" thickBot="1" x14ac:dyDescent="0.3">
      <c r="A517" s="505"/>
      <c r="B517" s="505"/>
      <c r="C517" s="505"/>
      <c r="D517" s="505"/>
      <c r="E517" s="505"/>
      <c r="F517" s="505"/>
      <c r="G517" s="138" t="s">
        <v>96</v>
      </c>
      <c r="H517" s="138" t="s">
        <v>99</v>
      </c>
      <c r="I517" s="116"/>
      <c r="J517" s="75"/>
      <c r="K517" s="75"/>
    </row>
    <row r="518" spans="1:13" ht="18" customHeight="1" x14ac:dyDescent="0.25">
      <c r="A518" s="70">
        <v>301</v>
      </c>
      <c r="B518" s="54"/>
      <c r="C518" s="55"/>
      <c r="D518" s="77"/>
      <c r="E518" s="56"/>
      <c r="F518" s="299"/>
      <c r="G518" s="285"/>
      <c r="H518" s="272"/>
      <c r="I518" s="197" t="str">
        <f>IF(AND(COUNTA(B518:D518)&gt;0,J518=1),"Belge Tarihi,Belge Numarası ve KDV Dahil Tutar doldurulduktan sonra KDV Hariç Tutar doldurulabilir.","")</f>
        <v/>
      </c>
      <c r="J518" s="199">
        <f>IF(COUNTA(E518:F518)+COUNTA(H518)=3,0,1)</f>
        <v>1</v>
      </c>
      <c r="K518" s="198">
        <f>IF(J518=1,0,100000000)</f>
        <v>0</v>
      </c>
    </row>
    <row r="519" spans="1:13" ht="18" customHeight="1" x14ac:dyDescent="0.25">
      <c r="A519" s="52">
        <v>302</v>
      </c>
      <c r="B519" s="36"/>
      <c r="C519" s="37"/>
      <c r="D519" s="38"/>
      <c r="E519" s="78"/>
      <c r="F519" s="300"/>
      <c r="G519" s="286"/>
      <c r="H519" s="279"/>
      <c r="I519" s="197" t="str">
        <f t="shared" ref="I519:I537" si="45">IF(AND(COUNTA(B519:D519)&gt;0,J519=1),"Belge Tarihi,Belge Numarası ve KDV Dahil Tutar doldurulduktan sonra KDV Hariç Tutar doldurulabilir.","")</f>
        <v/>
      </c>
      <c r="J519" s="199">
        <f t="shared" ref="J519:J537" si="46">IF(COUNTA(E519:F519)+COUNTA(H519)=3,0,1)</f>
        <v>1</v>
      </c>
      <c r="K519" s="198">
        <f t="shared" ref="K519:K537" si="47">IF(J519=1,0,100000000)</f>
        <v>0</v>
      </c>
      <c r="L519" s="124"/>
    </row>
    <row r="520" spans="1:13" ht="18" customHeight="1" x14ac:dyDescent="0.25">
      <c r="A520" s="52">
        <v>303</v>
      </c>
      <c r="B520" s="36"/>
      <c r="C520" s="37"/>
      <c r="D520" s="38"/>
      <c r="E520" s="78"/>
      <c r="F520" s="300"/>
      <c r="G520" s="286"/>
      <c r="H520" s="279"/>
      <c r="I520" s="197" t="str">
        <f t="shared" si="45"/>
        <v/>
      </c>
      <c r="J520" s="199">
        <f t="shared" si="46"/>
        <v>1</v>
      </c>
      <c r="K520" s="198">
        <f t="shared" si="47"/>
        <v>0</v>
      </c>
    </row>
    <row r="521" spans="1:13" ht="18" customHeight="1" x14ac:dyDescent="0.25">
      <c r="A521" s="52">
        <v>304</v>
      </c>
      <c r="B521" s="36"/>
      <c r="C521" s="37"/>
      <c r="D521" s="38"/>
      <c r="E521" s="78"/>
      <c r="F521" s="300"/>
      <c r="G521" s="286"/>
      <c r="H521" s="279"/>
      <c r="I521" s="197" t="str">
        <f t="shared" si="45"/>
        <v/>
      </c>
      <c r="J521" s="199">
        <f t="shared" si="46"/>
        <v>1</v>
      </c>
      <c r="K521" s="198">
        <f t="shared" si="47"/>
        <v>0</v>
      </c>
    </row>
    <row r="522" spans="1:13" ht="18" customHeight="1" x14ac:dyDescent="0.25">
      <c r="A522" s="52">
        <v>305</v>
      </c>
      <c r="B522" s="36"/>
      <c r="C522" s="37"/>
      <c r="D522" s="38"/>
      <c r="E522" s="78"/>
      <c r="F522" s="300"/>
      <c r="G522" s="286"/>
      <c r="H522" s="279"/>
      <c r="I522" s="197" t="str">
        <f t="shared" si="45"/>
        <v/>
      </c>
      <c r="J522" s="199">
        <f t="shared" si="46"/>
        <v>1</v>
      </c>
      <c r="K522" s="198">
        <f t="shared" si="47"/>
        <v>0</v>
      </c>
    </row>
    <row r="523" spans="1:13" ht="18" customHeight="1" x14ac:dyDescent="0.25">
      <c r="A523" s="52">
        <v>306</v>
      </c>
      <c r="B523" s="36"/>
      <c r="C523" s="37"/>
      <c r="D523" s="38"/>
      <c r="E523" s="78"/>
      <c r="F523" s="300"/>
      <c r="G523" s="286"/>
      <c r="H523" s="279"/>
      <c r="I523" s="197" t="str">
        <f t="shared" si="45"/>
        <v/>
      </c>
      <c r="J523" s="199">
        <f t="shared" si="46"/>
        <v>1</v>
      </c>
      <c r="K523" s="198">
        <f t="shared" si="47"/>
        <v>0</v>
      </c>
    </row>
    <row r="524" spans="1:13" ht="18" customHeight="1" x14ac:dyDescent="0.25">
      <c r="A524" s="52">
        <v>307</v>
      </c>
      <c r="B524" s="36"/>
      <c r="C524" s="37"/>
      <c r="D524" s="38"/>
      <c r="E524" s="78"/>
      <c r="F524" s="300"/>
      <c r="G524" s="286"/>
      <c r="H524" s="279"/>
      <c r="I524" s="197" t="str">
        <f t="shared" si="45"/>
        <v/>
      </c>
      <c r="J524" s="199">
        <f t="shared" si="46"/>
        <v>1</v>
      </c>
      <c r="K524" s="198">
        <f t="shared" si="47"/>
        <v>0</v>
      </c>
    </row>
    <row r="525" spans="1:13" ht="18" customHeight="1" x14ac:dyDescent="0.25">
      <c r="A525" s="52">
        <v>308</v>
      </c>
      <c r="B525" s="36"/>
      <c r="C525" s="37"/>
      <c r="D525" s="38"/>
      <c r="E525" s="78"/>
      <c r="F525" s="300"/>
      <c r="G525" s="286"/>
      <c r="H525" s="279"/>
      <c r="I525" s="197" t="str">
        <f t="shared" si="45"/>
        <v/>
      </c>
      <c r="J525" s="199">
        <f t="shared" si="46"/>
        <v>1</v>
      </c>
      <c r="K525" s="198">
        <f t="shared" si="47"/>
        <v>0</v>
      </c>
    </row>
    <row r="526" spans="1:13" ht="18" customHeight="1" x14ac:dyDescent="0.25">
      <c r="A526" s="52">
        <v>309</v>
      </c>
      <c r="B526" s="36"/>
      <c r="C526" s="37"/>
      <c r="D526" s="38"/>
      <c r="E526" s="78"/>
      <c r="F526" s="300"/>
      <c r="G526" s="286"/>
      <c r="H526" s="279"/>
      <c r="I526" s="197" t="str">
        <f t="shared" si="45"/>
        <v/>
      </c>
      <c r="J526" s="199">
        <f t="shared" si="46"/>
        <v>1</v>
      </c>
      <c r="K526" s="198">
        <f t="shared" si="47"/>
        <v>0</v>
      </c>
    </row>
    <row r="527" spans="1:13" ht="18" customHeight="1" x14ac:dyDescent="0.25">
      <c r="A527" s="52">
        <v>310</v>
      </c>
      <c r="B527" s="36"/>
      <c r="C527" s="37"/>
      <c r="D527" s="38"/>
      <c r="E527" s="78"/>
      <c r="F527" s="300"/>
      <c r="G527" s="286"/>
      <c r="H527" s="279"/>
      <c r="I527" s="197" t="str">
        <f t="shared" si="45"/>
        <v/>
      </c>
      <c r="J527" s="199">
        <f t="shared" si="46"/>
        <v>1</v>
      </c>
      <c r="K527" s="198">
        <f t="shared" si="47"/>
        <v>0</v>
      </c>
    </row>
    <row r="528" spans="1:13" ht="18" customHeight="1" x14ac:dyDescent="0.25">
      <c r="A528" s="52">
        <v>311</v>
      </c>
      <c r="B528" s="36"/>
      <c r="C528" s="37"/>
      <c r="D528" s="38"/>
      <c r="E528" s="78"/>
      <c r="F528" s="300"/>
      <c r="G528" s="286"/>
      <c r="H528" s="279"/>
      <c r="I528" s="197" t="str">
        <f t="shared" si="45"/>
        <v/>
      </c>
      <c r="J528" s="199">
        <f t="shared" si="46"/>
        <v>1</v>
      </c>
      <c r="K528" s="198">
        <f t="shared" si="47"/>
        <v>0</v>
      </c>
    </row>
    <row r="529" spans="1:13" ht="18" customHeight="1" x14ac:dyDescent="0.25">
      <c r="A529" s="52">
        <v>312</v>
      </c>
      <c r="B529" s="36"/>
      <c r="C529" s="37"/>
      <c r="D529" s="38"/>
      <c r="E529" s="78"/>
      <c r="F529" s="300"/>
      <c r="G529" s="286"/>
      <c r="H529" s="279"/>
      <c r="I529" s="197" t="str">
        <f t="shared" si="45"/>
        <v/>
      </c>
      <c r="J529" s="199">
        <f t="shared" si="46"/>
        <v>1</v>
      </c>
      <c r="K529" s="198">
        <f t="shared" si="47"/>
        <v>0</v>
      </c>
    </row>
    <row r="530" spans="1:13" ht="18" customHeight="1" x14ac:dyDescent="0.25">
      <c r="A530" s="52">
        <v>313</v>
      </c>
      <c r="B530" s="36"/>
      <c r="C530" s="37"/>
      <c r="D530" s="38"/>
      <c r="E530" s="78"/>
      <c r="F530" s="300"/>
      <c r="G530" s="286"/>
      <c r="H530" s="279"/>
      <c r="I530" s="197" t="str">
        <f t="shared" si="45"/>
        <v/>
      </c>
      <c r="J530" s="199">
        <f t="shared" si="46"/>
        <v>1</v>
      </c>
      <c r="K530" s="198">
        <f t="shared" si="47"/>
        <v>0</v>
      </c>
    </row>
    <row r="531" spans="1:13" ht="18" customHeight="1" x14ac:dyDescent="0.25">
      <c r="A531" s="52">
        <v>314</v>
      </c>
      <c r="B531" s="36"/>
      <c r="C531" s="37"/>
      <c r="D531" s="38"/>
      <c r="E531" s="78"/>
      <c r="F531" s="300"/>
      <c r="G531" s="286"/>
      <c r="H531" s="279"/>
      <c r="I531" s="197" t="str">
        <f t="shared" si="45"/>
        <v/>
      </c>
      <c r="J531" s="199">
        <f t="shared" si="46"/>
        <v>1</v>
      </c>
      <c r="K531" s="198">
        <f t="shared" si="47"/>
        <v>0</v>
      </c>
    </row>
    <row r="532" spans="1:13" ht="18" customHeight="1" x14ac:dyDescent="0.25">
      <c r="A532" s="52">
        <v>315</v>
      </c>
      <c r="B532" s="36"/>
      <c r="C532" s="37"/>
      <c r="D532" s="38"/>
      <c r="E532" s="78"/>
      <c r="F532" s="300"/>
      <c r="G532" s="286"/>
      <c r="H532" s="279"/>
      <c r="I532" s="197" t="str">
        <f t="shared" si="45"/>
        <v/>
      </c>
      <c r="J532" s="199">
        <f t="shared" si="46"/>
        <v>1</v>
      </c>
      <c r="K532" s="198">
        <f t="shared" si="47"/>
        <v>0</v>
      </c>
      <c r="L532" s="126"/>
      <c r="M532" s="126"/>
    </row>
    <row r="533" spans="1:13" ht="18" customHeight="1" x14ac:dyDescent="0.25">
      <c r="A533" s="52">
        <v>316</v>
      </c>
      <c r="B533" s="36"/>
      <c r="C533" s="37"/>
      <c r="D533" s="38"/>
      <c r="E533" s="78"/>
      <c r="F533" s="300"/>
      <c r="G533" s="286"/>
      <c r="H533" s="279"/>
      <c r="I533" s="197" t="str">
        <f t="shared" si="45"/>
        <v/>
      </c>
      <c r="J533" s="199">
        <f t="shared" si="46"/>
        <v>1</v>
      </c>
      <c r="K533" s="198">
        <f t="shared" si="47"/>
        <v>0</v>
      </c>
    </row>
    <row r="534" spans="1:13" ht="18" customHeight="1" x14ac:dyDescent="0.25">
      <c r="A534" s="52">
        <v>317</v>
      </c>
      <c r="B534" s="36"/>
      <c r="C534" s="37"/>
      <c r="D534" s="38"/>
      <c r="E534" s="78"/>
      <c r="F534" s="300"/>
      <c r="G534" s="286"/>
      <c r="H534" s="279"/>
      <c r="I534" s="197" t="str">
        <f t="shared" si="45"/>
        <v/>
      </c>
      <c r="J534" s="199">
        <f t="shared" si="46"/>
        <v>1</v>
      </c>
      <c r="K534" s="198">
        <f t="shared" si="47"/>
        <v>0</v>
      </c>
    </row>
    <row r="535" spans="1:13" ht="18" customHeight="1" x14ac:dyDescent="0.25">
      <c r="A535" s="52">
        <v>318</v>
      </c>
      <c r="B535" s="36"/>
      <c r="C535" s="37"/>
      <c r="D535" s="38"/>
      <c r="E535" s="78"/>
      <c r="F535" s="300"/>
      <c r="G535" s="286"/>
      <c r="H535" s="279"/>
      <c r="I535" s="197" t="str">
        <f t="shared" si="45"/>
        <v/>
      </c>
      <c r="J535" s="199">
        <f t="shared" si="46"/>
        <v>1</v>
      </c>
      <c r="K535" s="198">
        <f t="shared" si="47"/>
        <v>0</v>
      </c>
    </row>
    <row r="536" spans="1:13" ht="18" customHeight="1" x14ac:dyDescent="0.25">
      <c r="A536" s="52">
        <v>319</v>
      </c>
      <c r="B536" s="36"/>
      <c r="C536" s="37"/>
      <c r="D536" s="38"/>
      <c r="E536" s="78"/>
      <c r="F536" s="300"/>
      <c r="G536" s="286"/>
      <c r="H536" s="279"/>
      <c r="I536" s="197" t="str">
        <f t="shared" si="45"/>
        <v/>
      </c>
      <c r="J536" s="199">
        <f t="shared" si="46"/>
        <v>1</v>
      </c>
      <c r="K536" s="198">
        <f t="shared" si="47"/>
        <v>0</v>
      </c>
    </row>
    <row r="537" spans="1:13" ht="18" customHeight="1" thickBot="1" x14ac:dyDescent="0.3">
      <c r="A537" s="71">
        <v>320</v>
      </c>
      <c r="B537" s="39"/>
      <c r="C537" s="40"/>
      <c r="D537" s="41"/>
      <c r="E537" s="80"/>
      <c r="F537" s="301"/>
      <c r="G537" s="287"/>
      <c r="H537" s="280"/>
      <c r="I537" s="197" t="str">
        <f t="shared" si="45"/>
        <v/>
      </c>
      <c r="J537" s="199">
        <f t="shared" si="46"/>
        <v>1</v>
      </c>
      <c r="K537" s="198">
        <f t="shared" si="47"/>
        <v>0</v>
      </c>
    </row>
    <row r="538" spans="1:13" ht="18" customHeight="1" thickBot="1" x14ac:dyDescent="0.3">
      <c r="A538" s="82"/>
      <c r="B538" s="82"/>
      <c r="C538" s="82"/>
      <c r="D538" s="82"/>
      <c r="E538" s="82"/>
      <c r="F538" s="11" t="s">
        <v>46</v>
      </c>
      <c r="G538" s="281">
        <f>SUM(G518:G537)+G504</f>
        <v>0</v>
      </c>
      <c r="H538" s="320"/>
      <c r="I538" s="119"/>
      <c r="J538" s="196">
        <f>IF(G538&gt;G504,ROW(A544),0)</f>
        <v>0</v>
      </c>
      <c r="K538" s="75"/>
      <c r="L538" s="193">
        <f>IF(G538&gt;G504,ROW(A544),0)</f>
        <v>0</v>
      </c>
    </row>
    <row r="539" spans="1:13" x14ac:dyDescent="0.25">
      <c r="A539" s="82"/>
      <c r="B539" s="82"/>
      <c r="C539" s="82"/>
      <c r="D539" s="82"/>
      <c r="E539" s="82"/>
      <c r="F539" s="82"/>
      <c r="G539" s="82"/>
      <c r="H539" s="82"/>
      <c r="I539" s="119"/>
      <c r="J539" s="75"/>
      <c r="K539" s="75"/>
    </row>
    <row r="540" spans="1:13" x14ac:dyDescent="0.25">
      <c r="A540" t="s">
        <v>155</v>
      </c>
      <c r="B540" s="82"/>
      <c r="C540" s="82"/>
      <c r="D540" s="82"/>
      <c r="E540" s="82"/>
      <c r="F540" s="82"/>
      <c r="G540" s="82"/>
      <c r="H540" s="82"/>
      <c r="I540" s="119"/>
      <c r="J540" s="75"/>
      <c r="K540" s="75"/>
    </row>
    <row r="541" spans="1:13" x14ac:dyDescent="0.25">
      <c r="A541" s="82"/>
      <c r="B541" s="82"/>
      <c r="C541" s="82"/>
      <c r="D541" s="82"/>
      <c r="E541" s="82"/>
      <c r="F541" s="82"/>
      <c r="G541" s="82"/>
      <c r="H541" s="82"/>
      <c r="I541" s="119"/>
      <c r="J541" s="75"/>
      <c r="K541" s="75"/>
    </row>
    <row r="542" spans="1:13" ht="18.75" x14ac:dyDescent="0.3">
      <c r="A542" s="349" t="s">
        <v>43</v>
      </c>
      <c r="B542" s="350">
        <f ca="1">imzatarihi</f>
        <v>46091</v>
      </c>
      <c r="C542" s="352" t="s">
        <v>44</v>
      </c>
      <c r="D542" s="348" t="str">
        <f>IF(kurulusyetkilisi&gt;0,kurulusyetkilisi,"")</f>
        <v/>
      </c>
      <c r="H542" s="82"/>
      <c r="I542" s="119"/>
      <c r="J542" s="75"/>
      <c r="K542" s="75"/>
    </row>
    <row r="543" spans="1:13" ht="18.75" x14ac:dyDescent="0.3">
      <c r="B543" s="351"/>
      <c r="C543" s="352" t="s">
        <v>45</v>
      </c>
      <c r="F543" s="349"/>
      <c r="H543" s="82"/>
      <c r="I543" s="119"/>
      <c r="J543" s="75"/>
      <c r="K543" s="75"/>
    </row>
    <row r="544" spans="1:13" x14ac:dyDescent="0.25">
      <c r="A544" s="82"/>
      <c r="B544" s="82"/>
      <c r="C544" s="82"/>
      <c r="D544" s="82"/>
      <c r="E544" s="82"/>
      <c r="F544" s="82"/>
      <c r="G544" s="82"/>
      <c r="H544" s="82"/>
      <c r="I544" s="119"/>
      <c r="J544" s="75"/>
      <c r="K544" s="75"/>
    </row>
    <row r="545" spans="1:13" x14ac:dyDescent="0.25">
      <c r="A545" s="501" t="s">
        <v>121</v>
      </c>
      <c r="B545" s="501"/>
      <c r="C545" s="501"/>
      <c r="D545" s="501"/>
      <c r="E545" s="501"/>
      <c r="F545" s="501"/>
      <c r="G545" s="501"/>
      <c r="H545" s="501"/>
      <c r="I545" s="116"/>
      <c r="J545" s="75"/>
      <c r="K545" s="75"/>
    </row>
    <row r="546" spans="1:13" x14ac:dyDescent="0.25">
      <c r="A546" s="489" t="str">
        <f>IF(YilDonem&lt;&gt;"",CONCATENATE(YilDonem," dönemine aittir."),"")</f>
        <v/>
      </c>
      <c r="B546" s="489"/>
      <c r="C546" s="489"/>
      <c r="D546" s="489"/>
      <c r="E546" s="489"/>
      <c r="F546" s="489"/>
      <c r="G546" s="489"/>
      <c r="H546" s="489"/>
      <c r="I546" s="116"/>
      <c r="J546" s="75"/>
      <c r="K546" s="75"/>
    </row>
    <row r="547" spans="1:13" ht="15.95" customHeight="1" thickBot="1" x14ac:dyDescent="0.3">
      <c r="A547" s="519" t="s">
        <v>148</v>
      </c>
      <c r="B547" s="519"/>
      <c r="C547" s="519"/>
      <c r="D547" s="519"/>
      <c r="E547" s="519"/>
      <c r="F547" s="519"/>
      <c r="G547" s="519"/>
      <c r="H547" s="519"/>
      <c r="I547" s="116"/>
      <c r="J547" s="75"/>
      <c r="K547" s="75"/>
    </row>
    <row r="548" spans="1:13" ht="31.7" customHeight="1" thickBot="1" x14ac:dyDescent="0.3">
      <c r="A548" s="520" t="s">
        <v>1</v>
      </c>
      <c r="B548" s="521"/>
      <c r="C548" s="493" t="str">
        <f>IF(ProjeNo&gt;0,ProjeNo,"")</f>
        <v/>
      </c>
      <c r="D548" s="494"/>
      <c r="E548" s="494"/>
      <c r="F548" s="494"/>
      <c r="G548" s="494"/>
      <c r="H548" s="495"/>
      <c r="I548" s="116"/>
      <c r="J548" s="75"/>
      <c r="K548" s="75"/>
    </row>
    <row r="549" spans="1:13" ht="45" customHeight="1" thickBot="1" x14ac:dyDescent="0.3">
      <c r="A549" s="522" t="s">
        <v>11</v>
      </c>
      <c r="B549" s="523"/>
      <c r="C549" s="498" t="str">
        <f>IF(ProjeAdi&gt;0,ProjeAdi,"")</f>
        <v/>
      </c>
      <c r="D549" s="499"/>
      <c r="E549" s="499"/>
      <c r="F549" s="499"/>
      <c r="G549" s="499"/>
      <c r="H549" s="500"/>
      <c r="I549" s="116"/>
      <c r="J549" s="75"/>
      <c r="K549" s="75"/>
    </row>
    <row r="550" spans="1:13" s="46" customFormat="1" ht="37.15" customHeight="1" thickBot="1" x14ac:dyDescent="0.3">
      <c r="A550" s="487" t="s">
        <v>7</v>
      </c>
      <c r="B550" s="487" t="s">
        <v>118</v>
      </c>
      <c r="C550" s="487" t="s">
        <v>119</v>
      </c>
      <c r="D550" s="487" t="s">
        <v>120</v>
      </c>
      <c r="E550" s="487" t="s">
        <v>93</v>
      </c>
      <c r="F550" s="487" t="s">
        <v>94</v>
      </c>
      <c r="G550" s="137" t="s">
        <v>95</v>
      </c>
      <c r="H550" s="137" t="s">
        <v>95</v>
      </c>
      <c r="I550" s="117"/>
      <c r="J550" s="76"/>
      <c r="K550" s="76"/>
      <c r="L550" s="125"/>
      <c r="M550" s="125"/>
    </row>
    <row r="551" spans="1:13" ht="18" customHeight="1" thickBot="1" x14ac:dyDescent="0.3">
      <c r="A551" s="505"/>
      <c r="B551" s="505"/>
      <c r="C551" s="505"/>
      <c r="D551" s="505"/>
      <c r="E551" s="505"/>
      <c r="F551" s="505"/>
      <c r="G551" s="138" t="s">
        <v>96</v>
      </c>
      <c r="H551" s="138" t="s">
        <v>99</v>
      </c>
      <c r="I551" s="116"/>
      <c r="J551" s="75"/>
      <c r="K551" s="75"/>
    </row>
    <row r="552" spans="1:13" ht="18" customHeight="1" x14ac:dyDescent="0.25">
      <c r="A552" s="70">
        <v>321</v>
      </c>
      <c r="B552" s="54"/>
      <c r="C552" s="55"/>
      <c r="D552" s="77"/>
      <c r="E552" s="56"/>
      <c r="F552" s="299"/>
      <c r="G552" s="285"/>
      <c r="H552" s="272"/>
      <c r="I552" s="197" t="str">
        <f>IF(AND(COUNTA(B552:D552)&gt;0,J552=1),"Belge Tarihi,Belge Numarası ve KDV Dahil Tutar doldurulduktan sonra KDV Hariç Tutar doldurulabilir.","")</f>
        <v/>
      </c>
      <c r="J552" s="199">
        <f>IF(COUNTA(E552:F552)+COUNTA(H552)=3,0,1)</f>
        <v>1</v>
      </c>
      <c r="K552" s="198">
        <f>IF(J552=1,0,100000000)</f>
        <v>0</v>
      </c>
    </row>
    <row r="553" spans="1:13" ht="18" customHeight="1" x14ac:dyDescent="0.25">
      <c r="A553" s="52">
        <v>322</v>
      </c>
      <c r="B553" s="36"/>
      <c r="C553" s="37"/>
      <c r="D553" s="38"/>
      <c r="E553" s="78"/>
      <c r="F553" s="300"/>
      <c r="G553" s="286"/>
      <c r="H553" s="279"/>
      <c r="I553" s="197" t="str">
        <f t="shared" ref="I553:I571" si="48">IF(AND(COUNTA(B553:D553)&gt;0,J553=1),"Belge Tarihi,Belge Numarası ve KDV Dahil Tutar doldurulduktan sonra KDV Hariç Tutar doldurulabilir.","")</f>
        <v/>
      </c>
      <c r="J553" s="199">
        <f t="shared" ref="J553:J571" si="49">IF(COUNTA(E553:F553)+COUNTA(H553)=3,0,1)</f>
        <v>1</v>
      </c>
      <c r="K553" s="198">
        <f t="shared" ref="K553:K571" si="50">IF(J553=1,0,100000000)</f>
        <v>0</v>
      </c>
    </row>
    <row r="554" spans="1:13" ht="18" customHeight="1" x14ac:dyDescent="0.25">
      <c r="A554" s="52">
        <v>323</v>
      </c>
      <c r="B554" s="36"/>
      <c r="C554" s="37"/>
      <c r="D554" s="38"/>
      <c r="E554" s="78"/>
      <c r="F554" s="300"/>
      <c r="G554" s="286"/>
      <c r="H554" s="279"/>
      <c r="I554" s="197" t="str">
        <f t="shared" si="48"/>
        <v/>
      </c>
      <c r="J554" s="199">
        <f t="shared" si="49"/>
        <v>1</v>
      </c>
      <c r="K554" s="198">
        <f t="shared" si="50"/>
        <v>0</v>
      </c>
      <c r="L554" s="124"/>
    </row>
    <row r="555" spans="1:13" ht="18" customHeight="1" x14ac:dyDescent="0.25">
      <c r="A555" s="52">
        <v>324</v>
      </c>
      <c r="B555" s="36"/>
      <c r="C555" s="37"/>
      <c r="D555" s="38"/>
      <c r="E555" s="78"/>
      <c r="F555" s="300"/>
      <c r="G555" s="286"/>
      <c r="H555" s="279"/>
      <c r="I555" s="197" t="str">
        <f t="shared" si="48"/>
        <v/>
      </c>
      <c r="J555" s="199">
        <f t="shared" si="49"/>
        <v>1</v>
      </c>
      <c r="K555" s="198">
        <f t="shared" si="50"/>
        <v>0</v>
      </c>
    </row>
    <row r="556" spans="1:13" ht="18" customHeight="1" x14ac:dyDescent="0.25">
      <c r="A556" s="52">
        <v>325</v>
      </c>
      <c r="B556" s="36"/>
      <c r="C556" s="37"/>
      <c r="D556" s="38"/>
      <c r="E556" s="78"/>
      <c r="F556" s="300"/>
      <c r="G556" s="286"/>
      <c r="H556" s="279"/>
      <c r="I556" s="197" t="str">
        <f t="shared" si="48"/>
        <v/>
      </c>
      <c r="J556" s="199">
        <f t="shared" si="49"/>
        <v>1</v>
      </c>
      <c r="K556" s="198">
        <f t="shared" si="50"/>
        <v>0</v>
      </c>
    </row>
    <row r="557" spans="1:13" ht="18" customHeight="1" x14ac:dyDescent="0.25">
      <c r="A557" s="52">
        <v>326</v>
      </c>
      <c r="B557" s="36"/>
      <c r="C557" s="37"/>
      <c r="D557" s="38"/>
      <c r="E557" s="78"/>
      <c r="F557" s="300"/>
      <c r="G557" s="286"/>
      <c r="H557" s="279"/>
      <c r="I557" s="197" t="str">
        <f t="shared" si="48"/>
        <v/>
      </c>
      <c r="J557" s="199">
        <f t="shared" si="49"/>
        <v>1</v>
      </c>
      <c r="K557" s="198">
        <f t="shared" si="50"/>
        <v>0</v>
      </c>
    </row>
    <row r="558" spans="1:13" ht="18" customHeight="1" x14ac:dyDescent="0.25">
      <c r="A558" s="52">
        <v>327</v>
      </c>
      <c r="B558" s="36"/>
      <c r="C558" s="37"/>
      <c r="D558" s="38"/>
      <c r="E558" s="78"/>
      <c r="F558" s="300"/>
      <c r="G558" s="286"/>
      <c r="H558" s="279"/>
      <c r="I558" s="197" t="str">
        <f t="shared" si="48"/>
        <v/>
      </c>
      <c r="J558" s="199">
        <f t="shared" si="49"/>
        <v>1</v>
      </c>
      <c r="K558" s="198">
        <f t="shared" si="50"/>
        <v>0</v>
      </c>
    </row>
    <row r="559" spans="1:13" ht="18" customHeight="1" x14ac:dyDescent="0.25">
      <c r="A559" s="52">
        <v>328</v>
      </c>
      <c r="B559" s="36"/>
      <c r="C559" s="37"/>
      <c r="D559" s="38"/>
      <c r="E559" s="78"/>
      <c r="F559" s="300"/>
      <c r="G559" s="286"/>
      <c r="H559" s="279"/>
      <c r="I559" s="197" t="str">
        <f t="shared" si="48"/>
        <v/>
      </c>
      <c r="J559" s="199">
        <f t="shared" si="49"/>
        <v>1</v>
      </c>
      <c r="K559" s="198">
        <f t="shared" si="50"/>
        <v>0</v>
      </c>
    </row>
    <row r="560" spans="1:13" ht="18" customHeight="1" x14ac:dyDescent="0.25">
      <c r="A560" s="52">
        <v>329</v>
      </c>
      <c r="B560" s="36"/>
      <c r="C560" s="37"/>
      <c r="D560" s="38"/>
      <c r="E560" s="78"/>
      <c r="F560" s="300"/>
      <c r="G560" s="286"/>
      <c r="H560" s="279"/>
      <c r="I560" s="197" t="str">
        <f t="shared" si="48"/>
        <v/>
      </c>
      <c r="J560" s="199">
        <f t="shared" si="49"/>
        <v>1</v>
      </c>
      <c r="K560" s="198">
        <f t="shared" si="50"/>
        <v>0</v>
      </c>
    </row>
    <row r="561" spans="1:13" ht="18" customHeight="1" x14ac:dyDescent="0.25">
      <c r="A561" s="52">
        <v>330</v>
      </c>
      <c r="B561" s="36"/>
      <c r="C561" s="37"/>
      <c r="D561" s="38"/>
      <c r="E561" s="78"/>
      <c r="F561" s="300"/>
      <c r="G561" s="286"/>
      <c r="H561" s="279"/>
      <c r="I561" s="197" t="str">
        <f t="shared" si="48"/>
        <v/>
      </c>
      <c r="J561" s="199">
        <f t="shared" si="49"/>
        <v>1</v>
      </c>
      <c r="K561" s="198">
        <f t="shared" si="50"/>
        <v>0</v>
      </c>
    </row>
    <row r="562" spans="1:13" ht="18" customHeight="1" x14ac:dyDescent="0.25">
      <c r="A562" s="52">
        <v>331</v>
      </c>
      <c r="B562" s="36"/>
      <c r="C562" s="37"/>
      <c r="D562" s="38"/>
      <c r="E562" s="78"/>
      <c r="F562" s="300"/>
      <c r="G562" s="286"/>
      <c r="H562" s="279"/>
      <c r="I562" s="197" t="str">
        <f t="shared" si="48"/>
        <v/>
      </c>
      <c r="J562" s="199">
        <f t="shared" si="49"/>
        <v>1</v>
      </c>
      <c r="K562" s="198">
        <f t="shared" si="50"/>
        <v>0</v>
      </c>
    </row>
    <row r="563" spans="1:13" ht="18" customHeight="1" x14ac:dyDescent="0.25">
      <c r="A563" s="52">
        <v>332</v>
      </c>
      <c r="B563" s="36"/>
      <c r="C563" s="37"/>
      <c r="D563" s="38"/>
      <c r="E563" s="78"/>
      <c r="F563" s="300"/>
      <c r="G563" s="286"/>
      <c r="H563" s="279"/>
      <c r="I563" s="197" t="str">
        <f t="shared" si="48"/>
        <v/>
      </c>
      <c r="J563" s="199">
        <f t="shared" si="49"/>
        <v>1</v>
      </c>
      <c r="K563" s="198">
        <f t="shared" si="50"/>
        <v>0</v>
      </c>
    </row>
    <row r="564" spans="1:13" ht="18" customHeight="1" x14ac:dyDescent="0.25">
      <c r="A564" s="52">
        <v>333</v>
      </c>
      <c r="B564" s="36"/>
      <c r="C564" s="37"/>
      <c r="D564" s="38"/>
      <c r="E564" s="78"/>
      <c r="F564" s="300"/>
      <c r="G564" s="286"/>
      <c r="H564" s="279"/>
      <c r="I564" s="197" t="str">
        <f t="shared" si="48"/>
        <v/>
      </c>
      <c r="J564" s="199">
        <f t="shared" si="49"/>
        <v>1</v>
      </c>
      <c r="K564" s="198">
        <f t="shared" si="50"/>
        <v>0</v>
      </c>
    </row>
    <row r="565" spans="1:13" ht="18" customHeight="1" x14ac:dyDescent="0.25">
      <c r="A565" s="52">
        <v>334</v>
      </c>
      <c r="B565" s="36"/>
      <c r="C565" s="37"/>
      <c r="D565" s="38"/>
      <c r="E565" s="78"/>
      <c r="F565" s="300"/>
      <c r="G565" s="286"/>
      <c r="H565" s="279"/>
      <c r="I565" s="197" t="str">
        <f t="shared" si="48"/>
        <v/>
      </c>
      <c r="J565" s="199">
        <f t="shared" si="49"/>
        <v>1</v>
      </c>
      <c r="K565" s="198">
        <f t="shared" si="50"/>
        <v>0</v>
      </c>
    </row>
    <row r="566" spans="1:13" ht="18" customHeight="1" x14ac:dyDescent="0.25">
      <c r="A566" s="52">
        <v>335</v>
      </c>
      <c r="B566" s="36"/>
      <c r="C566" s="37"/>
      <c r="D566" s="38"/>
      <c r="E566" s="78"/>
      <c r="F566" s="300"/>
      <c r="G566" s="286"/>
      <c r="H566" s="279"/>
      <c r="I566" s="197" t="str">
        <f t="shared" si="48"/>
        <v/>
      </c>
      <c r="J566" s="199">
        <f t="shared" si="49"/>
        <v>1</v>
      </c>
      <c r="K566" s="198">
        <f t="shared" si="50"/>
        <v>0</v>
      </c>
    </row>
    <row r="567" spans="1:13" ht="18" customHeight="1" x14ac:dyDescent="0.25">
      <c r="A567" s="52">
        <v>336</v>
      </c>
      <c r="B567" s="36"/>
      <c r="C567" s="37"/>
      <c r="D567" s="38"/>
      <c r="E567" s="78"/>
      <c r="F567" s="300"/>
      <c r="G567" s="286"/>
      <c r="H567" s="279"/>
      <c r="I567" s="197" t="str">
        <f t="shared" si="48"/>
        <v/>
      </c>
      <c r="J567" s="199">
        <f t="shared" si="49"/>
        <v>1</v>
      </c>
      <c r="K567" s="198">
        <f t="shared" si="50"/>
        <v>0</v>
      </c>
      <c r="L567" s="126"/>
      <c r="M567" s="126"/>
    </row>
    <row r="568" spans="1:13" ht="18" customHeight="1" x14ac:dyDescent="0.25">
      <c r="A568" s="52">
        <v>337</v>
      </c>
      <c r="B568" s="36"/>
      <c r="C568" s="37"/>
      <c r="D568" s="38"/>
      <c r="E568" s="78"/>
      <c r="F568" s="300"/>
      <c r="G568" s="286"/>
      <c r="H568" s="279"/>
      <c r="I568" s="197" t="str">
        <f t="shared" si="48"/>
        <v/>
      </c>
      <c r="J568" s="199">
        <f t="shared" si="49"/>
        <v>1</v>
      </c>
      <c r="K568" s="198">
        <f t="shared" si="50"/>
        <v>0</v>
      </c>
    </row>
    <row r="569" spans="1:13" ht="18" customHeight="1" x14ac:dyDescent="0.25">
      <c r="A569" s="52">
        <v>338</v>
      </c>
      <c r="B569" s="36"/>
      <c r="C569" s="37"/>
      <c r="D569" s="38"/>
      <c r="E569" s="78"/>
      <c r="F569" s="300"/>
      <c r="G569" s="286"/>
      <c r="H569" s="279"/>
      <c r="I569" s="197" t="str">
        <f t="shared" si="48"/>
        <v/>
      </c>
      <c r="J569" s="199">
        <f t="shared" si="49"/>
        <v>1</v>
      </c>
      <c r="K569" s="198">
        <f t="shared" si="50"/>
        <v>0</v>
      </c>
    </row>
    <row r="570" spans="1:13" ht="18" customHeight="1" x14ac:dyDescent="0.25">
      <c r="A570" s="52">
        <v>339</v>
      </c>
      <c r="B570" s="36"/>
      <c r="C570" s="37"/>
      <c r="D570" s="38"/>
      <c r="E570" s="78"/>
      <c r="F570" s="300"/>
      <c r="G570" s="286"/>
      <c r="H570" s="279"/>
      <c r="I570" s="197" t="str">
        <f t="shared" si="48"/>
        <v/>
      </c>
      <c r="J570" s="199">
        <f t="shared" si="49"/>
        <v>1</v>
      </c>
      <c r="K570" s="198">
        <f t="shared" si="50"/>
        <v>0</v>
      </c>
    </row>
    <row r="571" spans="1:13" ht="18" customHeight="1" thickBot="1" x14ac:dyDescent="0.3">
      <c r="A571" s="71">
        <v>340</v>
      </c>
      <c r="B571" s="39"/>
      <c r="C571" s="40"/>
      <c r="D571" s="41"/>
      <c r="E571" s="80"/>
      <c r="F571" s="301"/>
      <c r="G571" s="287"/>
      <c r="H571" s="280"/>
      <c r="I571" s="197" t="str">
        <f t="shared" si="48"/>
        <v/>
      </c>
      <c r="J571" s="199">
        <f t="shared" si="49"/>
        <v>1</v>
      </c>
      <c r="K571" s="198">
        <f t="shared" si="50"/>
        <v>0</v>
      </c>
    </row>
    <row r="572" spans="1:13" ht="18" customHeight="1" thickBot="1" x14ac:dyDescent="0.3">
      <c r="A572" s="82"/>
      <c r="B572" s="82"/>
      <c r="C572" s="82"/>
      <c r="D572" s="82"/>
      <c r="E572" s="82"/>
      <c r="F572" s="11" t="s">
        <v>46</v>
      </c>
      <c r="G572" s="281">
        <f>SUM(G552:G571)+G538</f>
        <v>0</v>
      </c>
      <c r="H572" s="320"/>
      <c r="I572" s="119"/>
      <c r="J572" s="196">
        <f>IF(G572&gt;G538,ROW(A578),0)</f>
        <v>0</v>
      </c>
      <c r="K572" s="75"/>
      <c r="L572" s="193">
        <f>IF(G572&gt;G538,ROW(A578),0)</f>
        <v>0</v>
      </c>
    </row>
    <row r="573" spans="1:13" x14ac:dyDescent="0.25">
      <c r="A573" s="82"/>
      <c r="B573" s="82"/>
      <c r="C573" s="82"/>
      <c r="D573" s="82"/>
      <c r="E573" s="82"/>
      <c r="F573" s="82"/>
      <c r="G573" s="82"/>
      <c r="H573" s="82"/>
      <c r="I573" s="119"/>
      <c r="J573" s="75"/>
      <c r="K573" s="75"/>
    </row>
    <row r="574" spans="1:13" x14ac:dyDescent="0.25">
      <c r="A574" t="s">
        <v>155</v>
      </c>
      <c r="B574" s="82"/>
      <c r="C574" s="82"/>
      <c r="D574" s="82"/>
      <c r="E574" s="82"/>
      <c r="F574" s="82"/>
      <c r="G574" s="82"/>
      <c r="H574" s="82"/>
      <c r="I574" s="119"/>
      <c r="J574" s="75"/>
      <c r="K574" s="75"/>
    </row>
    <row r="575" spans="1:13" x14ac:dyDescent="0.25">
      <c r="A575" s="82"/>
      <c r="B575" s="82"/>
      <c r="C575" s="82"/>
      <c r="D575" s="82"/>
      <c r="E575" s="82"/>
      <c r="F575" s="82"/>
      <c r="G575" s="82"/>
      <c r="H575" s="82"/>
      <c r="I575" s="119"/>
      <c r="J575" s="75"/>
      <c r="K575" s="75"/>
    </row>
    <row r="576" spans="1:13" ht="18.75" x14ac:dyDescent="0.3">
      <c r="A576" s="349" t="s">
        <v>43</v>
      </c>
      <c r="B576" s="350">
        <f ca="1">imzatarihi</f>
        <v>46091</v>
      </c>
      <c r="C576" s="352" t="s">
        <v>44</v>
      </c>
      <c r="D576" s="348" t="str">
        <f>IF(kurulusyetkilisi&gt;0,kurulusyetkilisi,"")</f>
        <v/>
      </c>
      <c r="H576" s="82"/>
      <c r="I576" s="119"/>
      <c r="J576" s="75"/>
      <c r="K576" s="75"/>
    </row>
    <row r="577" spans="1:13" ht="18.75" x14ac:dyDescent="0.3">
      <c r="B577" s="351"/>
      <c r="C577" s="352" t="s">
        <v>45</v>
      </c>
      <c r="F577" s="349"/>
      <c r="H577" s="82"/>
      <c r="I577" s="119"/>
      <c r="J577" s="75"/>
      <c r="K577" s="75"/>
    </row>
    <row r="578" spans="1:13" x14ac:dyDescent="0.25">
      <c r="A578" s="82"/>
      <c r="B578" s="82"/>
      <c r="C578" s="82"/>
      <c r="D578" s="82"/>
      <c r="E578" s="82"/>
      <c r="F578" s="82"/>
      <c r="G578" s="82"/>
      <c r="H578" s="82"/>
      <c r="I578" s="119"/>
      <c r="J578" s="75"/>
      <c r="K578" s="75"/>
    </row>
    <row r="579" spans="1:13" x14ac:dyDescent="0.25">
      <c r="A579" s="501" t="s">
        <v>121</v>
      </c>
      <c r="B579" s="501"/>
      <c r="C579" s="501"/>
      <c r="D579" s="501"/>
      <c r="E579" s="501"/>
      <c r="F579" s="501"/>
      <c r="G579" s="501"/>
      <c r="H579" s="501"/>
      <c r="I579" s="116"/>
      <c r="J579" s="75"/>
      <c r="K579" s="75"/>
    </row>
    <row r="580" spans="1:13" x14ac:dyDescent="0.25">
      <c r="A580" s="489" t="str">
        <f>IF(YilDonem&lt;&gt;"",CONCATENATE(YilDonem," dönemine aittir."),"")</f>
        <v/>
      </c>
      <c r="B580" s="489"/>
      <c r="C580" s="489"/>
      <c r="D580" s="489"/>
      <c r="E580" s="489"/>
      <c r="F580" s="489"/>
      <c r="G580" s="489"/>
      <c r="H580" s="489"/>
      <c r="I580" s="116"/>
      <c r="J580" s="75"/>
      <c r="K580" s="75"/>
    </row>
    <row r="581" spans="1:13" ht="15.95" customHeight="1" thickBot="1" x14ac:dyDescent="0.3">
      <c r="A581" s="519" t="s">
        <v>148</v>
      </c>
      <c r="B581" s="519"/>
      <c r="C581" s="519"/>
      <c r="D581" s="519"/>
      <c r="E581" s="519"/>
      <c r="F581" s="519"/>
      <c r="G581" s="519"/>
      <c r="H581" s="519"/>
      <c r="I581" s="116"/>
      <c r="J581" s="75"/>
      <c r="K581" s="75"/>
    </row>
    <row r="582" spans="1:13" ht="31.7" customHeight="1" thickBot="1" x14ac:dyDescent="0.3">
      <c r="A582" s="520" t="s">
        <v>1</v>
      </c>
      <c r="B582" s="521"/>
      <c r="C582" s="493" t="str">
        <f>IF(ProjeNo&gt;0,ProjeNo,"")</f>
        <v/>
      </c>
      <c r="D582" s="494"/>
      <c r="E582" s="494"/>
      <c r="F582" s="494"/>
      <c r="G582" s="494"/>
      <c r="H582" s="495"/>
      <c r="I582" s="116"/>
      <c r="J582" s="75"/>
      <c r="K582" s="75"/>
    </row>
    <row r="583" spans="1:13" ht="45" customHeight="1" thickBot="1" x14ac:dyDescent="0.3">
      <c r="A583" s="522" t="s">
        <v>11</v>
      </c>
      <c r="B583" s="523"/>
      <c r="C583" s="498" t="str">
        <f>IF(ProjeAdi&gt;0,ProjeAdi,"")</f>
        <v/>
      </c>
      <c r="D583" s="499"/>
      <c r="E583" s="499"/>
      <c r="F583" s="499"/>
      <c r="G583" s="499"/>
      <c r="H583" s="500"/>
      <c r="I583" s="116"/>
      <c r="J583" s="75"/>
      <c r="K583" s="75"/>
    </row>
    <row r="584" spans="1:13" s="46" customFormat="1" ht="37.15" customHeight="1" thickBot="1" x14ac:dyDescent="0.3">
      <c r="A584" s="487" t="s">
        <v>7</v>
      </c>
      <c r="B584" s="487" t="s">
        <v>118</v>
      </c>
      <c r="C584" s="487" t="s">
        <v>119</v>
      </c>
      <c r="D584" s="487" t="s">
        <v>120</v>
      </c>
      <c r="E584" s="487" t="s">
        <v>93</v>
      </c>
      <c r="F584" s="487" t="s">
        <v>94</v>
      </c>
      <c r="G584" s="137" t="s">
        <v>95</v>
      </c>
      <c r="H584" s="137" t="s">
        <v>95</v>
      </c>
      <c r="I584" s="117"/>
      <c r="J584" s="76"/>
      <c r="K584" s="76"/>
      <c r="L584" s="125"/>
      <c r="M584" s="125"/>
    </row>
    <row r="585" spans="1:13" ht="18" customHeight="1" thickBot="1" x14ac:dyDescent="0.3">
      <c r="A585" s="505"/>
      <c r="B585" s="505"/>
      <c r="C585" s="505"/>
      <c r="D585" s="505"/>
      <c r="E585" s="505"/>
      <c r="F585" s="505"/>
      <c r="G585" s="138" t="s">
        <v>96</v>
      </c>
      <c r="H585" s="138" t="s">
        <v>99</v>
      </c>
      <c r="I585" s="116"/>
      <c r="J585" s="75"/>
      <c r="K585" s="75"/>
    </row>
    <row r="586" spans="1:13" ht="18" customHeight="1" x14ac:dyDescent="0.25">
      <c r="A586" s="70">
        <v>341</v>
      </c>
      <c r="B586" s="54"/>
      <c r="C586" s="55"/>
      <c r="D586" s="77"/>
      <c r="E586" s="56"/>
      <c r="F586" s="299"/>
      <c r="G586" s="285"/>
      <c r="H586" s="272"/>
      <c r="I586" s="197" t="str">
        <f>IF(AND(COUNTA(B586:D586)&gt;0,J586=1),"Belge Tarihi,Belge Numarası ve KDV Dahil Tutar doldurulduktan sonra KDV Hariç Tutar doldurulabilir.","")</f>
        <v/>
      </c>
      <c r="J586" s="199">
        <f>IF(COUNTA(E586:F586)+COUNTA(H586)=3,0,1)</f>
        <v>1</v>
      </c>
      <c r="K586" s="198">
        <f>IF(J586=1,0,100000000)</f>
        <v>0</v>
      </c>
    </row>
    <row r="587" spans="1:13" ht="18" customHeight="1" x14ac:dyDescent="0.25">
      <c r="A587" s="52">
        <v>342</v>
      </c>
      <c r="B587" s="36"/>
      <c r="C587" s="37"/>
      <c r="D587" s="38"/>
      <c r="E587" s="78"/>
      <c r="F587" s="300"/>
      <c r="G587" s="286"/>
      <c r="H587" s="279"/>
      <c r="I587" s="197" t="str">
        <f t="shared" ref="I587:I605" si="51">IF(AND(COUNTA(B587:D587)&gt;0,J587=1),"Belge Tarihi,Belge Numarası ve KDV Dahil Tutar doldurulduktan sonra KDV Hariç Tutar doldurulabilir.","")</f>
        <v/>
      </c>
      <c r="J587" s="199">
        <f t="shared" ref="J587:J605" si="52">IF(COUNTA(E587:F587)+COUNTA(H587)=3,0,1)</f>
        <v>1</v>
      </c>
      <c r="K587" s="198">
        <f t="shared" ref="K587:K605" si="53">IF(J587=1,0,100000000)</f>
        <v>0</v>
      </c>
    </row>
    <row r="588" spans="1:13" ht="18" customHeight="1" x14ac:dyDescent="0.25">
      <c r="A588" s="52">
        <v>343</v>
      </c>
      <c r="B588" s="36"/>
      <c r="C588" s="37"/>
      <c r="D588" s="38"/>
      <c r="E588" s="78"/>
      <c r="F588" s="300"/>
      <c r="G588" s="286"/>
      <c r="H588" s="279"/>
      <c r="I588" s="197" t="str">
        <f t="shared" si="51"/>
        <v/>
      </c>
      <c r="J588" s="199">
        <f t="shared" si="52"/>
        <v>1</v>
      </c>
      <c r="K588" s="198">
        <f t="shared" si="53"/>
        <v>0</v>
      </c>
    </row>
    <row r="589" spans="1:13" ht="18" customHeight="1" x14ac:dyDescent="0.25">
      <c r="A589" s="52">
        <v>344</v>
      </c>
      <c r="B589" s="36"/>
      <c r="C589" s="37"/>
      <c r="D589" s="38"/>
      <c r="E589" s="78"/>
      <c r="F589" s="300"/>
      <c r="G589" s="286"/>
      <c r="H589" s="279"/>
      <c r="I589" s="197" t="str">
        <f t="shared" si="51"/>
        <v/>
      </c>
      <c r="J589" s="199">
        <f t="shared" si="52"/>
        <v>1</v>
      </c>
      <c r="K589" s="198">
        <f t="shared" si="53"/>
        <v>0</v>
      </c>
      <c r="L589" s="124"/>
    </row>
    <row r="590" spans="1:13" ht="18" customHeight="1" x14ac:dyDescent="0.25">
      <c r="A590" s="52">
        <v>345</v>
      </c>
      <c r="B590" s="36"/>
      <c r="C590" s="37"/>
      <c r="D590" s="38"/>
      <c r="E590" s="78"/>
      <c r="F590" s="300"/>
      <c r="G590" s="286"/>
      <c r="H590" s="279"/>
      <c r="I590" s="197" t="str">
        <f t="shared" si="51"/>
        <v/>
      </c>
      <c r="J590" s="199">
        <f t="shared" si="52"/>
        <v>1</v>
      </c>
      <c r="K590" s="198">
        <f t="shared" si="53"/>
        <v>0</v>
      </c>
    </row>
    <row r="591" spans="1:13" ht="18" customHeight="1" x14ac:dyDescent="0.25">
      <c r="A591" s="52">
        <v>346</v>
      </c>
      <c r="B591" s="36"/>
      <c r="C591" s="37"/>
      <c r="D591" s="38"/>
      <c r="E591" s="78"/>
      <c r="F591" s="300"/>
      <c r="G591" s="286"/>
      <c r="H591" s="279"/>
      <c r="I591" s="197" t="str">
        <f t="shared" si="51"/>
        <v/>
      </c>
      <c r="J591" s="199">
        <f t="shared" si="52"/>
        <v>1</v>
      </c>
      <c r="K591" s="198">
        <f t="shared" si="53"/>
        <v>0</v>
      </c>
    </row>
    <row r="592" spans="1:13" ht="18" customHeight="1" x14ac:dyDescent="0.25">
      <c r="A592" s="52">
        <v>347</v>
      </c>
      <c r="B592" s="36"/>
      <c r="C592" s="37"/>
      <c r="D592" s="38"/>
      <c r="E592" s="78"/>
      <c r="F592" s="300"/>
      <c r="G592" s="286"/>
      <c r="H592" s="279"/>
      <c r="I592" s="197" t="str">
        <f t="shared" si="51"/>
        <v/>
      </c>
      <c r="J592" s="199">
        <f t="shared" si="52"/>
        <v>1</v>
      </c>
      <c r="K592" s="198">
        <f t="shared" si="53"/>
        <v>0</v>
      </c>
    </row>
    <row r="593" spans="1:13" ht="18" customHeight="1" x14ac:dyDescent="0.25">
      <c r="A593" s="52">
        <v>348</v>
      </c>
      <c r="B593" s="36"/>
      <c r="C593" s="37"/>
      <c r="D593" s="38"/>
      <c r="E593" s="78"/>
      <c r="F593" s="300"/>
      <c r="G593" s="286"/>
      <c r="H593" s="279"/>
      <c r="I593" s="197" t="str">
        <f t="shared" si="51"/>
        <v/>
      </c>
      <c r="J593" s="199">
        <f t="shared" si="52"/>
        <v>1</v>
      </c>
      <c r="K593" s="198">
        <f t="shared" si="53"/>
        <v>0</v>
      </c>
    </row>
    <row r="594" spans="1:13" ht="18" customHeight="1" x14ac:dyDescent="0.25">
      <c r="A594" s="52">
        <v>349</v>
      </c>
      <c r="B594" s="36"/>
      <c r="C594" s="37"/>
      <c r="D594" s="38"/>
      <c r="E594" s="78"/>
      <c r="F594" s="300"/>
      <c r="G594" s="286"/>
      <c r="H594" s="279"/>
      <c r="I594" s="197" t="str">
        <f t="shared" si="51"/>
        <v/>
      </c>
      <c r="J594" s="199">
        <f t="shared" si="52"/>
        <v>1</v>
      </c>
      <c r="K594" s="198">
        <f t="shared" si="53"/>
        <v>0</v>
      </c>
    </row>
    <row r="595" spans="1:13" ht="18" customHeight="1" x14ac:dyDescent="0.25">
      <c r="A595" s="52">
        <v>350</v>
      </c>
      <c r="B595" s="36"/>
      <c r="C595" s="37"/>
      <c r="D595" s="38"/>
      <c r="E595" s="78"/>
      <c r="F595" s="300"/>
      <c r="G595" s="286"/>
      <c r="H595" s="279"/>
      <c r="I595" s="197" t="str">
        <f t="shared" si="51"/>
        <v/>
      </c>
      <c r="J595" s="199">
        <f t="shared" si="52"/>
        <v>1</v>
      </c>
      <c r="K595" s="198">
        <f t="shared" si="53"/>
        <v>0</v>
      </c>
    </row>
    <row r="596" spans="1:13" ht="18" customHeight="1" x14ac:dyDescent="0.25">
      <c r="A596" s="52">
        <v>351</v>
      </c>
      <c r="B596" s="36"/>
      <c r="C596" s="37"/>
      <c r="D596" s="38"/>
      <c r="E596" s="78"/>
      <c r="F596" s="300"/>
      <c r="G596" s="286"/>
      <c r="H596" s="279"/>
      <c r="I596" s="197" t="str">
        <f t="shared" si="51"/>
        <v/>
      </c>
      <c r="J596" s="199">
        <f t="shared" si="52"/>
        <v>1</v>
      </c>
      <c r="K596" s="198">
        <f t="shared" si="53"/>
        <v>0</v>
      </c>
    </row>
    <row r="597" spans="1:13" ht="18" customHeight="1" x14ac:dyDescent="0.25">
      <c r="A597" s="52">
        <v>352</v>
      </c>
      <c r="B597" s="36"/>
      <c r="C597" s="37"/>
      <c r="D597" s="38"/>
      <c r="E597" s="78"/>
      <c r="F597" s="300"/>
      <c r="G597" s="286"/>
      <c r="H597" s="279"/>
      <c r="I597" s="197" t="str">
        <f t="shared" si="51"/>
        <v/>
      </c>
      <c r="J597" s="199">
        <f t="shared" si="52"/>
        <v>1</v>
      </c>
      <c r="K597" s="198">
        <f t="shared" si="53"/>
        <v>0</v>
      </c>
    </row>
    <row r="598" spans="1:13" ht="18" customHeight="1" x14ac:dyDescent="0.25">
      <c r="A598" s="52">
        <v>353</v>
      </c>
      <c r="B598" s="36"/>
      <c r="C598" s="37"/>
      <c r="D598" s="38"/>
      <c r="E598" s="78"/>
      <c r="F598" s="300"/>
      <c r="G598" s="286"/>
      <c r="H598" s="279"/>
      <c r="I598" s="197" t="str">
        <f t="shared" si="51"/>
        <v/>
      </c>
      <c r="J598" s="199">
        <f t="shared" si="52"/>
        <v>1</v>
      </c>
      <c r="K598" s="198">
        <f t="shared" si="53"/>
        <v>0</v>
      </c>
    </row>
    <row r="599" spans="1:13" ht="18" customHeight="1" x14ac:dyDescent="0.25">
      <c r="A599" s="52">
        <v>354</v>
      </c>
      <c r="B599" s="36"/>
      <c r="C599" s="37"/>
      <c r="D599" s="38"/>
      <c r="E599" s="78"/>
      <c r="F599" s="300"/>
      <c r="G599" s="286"/>
      <c r="H599" s="279"/>
      <c r="I599" s="197" t="str">
        <f t="shared" si="51"/>
        <v/>
      </c>
      <c r="J599" s="199">
        <f t="shared" si="52"/>
        <v>1</v>
      </c>
      <c r="K599" s="198">
        <f t="shared" si="53"/>
        <v>0</v>
      </c>
    </row>
    <row r="600" spans="1:13" ht="18" customHeight="1" x14ac:dyDescent="0.25">
      <c r="A600" s="52">
        <v>355</v>
      </c>
      <c r="B600" s="36"/>
      <c r="C600" s="37"/>
      <c r="D600" s="38"/>
      <c r="E600" s="78"/>
      <c r="F600" s="300"/>
      <c r="G600" s="286"/>
      <c r="H600" s="279"/>
      <c r="I600" s="197" t="str">
        <f t="shared" si="51"/>
        <v/>
      </c>
      <c r="J600" s="199">
        <f t="shared" si="52"/>
        <v>1</v>
      </c>
      <c r="K600" s="198">
        <f t="shared" si="53"/>
        <v>0</v>
      </c>
    </row>
    <row r="601" spans="1:13" ht="18" customHeight="1" x14ac:dyDescent="0.25">
      <c r="A601" s="52">
        <v>356</v>
      </c>
      <c r="B601" s="36"/>
      <c r="C601" s="37"/>
      <c r="D601" s="38"/>
      <c r="E601" s="78"/>
      <c r="F601" s="300"/>
      <c r="G601" s="286"/>
      <c r="H601" s="279"/>
      <c r="I601" s="197" t="str">
        <f t="shared" si="51"/>
        <v/>
      </c>
      <c r="J601" s="199">
        <f t="shared" si="52"/>
        <v>1</v>
      </c>
      <c r="K601" s="198">
        <f t="shared" si="53"/>
        <v>0</v>
      </c>
    </row>
    <row r="602" spans="1:13" ht="18" customHeight="1" x14ac:dyDescent="0.25">
      <c r="A602" s="52">
        <v>357</v>
      </c>
      <c r="B602" s="36"/>
      <c r="C602" s="37"/>
      <c r="D602" s="38"/>
      <c r="E602" s="78"/>
      <c r="F602" s="300"/>
      <c r="G602" s="286"/>
      <c r="H602" s="279"/>
      <c r="I602" s="197" t="str">
        <f t="shared" si="51"/>
        <v/>
      </c>
      <c r="J602" s="199">
        <f t="shared" si="52"/>
        <v>1</v>
      </c>
      <c r="K602" s="198">
        <f t="shared" si="53"/>
        <v>0</v>
      </c>
      <c r="L602" s="126"/>
      <c r="M602" s="126"/>
    </row>
    <row r="603" spans="1:13" ht="18" customHeight="1" x14ac:dyDescent="0.25">
      <c r="A603" s="52">
        <v>358</v>
      </c>
      <c r="B603" s="36"/>
      <c r="C603" s="37"/>
      <c r="D603" s="38"/>
      <c r="E603" s="78"/>
      <c r="F603" s="300"/>
      <c r="G603" s="286"/>
      <c r="H603" s="279"/>
      <c r="I603" s="197" t="str">
        <f t="shared" si="51"/>
        <v/>
      </c>
      <c r="J603" s="199">
        <f t="shared" si="52"/>
        <v>1</v>
      </c>
      <c r="K603" s="198">
        <f t="shared" si="53"/>
        <v>0</v>
      </c>
    </row>
    <row r="604" spans="1:13" ht="18" customHeight="1" x14ac:dyDescent="0.25">
      <c r="A604" s="52">
        <v>359</v>
      </c>
      <c r="B604" s="36"/>
      <c r="C604" s="37"/>
      <c r="D604" s="38"/>
      <c r="E604" s="78"/>
      <c r="F604" s="300"/>
      <c r="G604" s="286"/>
      <c r="H604" s="279"/>
      <c r="I604" s="197" t="str">
        <f t="shared" si="51"/>
        <v/>
      </c>
      <c r="J604" s="199">
        <f t="shared" si="52"/>
        <v>1</v>
      </c>
      <c r="K604" s="198">
        <f t="shared" si="53"/>
        <v>0</v>
      </c>
    </row>
    <row r="605" spans="1:13" ht="18" customHeight="1" thickBot="1" x14ac:dyDescent="0.3">
      <c r="A605" s="71">
        <v>360</v>
      </c>
      <c r="B605" s="39"/>
      <c r="C605" s="40"/>
      <c r="D605" s="41"/>
      <c r="E605" s="80"/>
      <c r="F605" s="301"/>
      <c r="G605" s="287"/>
      <c r="H605" s="280"/>
      <c r="I605" s="197" t="str">
        <f t="shared" si="51"/>
        <v/>
      </c>
      <c r="J605" s="199">
        <f t="shared" si="52"/>
        <v>1</v>
      </c>
      <c r="K605" s="198">
        <f t="shared" si="53"/>
        <v>0</v>
      </c>
    </row>
    <row r="606" spans="1:13" ht="18" customHeight="1" thickBot="1" x14ac:dyDescent="0.3">
      <c r="A606" s="82"/>
      <c r="B606" s="82"/>
      <c r="C606" s="82"/>
      <c r="D606" s="82"/>
      <c r="E606" s="82"/>
      <c r="F606" s="11" t="s">
        <v>46</v>
      </c>
      <c r="G606" s="281">
        <f>SUM(G586:G605)+G572</f>
        <v>0</v>
      </c>
      <c r="H606" s="320"/>
      <c r="I606" s="119"/>
      <c r="J606" s="196">
        <f>IF(G606&gt;G572,ROW(A612),0)</f>
        <v>0</v>
      </c>
      <c r="K606" s="75"/>
      <c r="L606" s="193">
        <f>IF(G606&gt;G572,ROW(A612),0)</f>
        <v>0</v>
      </c>
    </row>
    <row r="607" spans="1:13" x14ac:dyDescent="0.25">
      <c r="A607" s="82"/>
      <c r="B607" s="82"/>
      <c r="C607" s="82"/>
      <c r="D607" s="82"/>
      <c r="E607" s="82"/>
      <c r="F607" s="82"/>
      <c r="G607" s="82"/>
      <c r="H607" s="82"/>
      <c r="I607" s="119"/>
      <c r="J607" s="75"/>
      <c r="K607" s="75"/>
    </row>
    <row r="608" spans="1:13" x14ac:dyDescent="0.25">
      <c r="A608" t="s">
        <v>155</v>
      </c>
      <c r="B608" s="82"/>
      <c r="C608" s="82"/>
      <c r="D608" s="82"/>
      <c r="E608" s="82"/>
      <c r="F608" s="82"/>
      <c r="G608" s="82"/>
      <c r="H608" s="82"/>
      <c r="I608" s="119"/>
      <c r="J608" s="75"/>
      <c r="K608" s="75"/>
    </row>
    <row r="609" spans="1:13" x14ac:dyDescent="0.25">
      <c r="A609" s="82"/>
      <c r="B609" s="82"/>
      <c r="C609" s="82"/>
      <c r="D609" s="82"/>
      <c r="E609" s="82"/>
      <c r="F609" s="82"/>
      <c r="G609" s="82"/>
      <c r="H609" s="82"/>
      <c r="I609" s="119"/>
      <c r="J609" s="75"/>
      <c r="K609" s="75"/>
    </row>
    <row r="610" spans="1:13" ht="18.75" x14ac:dyDescent="0.3">
      <c r="A610" s="349" t="s">
        <v>43</v>
      </c>
      <c r="B610" s="350">
        <f ca="1">imzatarihi</f>
        <v>46091</v>
      </c>
      <c r="C610" s="352" t="s">
        <v>44</v>
      </c>
      <c r="D610" s="348" t="str">
        <f>IF(kurulusyetkilisi&gt;0,kurulusyetkilisi,"")</f>
        <v/>
      </c>
      <c r="H610" s="82"/>
      <c r="I610" s="119"/>
      <c r="J610" s="75"/>
      <c r="K610" s="75"/>
    </row>
    <row r="611" spans="1:13" ht="18.75" x14ac:dyDescent="0.3">
      <c r="B611" s="351"/>
      <c r="C611" s="352" t="s">
        <v>45</v>
      </c>
      <c r="F611" s="349"/>
      <c r="H611" s="82"/>
      <c r="I611" s="119"/>
      <c r="J611" s="75"/>
      <c r="K611" s="75"/>
    </row>
    <row r="612" spans="1:13" x14ac:dyDescent="0.25">
      <c r="A612" s="82"/>
      <c r="B612" s="82"/>
      <c r="C612" s="82"/>
      <c r="D612" s="82"/>
      <c r="E612" s="82"/>
      <c r="F612" s="82"/>
      <c r="G612" s="82"/>
      <c r="H612" s="82"/>
      <c r="I612" s="119"/>
      <c r="J612" s="75"/>
      <c r="K612" s="75"/>
    </row>
    <row r="613" spans="1:13" x14ac:dyDescent="0.25">
      <c r="A613" s="501" t="s">
        <v>121</v>
      </c>
      <c r="B613" s="501"/>
      <c r="C613" s="501"/>
      <c r="D613" s="501"/>
      <c r="E613" s="501"/>
      <c r="F613" s="501"/>
      <c r="G613" s="501"/>
      <c r="H613" s="501"/>
      <c r="I613" s="116"/>
      <c r="J613" s="75"/>
      <c r="K613" s="75"/>
    </row>
    <row r="614" spans="1:13" x14ac:dyDescent="0.25">
      <c r="A614" s="489" t="str">
        <f>IF(YilDonem&lt;&gt;"",CONCATENATE(YilDonem," dönemine aittir."),"")</f>
        <v/>
      </c>
      <c r="B614" s="489"/>
      <c r="C614" s="489"/>
      <c r="D614" s="489"/>
      <c r="E614" s="489"/>
      <c r="F614" s="489"/>
      <c r="G614" s="489"/>
      <c r="H614" s="489"/>
      <c r="I614" s="116"/>
      <c r="J614" s="75"/>
      <c r="K614" s="75"/>
    </row>
    <row r="615" spans="1:13" ht="15.95" customHeight="1" thickBot="1" x14ac:dyDescent="0.3">
      <c r="A615" s="519" t="s">
        <v>148</v>
      </c>
      <c r="B615" s="519"/>
      <c r="C615" s="519"/>
      <c r="D615" s="519"/>
      <c r="E615" s="519"/>
      <c r="F615" s="519"/>
      <c r="G615" s="519"/>
      <c r="H615" s="519"/>
      <c r="I615" s="116"/>
      <c r="J615" s="75"/>
      <c r="K615" s="75"/>
    </row>
    <row r="616" spans="1:13" ht="31.7" customHeight="1" thickBot="1" x14ac:dyDescent="0.3">
      <c r="A616" s="520" t="s">
        <v>1</v>
      </c>
      <c r="B616" s="521"/>
      <c r="C616" s="493" t="str">
        <f>IF(ProjeNo&gt;0,ProjeNo,"")</f>
        <v/>
      </c>
      <c r="D616" s="494"/>
      <c r="E616" s="494"/>
      <c r="F616" s="494"/>
      <c r="G616" s="494"/>
      <c r="H616" s="495"/>
      <c r="I616" s="116"/>
      <c r="J616" s="75"/>
      <c r="K616" s="75"/>
    </row>
    <row r="617" spans="1:13" ht="45" customHeight="1" thickBot="1" x14ac:dyDescent="0.3">
      <c r="A617" s="522" t="s">
        <v>11</v>
      </c>
      <c r="B617" s="523"/>
      <c r="C617" s="498" t="str">
        <f>IF(ProjeAdi&gt;0,ProjeAdi,"")</f>
        <v/>
      </c>
      <c r="D617" s="499"/>
      <c r="E617" s="499"/>
      <c r="F617" s="499"/>
      <c r="G617" s="499"/>
      <c r="H617" s="500"/>
      <c r="I617" s="116"/>
      <c r="J617" s="75"/>
      <c r="K617" s="75"/>
    </row>
    <row r="618" spans="1:13" s="46" customFormat="1" ht="37.15" customHeight="1" thickBot="1" x14ac:dyDescent="0.3">
      <c r="A618" s="487" t="s">
        <v>7</v>
      </c>
      <c r="B618" s="487" t="s">
        <v>118</v>
      </c>
      <c r="C618" s="487" t="s">
        <v>119</v>
      </c>
      <c r="D618" s="487" t="s">
        <v>120</v>
      </c>
      <c r="E618" s="487" t="s">
        <v>93</v>
      </c>
      <c r="F618" s="487" t="s">
        <v>94</v>
      </c>
      <c r="G618" s="137" t="s">
        <v>95</v>
      </c>
      <c r="H618" s="137" t="s">
        <v>95</v>
      </c>
      <c r="I618" s="117"/>
      <c r="J618" s="76"/>
      <c r="K618" s="76"/>
      <c r="L618" s="125"/>
      <c r="M618" s="125"/>
    </row>
    <row r="619" spans="1:13" ht="18" customHeight="1" thickBot="1" x14ac:dyDescent="0.3">
      <c r="A619" s="505"/>
      <c r="B619" s="505"/>
      <c r="C619" s="505"/>
      <c r="D619" s="505"/>
      <c r="E619" s="505"/>
      <c r="F619" s="505"/>
      <c r="G619" s="138" t="s">
        <v>96</v>
      </c>
      <c r="H619" s="138" t="s">
        <v>99</v>
      </c>
      <c r="I619" s="116"/>
      <c r="J619" s="75"/>
      <c r="K619" s="75"/>
    </row>
    <row r="620" spans="1:13" ht="18" customHeight="1" x14ac:dyDescent="0.25">
      <c r="A620" s="70">
        <v>361</v>
      </c>
      <c r="B620" s="54"/>
      <c r="C620" s="55"/>
      <c r="D620" s="77"/>
      <c r="E620" s="56"/>
      <c r="F620" s="299"/>
      <c r="G620" s="285"/>
      <c r="H620" s="272"/>
      <c r="I620" s="197" t="str">
        <f>IF(AND(COUNTA(B620:D620)&gt;0,J620=1),"Belge Tarihi,Belge Numarası ve KDV Dahil Tutar doldurulduktan sonra KDV Hariç Tutar doldurulabilir.","")</f>
        <v/>
      </c>
      <c r="J620" s="199">
        <f>IF(COUNTA(E620:F620)+COUNTA(H620)=3,0,1)</f>
        <v>1</v>
      </c>
      <c r="K620" s="198">
        <f>IF(J620=1,0,100000000)</f>
        <v>0</v>
      </c>
    </row>
    <row r="621" spans="1:13" ht="18" customHeight="1" x14ac:dyDescent="0.25">
      <c r="A621" s="52">
        <v>362</v>
      </c>
      <c r="B621" s="36"/>
      <c r="C621" s="37"/>
      <c r="D621" s="38"/>
      <c r="E621" s="78"/>
      <c r="F621" s="300"/>
      <c r="G621" s="286"/>
      <c r="H621" s="279"/>
      <c r="I621" s="197" t="str">
        <f t="shared" ref="I621:I639" si="54">IF(AND(COUNTA(B621:D621)&gt;0,J621=1),"Belge Tarihi,Belge Numarası ve KDV Dahil Tutar doldurulduktan sonra KDV Hariç Tutar doldurulabilir.","")</f>
        <v/>
      </c>
      <c r="J621" s="199">
        <f t="shared" ref="J621:J639" si="55">IF(COUNTA(E621:F621)+COUNTA(H621)=3,0,1)</f>
        <v>1</v>
      </c>
      <c r="K621" s="198">
        <f t="shared" ref="K621:K639" si="56">IF(J621=1,0,100000000)</f>
        <v>0</v>
      </c>
    </row>
    <row r="622" spans="1:13" ht="18" customHeight="1" x14ac:dyDescent="0.25">
      <c r="A622" s="52">
        <v>363</v>
      </c>
      <c r="B622" s="36"/>
      <c r="C622" s="37"/>
      <c r="D622" s="38"/>
      <c r="E622" s="78"/>
      <c r="F622" s="300"/>
      <c r="G622" s="286"/>
      <c r="H622" s="279"/>
      <c r="I622" s="197" t="str">
        <f t="shared" si="54"/>
        <v/>
      </c>
      <c r="J622" s="199">
        <f t="shared" si="55"/>
        <v>1</v>
      </c>
      <c r="K622" s="198">
        <f t="shared" si="56"/>
        <v>0</v>
      </c>
    </row>
    <row r="623" spans="1:13" ht="18" customHeight="1" x14ac:dyDescent="0.25">
      <c r="A623" s="52">
        <v>364</v>
      </c>
      <c r="B623" s="36"/>
      <c r="C623" s="37"/>
      <c r="D623" s="38"/>
      <c r="E623" s="78"/>
      <c r="F623" s="300"/>
      <c r="G623" s="286"/>
      <c r="H623" s="279"/>
      <c r="I623" s="197" t="str">
        <f t="shared" si="54"/>
        <v/>
      </c>
      <c r="J623" s="199">
        <f t="shared" si="55"/>
        <v>1</v>
      </c>
      <c r="K623" s="198">
        <f t="shared" si="56"/>
        <v>0</v>
      </c>
    </row>
    <row r="624" spans="1:13" ht="18" customHeight="1" x14ac:dyDescent="0.25">
      <c r="A624" s="52">
        <v>365</v>
      </c>
      <c r="B624" s="36"/>
      <c r="C624" s="37"/>
      <c r="D624" s="38"/>
      <c r="E624" s="78"/>
      <c r="F624" s="300"/>
      <c r="G624" s="286"/>
      <c r="H624" s="279"/>
      <c r="I624" s="197" t="str">
        <f t="shared" si="54"/>
        <v/>
      </c>
      <c r="J624" s="199">
        <f t="shared" si="55"/>
        <v>1</v>
      </c>
      <c r="K624" s="198">
        <f t="shared" si="56"/>
        <v>0</v>
      </c>
      <c r="L624" s="124"/>
    </row>
    <row r="625" spans="1:13" ht="18" customHeight="1" x14ac:dyDescent="0.25">
      <c r="A625" s="52">
        <v>366</v>
      </c>
      <c r="B625" s="36"/>
      <c r="C625" s="37"/>
      <c r="D625" s="38"/>
      <c r="E625" s="78"/>
      <c r="F625" s="300"/>
      <c r="G625" s="286"/>
      <c r="H625" s="279"/>
      <c r="I625" s="197" t="str">
        <f t="shared" si="54"/>
        <v/>
      </c>
      <c r="J625" s="199">
        <f t="shared" si="55"/>
        <v>1</v>
      </c>
      <c r="K625" s="198">
        <f t="shared" si="56"/>
        <v>0</v>
      </c>
    </row>
    <row r="626" spans="1:13" ht="18" customHeight="1" x14ac:dyDescent="0.25">
      <c r="A626" s="52">
        <v>367</v>
      </c>
      <c r="B626" s="36"/>
      <c r="C626" s="37"/>
      <c r="D626" s="38"/>
      <c r="E626" s="78"/>
      <c r="F626" s="300"/>
      <c r="G626" s="286"/>
      <c r="H626" s="279"/>
      <c r="I626" s="197" t="str">
        <f t="shared" si="54"/>
        <v/>
      </c>
      <c r="J626" s="199">
        <f t="shared" si="55"/>
        <v>1</v>
      </c>
      <c r="K626" s="198">
        <f t="shared" si="56"/>
        <v>0</v>
      </c>
    </row>
    <row r="627" spans="1:13" ht="18" customHeight="1" x14ac:dyDescent="0.25">
      <c r="A627" s="52">
        <v>368</v>
      </c>
      <c r="B627" s="36"/>
      <c r="C627" s="37"/>
      <c r="D627" s="38"/>
      <c r="E627" s="78"/>
      <c r="F627" s="300"/>
      <c r="G627" s="286"/>
      <c r="H627" s="279"/>
      <c r="I627" s="197" t="str">
        <f t="shared" si="54"/>
        <v/>
      </c>
      <c r="J627" s="199">
        <f t="shared" si="55"/>
        <v>1</v>
      </c>
      <c r="K627" s="198">
        <f t="shared" si="56"/>
        <v>0</v>
      </c>
    </row>
    <row r="628" spans="1:13" ht="18" customHeight="1" x14ac:dyDescent="0.25">
      <c r="A628" s="52">
        <v>369</v>
      </c>
      <c r="B628" s="36"/>
      <c r="C628" s="37"/>
      <c r="D628" s="38"/>
      <c r="E628" s="78"/>
      <c r="F628" s="300"/>
      <c r="G628" s="286"/>
      <c r="H628" s="279"/>
      <c r="I628" s="197" t="str">
        <f t="shared" si="54"/>
        <v/>
      </c>
      <c r="J628" s="199">
        <f t="shared" si="55"/>
        <v>1</v>
      </c>
      <c r="K628" s="198">
        <f t="shared" si="56"/>
        <v>0</v>
      </c>
    </row>
    <row r="629" spans="1:13" ht="18" customHeight="1" x14ac:dyDescent="0.25">
      <c r="A629" s="52">
        <v>370</v>
      </c>
      <c r="B629" s="36"/>
      <c r="C629" s="37"/>
      <c r="D629" s="38"/>
      <c r="E629" s="78"/>
      <c r="F629" s="300"/>
      <c r="G629" s="286"/>
      <c r="H629" s="279"/>
      <c r="I629" s="197" t="str">
        <f t="shared" si="54"/>
        <v/>
      </c>
      <c r="J629" s="199">
        <f t="shared" si="55"/>
        <v>1</v>
      </c>
      <c r="K629" s="198">
        <f t="shared" si="56"/>
        <v>0</v>
      </c>
    </row>
    <row r="630" spans="1:13" ht="18" customHeight="1" x14ac:dyDescent="0.25">
      <c r="A630" s="52">
        <v>371</v>
      </c>
      <c r="B630" s="36"/>
      <c r="C630" s="37"/>
      <c r="D630" s="38"/>
      <c r="E630" s="78"/>
      <c r="F630" s="300"/>
      <c r="G630" s="286"/>
      <c r="H630" s="279"/>
      <c r="I630" s="197" t="str">
        <f t="shared" si="54"/>
        <v/>
      </c>
      <c r="J630" s="199">
        <f t="shared" si="55"/>
        <v>1</v>
      </c>
      <c r="K630" s="198">
        <f t="shared" si="56"/>
        <v>0</v>
      </c>
    </row>
    <row r="631" spans="1:13" ht="18" customHeight="1" x14ac:dyDescent="0.25">
      <c r="A631" s="52">
        <v>372</v>
      </c>
      <c r="B631" s="36"/>
      <c r="C631" s="37"/>
      <c r="D631" s="38"/>
      <c r="E631" s="78"/>
      <c r="F631" s="300"/>
      <c r="G631" s="286"/>
      <c r="H631" s="279"/>
      <c r="I631" s="197" t="str">
        <f t="shared" si="54"/>
        <v/>
      </c>
      <c r="J631" s="199">
        <f t="shared" si="55"/>
        <v>1</v>
      </c>
      <c r="K631" s="198">
        <f t="shared" si="56"/>
        <v>0</v>
      </c>
    </row>
    <row r="632" spans="1:13" ht="18" customHeight="1" x14ac:dyDescent="0.25">
      <c r="A632" s="52">
        <v>373</v>
      </c>
      <c r="B632" s="36"/>
      <c r="C632" s="37"/>
      <c r="D632" s="38"/>
      <c r="E632" s="78"/>
      <c r="F632" s="300"/>
      <c r="G632" s="286"/>
      <c r="H632" s="279"/>
      <c r="I632" s="197" t="str">
        <f t="shared" si="54"/>
        <v/>
      </c>
      <c r="J632" s="199">
        <f t="shared" si="55"/>
        <v>1</v>
      </c>
      <c r="K632" s="198">
        <f t="shared" si="56"/>
        <v>0</v>
      </c>
    </row>
    <row r="633" spans="1:13" ht="18" customHeight="1" x14ac:dyDescent="0.25">
      <c r="A633" s="52">
        <v>374</v>
      </c>
      <c r="B633" s="36"/>
      <c r="C633" s="37"/>
      <c r="D633" s="38"/>
      <c r="E633" s="78"/>
      <c r="F633" s="300"/>
      <c r="G633" s="286"/>
      <c r="H633" s="279"/>
      <c r="I633" s="197" t="str">
        <f t="shared" si="54"/>
        <v/>
      </c>
      <c r="J633" s="199">
        <f t="shared" si="55"/>
        <v>1</v>
      </c>
      <c r="K633" s="198">
        <f t="shared" si="56"/>
        <v>0</v>
      </c>
    </row>
    <row r="634" spans="1:13" ht="18" customHeight="1" x14ac:dyDescent="0.25">
      <c r="A634" s="52">
        <v>375</v>
      </c>
      <c r="B634" s="36"/>
      <c r="C634" s="37"/>
      <c r="D634" s="38"/>
      <c r="E634" s="78"/>
      <c r="F634" s="300"/>
      <c r="G634" s="286"/>
      <c r="H634" s="279"/>
      <c r="I634" s="197" t="str">
        <f t="shared" si="54"/>
        <v/>
      </c>
      <c r="J634" s="199">
        <f t="shared" si="55"/>
        <v>1</v>
      </c>
      <c r="K634" s="198">
        <f t="shared" si="56"/>
        <v>0</v>
      </c>
    </row>
    <row r="635" spans="1:13" ht="18" customHeight="1" x14ac:dyDescent="0.25">
      <c r="A635" s="52">
        <v>376</v>
      </c>
      <c r="B635" s="36"/>
      <c r="C635" s="37"/>
      <c r="D635" s="38"/>
      <c r="E635" s="78"/>
      <c r="F635" s="300"/>
      <c r="G635" s="286"/>
      <c r="H635" s="279"/>
      <c r="I635" s="197" t="str">
        <f t="shared" si="54"/>
        <v/>
      </c>
      <c r="J635" s="199">
        <f t="shared" si="55"/>
        <v>1</v>
      </c>
      <c r="K635" s="198">
        <f t="shared" si="56"/>
        <v>0</v>
      </c>
    </row>
    <row r="636" spans="1:13" ht="18" customHeight="1" x14ac:dyDescent="0.25">
      <c r="A636" s="52">
        <v>377</v>
      </c>
      <c r="B636" s="36"/>
      <c r="C636" s="37"/>
      <c r="D636" s="38"/>
      <c r="E636" s="78"/>
      <c r="F636" s="300"/>
      <c r="G636" s="286"/>
      <c r="H636" s="279"/>
      <c r="I636" s="197" t="str">
        <f t="shared" si="54"/>
        <v/>
      </c>
      <c r="J636" s="199">
        <f t="shared" si="55"/>
        <v>1</v>
      </c>
      <c r="K636" s="198">
        <f t="shared" si="56"/>
        <v>0</v>
      </c>
    </row>
    <row r="637" spans="1:13" ht="18" customHeight="1" x14ac:dyDescent="0.25">
      <c r="A637" s="52">
        <v>378</v>
      </c>
      <c r="B637" s="36"/>
      <c r="C637" s="37"/>
      <c r="D637" s="38"/>
      <c r="E637" s="78"/>
      <c r="F637" s="300"/>
      <c r="G637" s="286"/>
      <c r="H637" s="279"/>
      <c r="I637" s="197" t="str">
        <f t="shared" si="54"/>
        <v/>
      </c>
      <c r="J637" s="199">
        <f t="shared" si="55"/>
        <v>1</v>
      </c>
      <c r="K637" s="198">
        <f t="shared" si="56"/>
        <v>0</v>
      </c>
      <c r="L637" s="126"/>
      <c r="M637" s="126"/>
    </row>
    <row r="638" spans="1:13" ht="18" customHeight="1" x14ac:dyDescent="0.25">
      <c r="A638" s="52">
        <v>379</v>
      </c>
      <c r="B638" s="36"/>
      <c r="C638" s="37"/>
      <c r="D638" s="38"/>
      <c r="E638" s="78"/>
      <c r="F638" s="300"/>
      <c r="G638" s="286"/>
      <c r="H638" s="279"/>
      <c r="I638" s="197" t="str">
        <f t="shared" si="54"/>
        <v/>
      </c>
      <c r="J638" s="199">
        <f t="shared" si="55"/>
        <v>1</v>
      </c>
      <c r="K638" s="198">
        <f t="shared" si="56"/>
        <v>0</v>
      </c>
    </row>
    <row r="639" spans="1:13" ht="18" customHeight="1" thickBot="1" x14ac:dyDescent="0.3">
      <c r="A639" s="71">
        <v>380</v>
      </c>
      <c r="B639" s="39"/>
      <c r="C639" s="40"/>
      <c r="D639" s="41"/>
      <c r="E639" s="80"/>
      <c r="F639" s="301"/>
      <c r="G639" s="287"/>
      <c r="H639" s="280"/>
      <c r="I639" s="197" t="str">
        <f t="shared" si="54"/>
        <v/>
      </c>
      <c r="J639" s="199">
        <f t="shared" si="55"/>
        <v>1</v>
      </c>
      <c r="K639" s="198">
        <f t="shared" si="56"/>
        <v>0</v>
      </c>
    </row>
    <row r="640" spans="1:13" ht="18" customHeight="1" thickBot="1" x14ac:dyDescent="0.3">
      <c r="A640" s="82"/>
      <c r="B640" s="82"/>
      <c r="C640" s="82"/>
      <c r="D640" s="82"/>
      <c r="E640" s="82"/>
      <c r="F640" s="11" t="s">
        <v>46</v>
      </c>
      <c r="G640" s="281">
        <f>SUM(G620:G639)+G606</f>
        <v>0</v>
      </c>
      <c r="H640" s="320"/>
      <c r="I640" s="119"/>
      <c r="J640" s="196">
        <f>IF(G640&gt;G606,ROW(A646),0)</f>
        <v>0</v>
      </c>
      <c r="K640" s="75"/>
      <c r="L640" s="193">
        <f>IF(G640&gt;G606,ROW(A646),0)</f>
        <v>0</v>
      </c>
    </row>
    <row r="641" spans="1:13" x14ac:dyDescent="0.25">
      <c r="A641" s="82"/>
      <c r="B641" s="82"/>
      <c r="C641" s="82"/>
      <c r="D641" s="82"/>
      <c r="E641" s="82"/>
      <c r="F641" s="82"/>
      <c r="G641" s="82"/>
      <c r="H641" s="82"/>
      <c r="I641" s="119"/>
      <c r="J641" s="75"/>
      <c r="K641" s="75"/>
    </row>
    <row r="642" spans="1:13" x14ac:dyDescent="0.25">
      <c r="A642" t="s">
        <v>155</v>
      </c>
      <c r="B642" s="82"/>
      <c r="C642" s="82"/>
      <c r="D642" s="82"/>
      <c r="E642" s="82"/>
      <c r="F642" s="82"/>
      <c r="G642" s="82"/>
      <c r="H642" s="82"/>
      <c r="I642" s="119"/>
      <c r="J642" s="75"/>
      <c r="K642" s="75"/>
    </row>
    <row r="643" spans="1:13" x14ac:dyDescent="0.25">
      <c r="A643" s="82"/>
      <c r="B643" s="82"/>
      <c r="C643" s="82"/>
      <c r="D643" s="82"/>
      <c r="E643" s="82"/>
      <c r="F643" s="82"/>
      <c r="G643" s="82"/>
      <c r="H643" s="82"/>
      <c r="I643" s="119"/>
      <c r="J643" s="75"/>
      <c r="K643" s="75"/>
    </row>
    <row r="644" spans="1:13" ht="18.75" x14ac:dyDescent="0.3">
      <c r="A644" s="349" t="s">
        <v>43</v>
      </c>
      <c r="B644" s="350">
        <f ca="1">imzatarihi</f>
        <v>46091</v>
      </c>
      <c r="C644" s="352" t="s">
        <v>44</v>
      </c>
      <c r="D644" s="348" t="str">
        <f>IF(kurulusyetkilisi&gt;0,kurulusyetkilisi,"")</f>
        <v/>
      </c>
      <c r="H644" s="82"/>
      <c r="I644" s="119"/>
      <c r="J644" s="75"/>
      <c r="K644" s="75"/>
    </row>
    <row r="645" spans="1:13" ht="18.75" x14ac:dyDescent="0.3">
      <c r="B645" s="351"/>
      <c r="C645" s="352" t="s">
        <v>45</v>
      </c>
      <c r="F645" s="349"/>
      <c r="H645" s="82"/>
      <c r="I645" s="119"/>
      <c r="J645" s="75"/>
      <c r="K645" s="75"/>
    </row>
    <row r="646" spans="1:13" x14ac:dyDescent="0.25">
      <c r="A646" s="82"/>
      <c r="B646" s="82"/>
      <c r="C646" s="82"/>
      <c r="D646" s="82"/>
      <c r="E646" s="82"/>
      <c r="F646" s="82"/>
      <c r="G646" s="82"/>
      <c r="H646" s="82"/>
      <c r="I646" s="119"/>
      <c r="J646" s="75"/>
      <c r="K646" s="75"/>
    </row>
    <row r="647" spans="1:13" x14ac:dyDescent="0.25">
      <c r="A647" s="501" t="s">
        <v>121</v>
      </c>
      <c r="B647" s="501"/>
      <c r="C647" s="501"/>
      <c r="D647" s="501"/>
      <c r="E647" s="501"/>
      <c r="F647" s="501"/>
      <c r="G647" s="501"/>
      <c r="H647" s="501"/>
      <c r="I647" s="116"/>
      <c r="J647" s="75"/>
      <c r="K647" s="75"/>
    </row>
    <row r="648" spans="1:13" x14ac:dyDescent="0.25">
      <c r="A648" s="489" t="str">
        <f>IF(YilDonem&lt;&gt;"",CONCATENATE(YilDonem," dönemine aittir."),"")</f>
        <v/>
      </c>
      <c r="B648" s="489"/>
      <c r="C648" s="489"/>
      <c r="D648" s="489"/>
      <c r="E648" s="489"/>
      <c r="F648" s="489"/>
      <c r="G648" s="489"/>
      <c r="H648" s="489"/>
      <c r="I648" s="116"/>
      <c r="J648" s="75"/>
      <c r="K648" s="75"/>
    </row>
    <row r="649" spans="1:13" ht="15.95" customHeight="1" thickBot="1" x14ac:dyDescent="0.3">
      <c r="A649" s="519" t="s">
        <v>148</v>
      </c>
      <c r="B649" s="519"/>
      <c r="C649" s="519"/>
      <c r="D649" s="519"/>
      <c r="E649" s="519"/>
      <c r="F649" s="519"/>
      <c r="G649" s="519"/>
      <c r="H649" s="519"/>
      <c r="I649" s="116"/>
      <c r="J649" s="75"/>
      <c r="K649" s="75"/>
    </row>
    <row r="650" spans="1:13" ht="31.7" customHeight="1" thickBot="1" x14ac:dyDescent="0.3">
      <c r="A650" s="520" t="s">
        <v>1</v>
      </c>
      <c r="B650" s="521"/>
      <c r="C650" s="493" t="str">
        <f>IF(ProjeNo&gt;0,ProjeNo,"")</f>
        <v/>
      </c>
      <c r="D650" s="494"/>
      <c r="E650" s="494"/>
      <c r="F650" s="494"/>
      <c r="G650" s="494"/>
      <c r="H650" s="495"/>
      <c r="I650" s="116"/>
      <c r="J650" s="75"/>
      <c r="K650" s="75"/>
    </row>
    <row r="651" spans="1:13" ht="45" customHeight="1" thickBot="1" x14ac:dyDescent="0.3">
      <c r="A651" s="522" t="s">
        <v>11</v>
      </c>
      <c r="B651" s="523"/>
      <c r="C651" s="498" t="str">
        <f>IF(ProjeAdi&gt;0,ProjeAdi,"")</f>
        <v/>
      </c>
      <c r="D651" s="499"/>
      <c r="E651" s="499"/>
      <c r="F651" s="499"/>
      <c r="G651" s="499"/>
      <c r="H651" s="500"/>
      <c r="I651" s="116"/>
      <c r="J651" s="75"/>
      <c r="K651" s="75"/>
    </row>
    <row r="652" spans="1:13" s="46" customFormat="1" ht="37.15" customHeight="1" thickBot="1" x14ac:dyDescent="0.3">
      <c r="A652" s="487" t="s">
        <v>7</v>
      </c>
      <c r="B652" s="487" t="s">
        <v>118</v>
      </c>
      <c r="C652" s="487" t="s">
        <v>119</v>
      </c>
      <c r="D652" s="487" t="s">
        <v>120</v>
      </c>
      <c r="E652" s="487" t="s">
        <v>93</v>
      </c>
      <c r="F652" s="487" t="s">
        <v>94</v>
      </c>
      <c r="G652" s="137" t="s">
        <v>95</v>
      </c>
      <c r="H652" s="137" t="s">
        <v>95</v>
      </c>
      <c r="I652" s="117"/>
      <c r="J652" s="76"/>
      <c r="K652" s="76"/>
      <c r="L652" s="125"/>
      <c r="M652" s="125"/>
    </row>
    <row r="653" spans="1:13" ht="18" customHeight="1" thickBot="1" x14ac:dyDescent="0.3">
      <c r="A653" s="505"/>
      <c r="B653" s="505"/>
      <c r="C653" s="505"/>
      <c r="D653" s="505"/>
      <c r="E653" s="505"/>
      <c r="F653" s="505"/>
      <c r="G653" s="138" t="s">
        <v>96</v>
      </c>
      <c r="H653" s="138" t="s">
        <v>99</v>
      </c>
      <c r="I653" s="116"/>
      <c r="J653" s="75"/>
      <c r="K653" s="75"/>
    </row>
    <row r="654" spans="1:13" ht="18" customHeight="1" x14ac:dyDescent="0.25">
      <c r="A654" s="70">
        <v>381</v>
      </c>
      <c r="B654" s="54"/>
      <c r="C654" s="55"/>
      <c r="D654" s="77"/>
      <c r="E654" s="56"/>
      <c r="F654" s="299"/>
      <c r="G654" s="285"/>
      <c r="H654" s="272"/>
      <c r="I654" s="197" t="str">
        <f>IF(AND(COUNTA(B654:D654)&gt;0,J654=1),"Belge Tarihi,Belge Numarası ve KDV Dahil Tutar doldurulduktan sonra KDV Hariç Tutar doldurulabilir.","")</f>
        <v/>
      </c>
      <c r="J654" s="199">
        <f>IF(COUNTA(E654:F654)+COUNTA(H654)=3,0,1)</f>
        <v>1</v>
      </c>
      <c r="K654" s="198">
        <f>IF(J654=1,0,100000000)</f>
        <v>0</v>
      </c>
    </row>
    <row r="655" spans="1:13" ht="18" customHeight="1" x14ac:dyDescent="0.25">
      <c r="A655" s="52">
        <v>382</v>
      </c>
      <c r="B655" s="36"/>
      <c r="C655" s="37"/>
      <c r="D655" s="38"/>
      <c r="E655" s="78"/>
      <c r="F655" s="300"/>
      <c r="G655" s="286"/>
      <c r="H655" s="279"/>
      <c r="I655" s="197" t="str">
        <f t="shared" ref="I655:I673" si="57">IF(AND(COUNTA(B655:D655)&gt;0,J655=1),"Belge Tarihi,Belge Numarası ve KDV Dahil Tutar doldurulduktan sonra KDV Hariç Tutar doldurulabilir.","")</f>
        <v/>
      </c>
      <c r="J655" s="199">
        <f t="shared" ref="J655:J673" si="58">IF(COUNTA(E655:F655)+COUNTA(H655)=3,0,1)</f>
        <v>1</v>
      </c>
      <c r="K655" s="198">
        <f t="shared" ref="K655:K673" si="59">IF(J655=1,0,100000000)</f>
        <v>0</v>
      </c>
    </row>
    <row r="656" spans="1:13" ht="18" customHeight="1" x14ac:dyDescent="0.25">
      <c r="A656" s="52">
        <v>383</v>
      </c>
      <c r="B656" s="36"/>
      <c r="C656" s="37"/>
      <c r="D656" s="38"/>
      <c r="E656" s="78"/>
      <c r="F656" s="300"/>
      <c r="G656" s="286"/>
      <c r="H656" s="279"/>
      <c r="I656" s="197" t="str">
        <f t="shared" si="57"/>
        <v/>
      </c>
      <c r="J656" s="199">
        <f t="shared" si="58"/>
        <v>1</v>
      </c>
      <c r="K656" s="198">
        <f t="shared" si="59"/>
        <v>0</v>
      </c>
    </row>
    <row r="657" spans="1:13" ht="18" customHeight="1" x14ac:dyDescent="0.25">
      <c r="A657" s="52">
        <v>384</v>
      </c>
      <c r="B657" s="36"/>
      <c r="C657" s="37"/>
      <c r="D657" s="38"/>
      <c r="E657" s="78"/>
      <c r="F657" s="300"/>
      <c r="G657" s="286"/>
      <c r="H657" s="279"/>
      <c r="I657" s="197" t="str">
        <f t="shared" si="57"/>
        <v/>
      </c>
      <c r="J657" s="199">
        <f t="shared" si="58"/>
        <v>1</v>
      </c>
      <c r="K657" s="198">
        <f t="shared" si="59"/>
        <v>0</v>
      </c>
    </row>
    <row r="658" spans="1:13" ht="18" customHeight="1" x14ac:dyDescent="0.25">
      <c r="A658" s="52">
        <v>385</v>
      </c>
      <c r="B658" s="36"/>
      <c r="C658" s="37"/>
      <c r="D658" s="38"/>
      <c r="E658" s="78"/>
      <c r="F658" s="300"/>
      <c r="G658" s="286"/>
      <c r="H658" s="279"/>
      <c r="I658" s="197" t="str">
        <f t="shared" si="57"/>
        <v/>
      </c>
      <c r="J658" s="199">
        <f t="shared" si="58"/>
        <v>1</v>
      </c>
      <c r="K658" s="198">
        <f t="shared" si="59"/>
        <v>0</v>
      </c>
    </row>
    <row r="659" spans="1:13" ht="18" customHeight="1" x14ac:dyDescent="0.25">
      <c r="A659" s="52">
        <v>386</v>
      </c>
      <c r="B659" s="36"/>
      <c r="C659" s="37"/>
      <c r="D659" s="38"/>
      <c r="E659" s="78"/>
      <c r="F659" s="300"/>
      <c r="G659" s="286"/>
      <c r="H659" s="279"/>
      <c r="I659" s="197" t="str">
        <f t="shared" si="57"/>
        <v/>
      </c>
      <c r="J659" s="199">
        <f t="shared" si="58"/>
        <v>1</v>
      </c>
      <c r="K659" s="198">
        <f t="shared" si="59"/>
        <v>0</v>
      </c>
      <c r="L659" s="124"/>
    </row>
    <row r="660" spans="1:13" ht="18" customHeight="1" x14ac:dyDescent="0.25">
      <c r="A660" s="52">
        <v>387</v>
      </c>
      <c r="B660" s="36"/>
      <c r="C660" s="37"/>
      <c r="D660" s="38"/>
      <c r="E660" s="78"/>
      <c r="F660" s="300"/>
      <c r="G660" s="286"/>
      <c r="H660" s="279"/>
      <c r="I660" s="197" t="str">
        <f t="shared" si="57"/>
        <v/>
      </c>
      <c r="J660" s="199">
        <f t="shared" si="58"/>
        <v>1</v>
      </c>
      <c r="K660" s="198">
        <f t="shared" si="59"/>
        <v>0</v>
      </c>
    </row>
    <row r="661" spans="1:13" ht="18" customHeight="1" x14ac:dyDescent="0.25">
      <c r="A661" s="52">
        <v>388</v>
      </c>
      <c r="B661" s="36"/>
      <c r="C661" s="37"/>
      <c r="D661" s="38"/>
      <c r="E661" s="78"/>
      <c r="F661" s="300"/>
      <c r="G661" s="286"/>
      <c r="H661" s="279"/>
      <c r="I661" s="197" t="str">
        <f t="shared" si="57"/>
        <v/>
      </c>
      <c r="J661" s="199">
        <f t="shared" si="58"/>
        <v>1</v>
      </c>
      <c r="K661" s="198">
        <f t="shared" si="59"/>
        <v>0</v>
      </c>
    </row>
    <row r="662" spans="1:13" ht="18" customHeight="1" x14ac:dyDescent="0.25">
      <c r="A662" s="52">
        <v>389</v>
      </c>
      <c r="B662" s="36"/>
      <c r="C662" s="37"/>
      <c r="D662" s="38"/>
      <c r="E662" s="78"/>
      <c r="F662" s="300"/>
      <c r="G662" s="286"/>
      <c r="H662" s="279"/>
      <c r="I662" s="197" t="str">
        <f t="shared" si="57"/>
        <v/>
      </c>
      <c r="J662" s="199">
        <f t="shared" si="58"/>
        <v>1</v>
      </c>
      <c r="K662" s="198">
        <f t="shared" si="59"/>
        <v>0</v>
      </c>
    </row>
    <row r="663" spans="1:13" ht="18" customHeight="1" x14ac:dyDescent="0.25">
      <c r="A663" s="52">
        <v>390</v>
      </c>
      <c r="B663" s="36"/>
      <c r="C663" s="37"/>
      <c r="D663" s="38"/>
      <c r="E663" s="78"/>
      <c r="F663" s="300"/>
      <c r="G663" s="286"/>
      <c r="H663" s="279"/>
      <c r="I663" s="197" t="str">
        <f t="shared" si="57"/>
        <v/>
      </c>
      <c r="J663" s="199">
        <f t="shared" si="58"/>
        <v>1</v>
      </c>
      <c r="K663" s="198">
        <f t="shared" si="59"/>
        <v>0</v>
      </c>
    </row>
    <row r="664" spans="1:13" ht="18" customHeight="1" x14ac:dyDescent="0.25">
      <c r="A664" s="52">
        <v>391</v>
      </c>
      <c r="B664" s="36"/>
      <c r="C664" s="37"/>
      <c r="D664" s="38"/>
      <c r="E664" s="78"/>
      <c r="F664" s="300"/>
      <c r="G664" s="286"/>
      <c r="H664" s="279"/>
      <c r="I664" s="197" t="str">
        <f t="shared" si="57"/>
        <v/>
      </c>
      <c r="J664" s="199">
        <f t="shared" si="58"/>
        <v>1</v>
      </c>
      <c r="K664" s="198">
        <f t="shared" si="59"/>
        <v>0</v>
      </c>
    </row>
    <row r="665" spans="1:13" ht="18" customHeight="1" x14ac:dyDescent="0.25">
      <c r="A665" s="52">
        <v>392</v>
      </c>
      <c r="B665" s="36"/>
      <c r="C665" s="37"/>
      <c r="D665" s="38"/>
      <c r="E665" s="78"/>
      <c r="F665" s="300"/>
      <c r="G665" s="286"/>
      <c r="H665" s="279"/>
      <c r="I665" s="197" t="str">
        <f t="shared" si="57"/>
        <v/>
      </c>
      <c r="J665" s="199">
        <f t="shared" si="58"/>
        <v>1</v>
      </c>
      <c r="K665" s="198">
        <f t="shared" si="59"/>
        <v>0</v>
      </c>
    </row>
    <row r="666" spans="1:13" ht="18" customHeight="1" x14ac:dyDescent="0.25">
      <c r="A666" s="52">
        <v>393</v>
      </c>
      <c r="B666" s="36"/>
      <c r="C666" s="37"/>
      <c r="D666" s="38"/>
      <c r="E666" s="78"/>
      <c r="F666" s="300"/>
      <c r="G666" s="286"/>
      <c r="H666" s="279"/>
      <c r="I666" s="197" t="str">
        <f t="shared" si="57"/>
        <v/>
      </c>
      <c r="J666" s="199">
        <f t="shared" si="58"/>
        <v>1</v>
      </c>
      <c r="K666" s="198">
        <f t="shared" si="59"/>
        <v>0</v>
      </c>
    </row>
    <row r="667" spans="1:13" ht="18" customHeight="1" x14ac:dyDescent="0.25">
      <c r="A667" s="52">
        <v>394</v>
      </c>
      <c r="B667" s="36"/>
      <c r="C667" s="37"/>
      <c r="D667" s="38"/>
      <c r="E667" s="78"/>
      <c r="F667" s="300"/>
      <c r="G667" s="286"/>
      <c r="H667" s="279"/>
      <c r="I667" s="197" t="str">
        <f t="shared" si="57"/>
        <v/>
      </c>
      <c r="J667" s="199">
        <f t="shared" si="58"/>
        <v>1</v>
      </c>
      <c r="K667" s="198">
        <f t="shared" si="59"/>
        <v>0</v>
      </c>
    </row>
    <row r="668" spans="1:13" ht="18" customHeight="1" x14ac:dyDescent="0.25">
      <c r="A668" s="52">
        <v>395</v>
      </c>
      <c r="B668" s="36"/>
      <c r="C668" s="37"/>
      <c r="D668" s="38"/>
      <c r="E668" s="78"/>
      <c r="F668" s="300"/>
      <c r="G668" s="286"/>
      <c r="H668" s="279"/>
      <c r="I668" s="197" t="str">
        <f t="shared" si="57"/>
        <v/>
      </c>
      <c r="J668" s="199">
        <f t="shared" si="58"/>
        <v>1</v>
      </c>
      <c r="K668" s="198">
        <f t="shared" si="59"/>
        <v>0</v>
      </c>
    </row>
    <row r="669" spans="1:13" ht="18" customHeight="1" x14ac:dyDescent="0.25">
      <c r="A669" s="52">
        <v>396</v>
      </c>
      <c r="B669" s="36"/>
      <c r="C669" s="37"/>
      <c r="D669" s="38"/>
      <c r="E669" s="78"/>
      <c r="F669" s="300"/>
      <c r="G669" s="286"/>
      <c r="H669" s="279"/>
      <c r="I669" s="197" t="str">
        <f t="shared" si="57"/>
        <v/>
      </c>
      <c r="J669" s="199">
        <f t="shared" si="58"/>
        <v>1</v>
      </c>
      <c r="K669" s="198">
        <f t="shared" si="59"/>
        <v>0</v>
      </c>
    </row>
    <row r="670" spans="1:13" ht="18" customHeight="1" x14ac:dyDescent="0.25">
      <c r="A670" s="52">
        <v>397</v>
      </c>
      <c r="B670" s="36"/>
      <c r="C670" s="37"/>
      <c r="D670" s="38"/>
      <c r="E670" s="78"/>
      <c r="F670" s="300"/>
      <c r="G670" s="286"/>
      <c r="H670" s="279"/>
      <c r="I670" s="197" t="str">
        <f t="shared" si="57"/>
        <v/>
      </c>
      <c r="J670" s="199">
        <f t="shared" si="58"/>
        <v>1</v>
      </c>
      <c r="K670" s="198">
        <f t="shared" si="59"/>
        <v>0</v>
      </c>
    </row>
    <row r="671" spans="1:13" ht="18" customHeight="1" x14ac:dyDescent="0.25">
      <c r="A671" s="52">
        <v>398</v>
      </c>
      <c r="B671" s="36"/>
      <c r="C671" s="37"/>
      <c r="D671" s="38"/>
      <c r="E671" s="78"/>
      <c r="F671" s="300"/>
      <c r="G671" s="286"/>
      <c r="H671" s="279"/>
      <c r="I671" s="197" t="str">
        <f t="shared" si="57"/>
        <v/>
      </c>
      <c r="J671" s="199">
        <f t="shared" si="58"/>
        <v>1</v>
      </c>
      <c r="K671" s="198">
        <f t="shared" si="59"/>
        <v>0</v>
      </c>
    </row>
    <row r="672" spans="1:13" ht="18" customHeight="1" x14ac:dyDescent="0.25">
      <c r="A672" s="52">
        <v>399</v>
      </c>
      <c r="B672" s="36"/>
      <c r="C672" s="37"/>
      <c r="D672" s="38"/>
      <c r="E672" s="78"/>
      <c r="F672" s="300"/>
      <c r="G672" s="286"/>
      <c r="H672" s="279"/>
      <c r="I672" s="197" t="str">
        <f t="shared" si="57"/>
        <v/>
      </c>
      <c r="J672" s="199">
        <f t="shared" si="58"/>
        <v>1</v>
      </c>
      <c r="K672" s="198">
        <f t="shared" si="59"/>
        <v>0</v>
      </c>
      <c r="L672" s="126"/>
      <c r="M672" s="126"/>
    </row>
    <row r="673" spans="1:13" ht="18" customHeight="1" thickBot="1" x14ac:dyDescent="0.3">
      <c r="A673" s="71">
        <v>400</v>
      </c>
      <c r="B673" s="39"/>
      <c r="C673" s="40"/>
      <c r="D673" s="41"/>
      <c r="E673" s="80"/>
      <c r="F673" s="301"/>
      <c r="G673" s="287"/>
      <c r="H673" s="280"/>
      <c r="I673" s="197" t="str">
        <f t="shared" si="57"/>
        <v/>
      </c>
      <c r="J673" s="199">
        <f t="shared" si="58"/>
        <v>1</v>
      </c>
      <c r="K673" s="198">
        <f t="shared" si="59"/>
        <v>0</v>
      </c>
    </row>
    <row r="674" spans="1:13" ht="18" customHeight="1" thickBot="1" x14ac:dyDescent="0.3">
      <c r="A674" s="82"/>
      <c r="B674" s="82"/>
      <c r="C674" s="82"/>
      <c r="D674" s="82"/>
      <c r="E674" s="82"/>
      <c r="F674" s="11" t="s">
        <v>46</v>
      </c>
      <c r="G674" s="281">
        <f>SUM(G654:G673)+G640</f>
        <v>0</v>
      </c>
      <c r="H674" s="320"/>
      <c r="I674" s="119"/>
      <c r="J674" s="196">
        <f>IF(G674&gt;G640,ROW(A680),0)</f>
        <v>0</v>
      </c>
      <c r="K674" s="75"/>
      <c r="L674" s="193">
        <f>IF(G674&gt;G640,ROW(A680),0)</f>
        <v>0</v>
      </c>
    </row>
    <row r="675" spans="1:13" x14ac:dyDescent="0.25">
      <c r="A675" s="82"/>
      <c r="B675" s="82"/>
      <c r="C675" s="82"/>
      <c r="D675" s="82"/>
      <c r="E675" s="82"/>
      <c r="F675" s="82"/>
      <c r="G675" s="82"/>
      <c r="H675" s="82"/>
      <c r="I675" s="119"/>
      <c r="J675" s="75"/>
      <c r="K675" s="75"/>
    </row>
    <row r="676" spans="1:13" x14ac:dyDescent="0.25">
      <c r="A676" t="s">
        <v>155</v>
      </c>
      <c r="B676" s="82"/>
      <c r="C676" s="82"/>
      <c r="D676" s="82"/>
      <c r="E676" s="82"/>
      <c r="F676" s="82"/>
      <c r="G676" s="82"/>
      <c r="H676" s="82"/>
      <c r="I676" s="119"/>
      <c r="J676" s="75"/>
      <c r="K676" s="75"/>
    </row>
    <row r="677" spans="1:13" x14ac:dyDescent="0.25">
      <c r="A677" s="82"/>
      <c r="B677" s="82"/>
      <c r="C677" s="82"/>
      <c r="D677" s="82"/>
      <c r="E677" s="82"/>
      <c r="F677" s="82"/>
      <c r="G677" s="82"/>
      <c r="H677" s="82"/>
      <c r="I677" s="119"/>
      <c r="J677" s="75"/>
      <c r="K677" s="75"/>
    </row>
    <row r="678" spans="1:13" ht="18.75" x14ac:dyDescent="0.3">
      <c r="A678" s="349" t="s">
        <v>43</v>
      </c>
      <c r="B678" s="350">
        <f ca="1">imzatarihi</f>
        <v>46091</v>
      </c>
      <c r="C678" s="352" t="s">
        <v>44</v>
      </c>
      <c r="D678" s="348" t="str">
        <f>IF(kurulusyetkilisi&gt;0,kurulusyetkilisi,"")</f>
        <v/>
      </c>
      <c r="H678" s="82"/>
      <c r="I678" s="119"/>
      <c r="J678" s="75"/>
      <c r="K678" s="75"/>
    </row>
    <row r="679" spans="1:13" ht="18.75" x14ac:dyDescent="0.3">
      <c r="B679" s="351"/>
      <c r="C679" s="352" t="s">
        <v>45</v>
      </c>
      <c r="F679" s="349"/>
      <c r="H679" s="82"/>
      <c r="I679" s="119"/>
      <c r="J679" s="75"/>
      <c r="K679" s="75"/>
    </row>
    <row r="680" spans="1:13" x14ac:dyDescent="0.25">
      <c r="A680" s="82"/>
      <c r="B680" s="82"/>
      <c r="C680" s="82"/>
      <c r="D680" s="82"/>
      <c r="E680" s="82"/>
      <c r="F680" s="82"/>
      <c r="G680" s="82"/>
      <c r="H680" s="82"/>
      <c r="I680" s="119"/>
      <c r="J680" s="75"/>
      <c r="K680" s="75"/>
    </row>
    <row r="681" spans="1:13" x14ac:dyDescent="0.25">
      <c r="A681" s="501" t="s">
        <v>121</v>
      </c>
      <c r="B681" s="501"/>
      <c r="C681" s="501"/>
      <c r="D681" s="501"/>
      <c r="E681" s="501"/>
      <c r="F681" s="501"/>
      <c r="G681" s="501"/>
      <c r="H681" s="501"/>
      <c r="I681" s="116"/>
      <c r="J681" s="75"/>
      <c r="K681" s="75"/>
    </row>
    <row r="682" spans="1:13" x14ac:dyDescent="0.25">
      <c r="A682" s="489" t="str">
        <f>IF(YilDonem&lt;&gt;"",CONCATENATE(YilDonem," dönemine aittir."),"")</f>
        <v/>
      </c>
      <c r="B682" s="489"/>
      <c r="C682" s="489"/>
      <c r="D682" s="489"/>
      <c r="E682" s="489"/>
      <c r="F682" s="489"/>
      <c r="G682" s="489"/>
      <c r="H682" s="489"/>
      <c r="I682" s="116"/>
      <c r="J682" s="75"/>
      <c r="K682" s="75"/>
    </row>
    <row r="683" spans="1:13" ht="15.95" customHeight="1" thickBot="1" x14ac:dyDescent="0.3">
      <c r="A683" s="519" t="s">
        <v>148</v>
      </c>
      <c r="B683" s="519"/>
      <c r="C683" s="519"/>
      <c r="D683" s="519"/>
      <c r="E683" s="519"/>
      <c r="F683" s="519"/>
      <c r="G683" s="519"/>
      <c r="H683" s="519"/>
      <c r="I683" s="116"/>
      <c r="J683" s="75"/>
      <c r="K683" s="75"/>
    </row>
    <row r="684" spans="1:13" ht="31.7" customHeight="1" thickBot="1" x14ac:dyDescent="0.3">
      <c r="A684" s="520" t="s">
        <v>1</v>
      </c>
      <c r="B684" s="521"/>
      <c r="C684" s="493" t="str">
        <f>IF(ProjeNo&gt;0,ProjeNo,"")</f>
        <v/>
      </c>
      <c r="D684" s="494"/>
      <c r="E684" s="494"/>
      <c r="F684" s="494"/>
      <c r="G684" s="494"/>
      <c r="H684" s="495"/>
      <c r="I684" s="116"/>
      <c r="J684" s="75"/>
      <c r="K684" s="75"/>
    </row>
    <row r="685" spans="1:13" ht="45" customHeight="1" thickBot="1" x14ac:dyDescent="0.3">
      <c r="A685" s="522" t="s">
        <v>11</v>
      </c>
      <c r="B685" s="523"/>
      <c r="C685" s="498" t="str">
        <f>IF(ProjeAdi&gt;0,ProjeAdi,"")</f>
        <v/>
      </c>
      <c r="D685" s="499"/>
      <c r="E685" s="499"/>
      <c r="F685" s="499"/>
      <c r="G685" s="499"/>
      <c r="H685" s="500"/>
      <c r="I685" s="116"/>
      <c r="J685" s="75"/>
      <c r="K685" s="75"/>
    </row>
    <row r="686" spans="1:13" s="46" customFormat="1" ht="37.15" customHeight="1" thickBot="1" x14ac:dyDescent="0.3">
      <c r="A686" s="487" t="s">
        <v>7</v>
      </c>
      <c r="B686" s="487" t="s">
        <v>118</v>
      </c>
      <c r="C686" s="487" t="s">
        <v>119</v>
      </c>
      <c r="D686" s="487" t="s">
        <v>120</v>
      </c>
      <c r="E686" s="487" t="s">
        <v>93</v>
      </c>
      <c r="F686" s="487" t="s">
        <v>94</v>
      </c>
      <c r="G686" s="137" t="s">
        <v>95</v>
      </c>
      <c r="H686" s="137" t="s">
        <v>95</v>
      </c>
      <c r="I686" s="117"/>
      <c r="J686" s="76"/>
      <c r="K686" s="76"/>
      <c r="L686" s="125"/>
      <c r="M686" s="125"/>
    </row>
    <row r="687" spans="1:13" ht="18" customHeight="1" thickBot="1" x14ac:dyDescent="0.3">
      <c r="A687" s="505"/>
      <c r="B687" s="505"/>
      <c r="C687" s="505"/>
      <c r="D687" s="505"/>
      <c r="E687" s="505"/>
      <c r="F687" s="505"/>
      <c r="G687" s="138" t="s">
        <v>96</v>
      </c>
      <c r="H687" s="138" t="s">
        <v>99</v>
      </c>
      <c r="I687" s="116"/>
      <c r="J687" s="75"/>
      <c r="K687" s="75"/>
    </row>
    <row r="688" spans="1:13" ht="18" customHeight="1" x14ac:dyDescent="0.25">
      <c r="A688" s="70">
        <v>401</v>
      </c>
      <c r="B688" s="54"/>
      <c r="C688" s="55"/>
      <c r="D688" s="77"/>
      <c r="E688" s="56"/>
      <c r="F688" s="299"/>
      <c r="G688" s="285"/>
      <c r="H688" s="272"/>
      <c r="I688" s="197" t="str">
        <f>IF(AND(COUNTA(B688:D688)&gt;0,J688=1),"Belge Tarihi,Belge Numarası ve KDV Dahil Tutar doldurulduktan sonra KDV Hariç Tutar doldurulabilir.","")</f>
        <v/>
      </c>
      <c r="J688" s="199">
        <f>IF(COUNTA(E688:F688)+COUNTA(H688)=3,0,1)</f>
        <v>1</v>
      </c>
      <c r="K688" s="198">
        <f>IF(J688=1,0,100000000)</f>
        <v>0</v>
      </c>
    </row>
    <row r="689" spans="1:12" ht="18" customHeight="1" x14ac:dyDescent="0.25">
      <c r="A689" s="52">
        <v>402</v>
      </c>
      <c r="B689" s="36"/>
      <c r="C689" s="37"/>
      <c r="D689" s="38"/>
      <c r="E689" s="78"/>
      <c r="F689" s="300"/>
      <c r="G689" s="286"/>
      <c r="H689" s="279"/>
      <c r="I689" s="197" t="str">
        <f t="shared" ref="I689:I707" si="60">IF(AND(COUNTA(B689:D689)&gt;0,J689=1),"Belge Tarihi,Belge Numarası ve KDV Dahil Tutar doldurulduktan sonra KDV Hariç Tutar doldurulabilir.","")</f>
        <v/>
      </c>
      <c r="J689" s="199">
        <f t="shared" ref="J689:J707" si="61">IF(COUNTA(E689:F689)+COUNTA(H689)=3,0,1)</f>
        <v>1</v>
      </c>
      <c r="K689" s="198">
        <f t="shared" ref="K689:K707" si="62">IF(J689=1,0,100000000)</f>
        <v>0</v>
      </c>
    </row>
    <row r="690" spans="1:12" ht="18" customHeight="1" x14ac:dyDescent="0.25">
      <c r="A690" s="52">
        <v>403</v>
      </c>
      <c r="B690" s="36"/>
      <c r="C690" s="37"/>
      <c r="D690" s="38"/>
      <c r="E690" s="78"/>
      <c r="F690" s="300"/>
      <c r="G690" s="286"/>
      <c r="H690" s="279"/>
      <c r="I690" s="197" t="str">
        <f t="shared" si="60"/>
        <v/>
      </c>
      <c r="J690" s="199">
        <f t="shared" si="61"/>
        <v>1</v>
      </c>
      <c r="K690" s="198">
        <f t="shared" si="62"/>
        <v>0</v>
      </c>
    </row>
    <row r="691" spans="1:12" ht="18" customHeight="1" x14ac:dyDescent="0.25">
      <c r="A691" s="52">
        <v>404</v>
      </c>
      <c r="B691" s="36"/>
      <c r="C691" s="37"/>
      <c r="D691" s="38"/>
      <c r="E691" s="78"/>
      <c r="F691" s="300"/>
      <c r="G691" s="286"/>
      <c r="H691" s="279"/>
      <c r="I691" s="197" t="str">
        <f t="shared" si="60"/>
        <v/>
      </c>
      <c r="J691" s="199">
        <f t="shared" si="61"/>
        <v>1</v>
      </c>
      <c r="K691" s="198">
        <f t="shared" si="62"/>
        <v>0</v>
      </c>
    </row>
    <row r="692" spans="1:12" ht="18" customHeight="1" x14ac:dyDescent="0.25">
      <c r="A692" s="52">
        <v>405</v>
      </c>
      <c r="B692" s="36"/>
      <c r="C692" s="37"/>
      <c r="D692" s="38"/>
      <c r="E692" s="78"/>
      <c r="F692" s="300"/>
      <c r="G692" s="286"/>
      <c r="H692" s="279"/>
      <c r="I692" s="197" t="str">
        <f t="shared" si="60"/>
        <v/>
      </c>
      <c r="J692" s="199">
        <f t="shared" si="61"/>
        <v>1</v>
      </c>
      <c r="K692" s="198">
        <f t="shared" si="62"/>
        <v>0</v>
      </c>
    </row>
    <row r="693" spans="1:12" ht="18" customHeight="1" x14ac:dyDescent="0.25">
      <c r="A693" s="52">
        <v>406</v>
      </c>
      <c r="B693" s="36"/>
      <c r="C693" s="37"/>
      <c r="D693" s="38"/>
      <c r="E693" s="78"/>
      <c r="F693" s="300"/>
      <c r="G693" s="286"/>
      <c r="H693" s="279"/>
      <c r="I693" s="197" t="str">
        <f t="shared" si="60"/>
        <v/>
      </c>
      <c r="J693" s="199">
        <f t="shared" si="61"/>
        <v>1</v>
      </c>
      <c r="K693" s="198">
        <f t="shared" si="62"/>
        <v>0</v>
      </c>
    </row>
    <row r="694" spans="1:12" ht="18" customHeight="1" x14ac:dyDescent="0.25">
      <c r="A694" s="52">
        <v>407</v>
      </c>
      <c r="B694" s="36"/>
      <c r="C694" s="37"/>
      <c r="D694" s="38"/>
      <c r="E694" s="78"/>
      <c r="F694" s="300"/>
      <c r="G694" s="286"/>
      <c r="H694" s="279"/>
      <c r="I694" s="197" t="str">
        <f t="shared" si="60"/>
        <v/>
      </c>
      <c r="J694" s="199">
        <f t="shared" si="61"/>
        <v>1</v>
      </c>
      <c r="K694" s="198">
        <f t="shared" si="62"/>
        <v>0</v>
      </c>
      <c r="L694" s="124"/>
    </row>
    <row r="695" spans="1:12" ht="18" customHeight="1" x14ac:dyDescent="0.25">
      <c r="A695" s="52">
        <v>408</v>
      </c>
      <c r="B695" s="36"/>
      <c r="C695" s="37"/>
      <c r="D695" s="38"/>
      <c r="E695" s="78"/>
      <c r="F695" s="300"/>
      <c r="G695" s="286"/>
      <c r="H695" s="279"/>
      <c r="I695" s="197" t="str">
        <f t="shared" si="60"/>
        <v/>
      </c>
      <c r="J695" s="199">
        <f t="shared" si="61"/>
        <v>1</v>
      </c>
      <c r="K695" s="198">
        <f t="shared" si="62"/>
        <v>0</v>
      </c>
    </row>
    <row r="696" spans="1:12" ht="18" customHeight="1" x14ac:dyDescent="0.25">
      <c r="A696" s="52">
        <v>409</v>
      </c>
      <c r="B696" s="36"/>
      <c r="C696" s="37"/>
      <c r="D696" s="38"/>
      <c r="E696" s="78"/>
      <c r="F696" s="300"/>
      <c r="G696" s="286"/>
      <c r="H696" s="279"/>
      <c r="I696" s="197" t="str">
        <f t="shared" si="60"/>
        <v/>
      </c>
      <c r="J696" s="199">
        <f t="shared" si="61"/>
        <v>1</v>
      </c>
      <c r="K696" s="198">
        <f t="shared" si="62"/>
        <v>0</v>
      </c>
    </row>
    <row r="697" spans="1:12" ht="18" customHeight="1" x14ac:dyDescent="0.25">
      <c r="A697" s="52">
        <v>410</v>
      </c>
      <c r="B697" s="36"/>
      <c r="C697" s="37"/>
      <c r="D697" s="38"/>
      <c r="E697" s="78"/>
      <c r="F697" s="300"/>
      <c r="G697" s="286"/>
      <c r="H697" s="279"/>
      <c r="I697" s="197" t="str">
        <f t="shared" si="60"/>
        <v/>
      </c>
      <c r="J697" s="199">
        <f t="shared" si="61"/>
        <v>1</v>
      </c>
      <c r="K697" s="198">
        <f t="shared" si="62"/>
        <v>0</v>
      </c>
    </row>
    <row r="698" spans="1:12" ht="18" customHeight="1" x14ac:dyDescent="0.25">
      <c r="A698" s="52">
        <v>411</v>
      </c>
      <c r="B698" s="36"/>
      <c r="C698" s="37"/>
      <c r="D698" s="38"/>
      <c r="E698" s="78"/>
      <c r="F698" s="300"/>
      <c r="G698" s="286"/>
      <c r="H698" s="279"/>
      <c r="I698" s="197" t="str">
        <f t="shared" si="60"/>
        <v/>
      </c>
      <c r="J698" s="199">
        <f t="shared" si="61"/>
        <v>1</v>
      </c>
      <c r="K698" s="198">
        <f t="shared" si="62"/>
        <v>0</v>
      </c>
    </row>
    <row r="699" spans="1:12" ht="18" customHeight="1" x14ac:dyDescent="0.25">
      <c r="A699" s="52">
        <v>412</v>
      </c>
      <c r="B699" s="36"/>
      <c r="C699" s="37"/>
      <c r="D699" s="38"/>
      <c r="E699" s="78"/>
      <c r="F699" s="300"/>
      <c r="G699" s="286"/>
      <c r="H699" s="279"/>
      <c r="I699" s="197" t="str">
        <f t="shared" si="60"/>
        <v/>
      </c>
      <c r="J699" s="199">
        <f t="shared" si="61"/>
        <v>1</v>
      </c>
      <c r="K699" s="198">
        <f t="shared" si="62"/>
        <v>0</v>
      </c>
    </row>
    <row r="700" spans="1:12" ht="18" customHeight="1" x14ac:dyDescent="0.25">
      <c r="A700" s="52">
        <v>413</v>
      </c>
      <c r="B700" s="36"/>
      <c r="C700" s="37"/>
      <c r="D700" s="38"/>
      <c r="E700" s="78"/>
      <c r="F700" s="300"/>
      <c r="G700" s="286"/>
      <c r="H700" s="279"/>
      <c r="I700" s="197" t="str">
        <f t="shared" si="60"/>
        <v/>
      </c>
      <c r="J700" s="199">
        <f t="shared" si="61"/>
        <v>1</v>
      </c>
      <c r="K700" s="198">
        <f t="shared" si="62"/>
        <v>0</v>
      </c>
    </row>
    <row r="701" spans="1:12" ht="18" customHeight="1" x14ac:dyDescent="0.25">
      <c r="A701" s="52">
        <v>414</v>
      </c>
      <c r="B701" s="36"/>
      <c r="C701" s="37"/>
      <c r="D701" s="38"/>
      <c r="E701" s="78"/>
      <c r="F701" s="300"/>
      <c r="G701" s="286"/>
      <c r="H701" s="279"/>
      <c r="I701" s="197" t="str">
        <f t="shared" si="60"/>
        <v/>
      </c>
      <c r="J701" s="199">
        <f t="shared" si="61"/>
        <v>1</v>
      </c>
      <c r="K701" s="198">
        <f t="shared" si="62"/>
        <v>0</v>
      </c>
    </row>
    <row r="702" spans="1:12" ht="18" customHeight="1" x14ac:dyDescent="0.25">
      <c r="A702" s="52">
        <v>415</v>
      </c>
      <c r="B702" s="36"/>
      <c r="C702" s="37"/>
      <c r="D702" s="38"/>
      <c r="E702" s="78"/>
      <c r="F702" s="300"/>
      <c r="G702" s="286"/>
      <c r="H702" s="279"/>
      <c r="I702" s="197" t="str">
        <f t="shared" si="60"/>
        <v/>
      </c>
      <c r="J702" s="199">
        <f t="shared" si="61"/>
        <v>1</v>
      </c>
      <c r="K702" s="198">
        <f t="shared" si="62"/>
        <v>0</v>
      </c>
    </row>
    <row r="703" spans="1:12" ht="18" customHeight="1" x14ac:dyDescent="0.25">
      <c r="A703" s="52">
        <v>416</v>
      </c>
      <c r="B703" s="36"/>
      <c r="C703" s="37"/>
      <c r="D703" s="38"/>
      <c r="E703" s="78"/>
      <c r="F703" s="300"/>
      <c r="G703" s="286"/>
      <c r="H703" s="279"/>
      <c r="I703" s="197" t="str">
        <f t="shared" si="60"/>
        <v/>
      </c>
      <c r="J703" s="199">
        <f t="shared" si="61"/>
        <v>1</v>
      </c>
      <c r="K703" s="198">
        <f t="shared" si="62"/>
        <v>0</v>
      </c>
    </row>
    <row r="704" spans="1:12" ht="18" customHeight="1" x14ac:dyDescent="0.25">
      <c r="A704" s="52">
        <v>417</v>
      </c>
      <c r="B704" s="36"/>
      <c r="C704" s="37"/>
      <c r="D704" s="38"/>
      <c r="E704" s="78"/>
      <c r="F704" s="300"/>
      <c r="G704" s="286"/>
      <c r="H704" s="279"/>
      <c r="I704" s="197" t="str">
        <f t="shared" si="60"/>
        <v/>
      </c>
      <c r="J704" s="199">
        <f t="shared" si="61"/>
        <v>1</v>
      </c>
      <c r="K704" s="198">
        <f t="shared" si="62"/>
        <v>0</v>
      </c>
    </row>
    <row r="705" spans="1:13" ht="18" customHeight="1" x14ac:dyDescent="0.25">
      <c r="A705" s="52">
        <v>418</v>
      </c>
      <c r="B705" s="36"/>
      <c r="C705" s="37"/>
      <c r="D705" s="38"/>
      <c r="E705" s="78"/>
      <c r="F705" s="300"/>
      <c r="G705" s="286"/>
      <c r="H705" s="279"/>
      <c r="I705" s="197" t="str">
        <f t="shared" si="60"/>
        <v/>
      </c>
      <c r="J705" s="199">
        <f t="shared" si="61"/>
        <v>1</v>
      </c>
      <c r="K705" s="198">
        <f t="shared" si="62"/>
        <v>0</v>
      </c>
    </row>
    <row r="706" spans="1:13" ht="18" customHeight="1" x14ac:dyDescent="0.25">
      <c r="A706" s="52">
        <v>419</v>
      </c>
      <c r="B706" s="36"/>
      <c r="C706" s="37"/>
      <c r="D706" s="38"/>
      <c r="E706" s="78"/>
      <c r="F706" s="300"/>
      <c r="G706" s="286"/>
      <c r="H706" s="279"/>
      <c r="I706" s="197" t="str">
        <f t="shared" si="60"/>
        <v/>
      </c>
      <c r="J706" s="199">
        <f t="shared" si="61"/>
        <v>1</v>
      </c>
      <c r="K706" s="198">
        <f t="shared" si="62"/>
        <v>0</v>
      </c>
    </row>
    <row r="707" spans="1:13" ht="18" customHeight="1" thickBot="1" x14ac:dyDescent="0.3">
      <c r="A707" s="71">
        <v>420</v>
      </c>
      <c r="B707" s="39"/>
      <c r="C707" s="40"/>
      <c r="D707" s="41"/>
      <c r="E707" s="80"/>
      <c r="F707" s="301"/>
      <c r="G707" s="287"/>
      <c r="H707" s="280"/>
      <c r="I707" s="197" t="str">
        <f t="shared" si="60"/>
        <v/>
      </c>
      <c r="J707" s="199">
        <f t="shared" si="61"/>
        <v>1</v>
      </c>
      <c r="K707" s="198">
        <f t="shared" si="62"/>
        <v>0</v>
      </c>
      <c r="L707" s="126"/>
      <c r="M707" s="126"/>
    </row>
    <row r="708" spans="1:13" ht="18" customHeight="1" thickBot="1" x14ac:dyDescent="0.3">
      <c r="A708" s="82"/>
      <c r="B708" s="82"/>
      <c r="C708" s="82"/>
      <c r="D708" s="82"/>
      <c r="E708" s="82"/>
      <c r="F708" s="11" t="s">
        <v>46</v>
      </c>
      <c r="G708" s="281">
        <f>SUM(G688:G707)+G674</f>
        <v>0</v>
      </c>
      <c r="H708" s="320"/>
      <c r="I708" s="119"/>
      <c r="J708" s="196">
        <f>IF(G708&gt;G674,ROW(A714),0)</f>
        <v>0</v>
      </c>
      <c r="K708" s="75"/>
      <c r="L708" s="193">
        <f>IF(G708&gt;G674,ROW(A714),0)</f>
        <v>0</v>
      </c>
    </row>
    <row r="709" spans="1:13" x14ac:dyDescent="0.25">
      <c r="A709" s="82"/>
      <c r="B709" s="82"/>
      <c r="C709" s="82"/>
      <c r="D709" s="82"/>
      <c r="E709" s="82"/>
      <c r="F709" s="82"/>
      <c r="G709" s="82"/>
      <c r="H709" s="82"/>
      <c r="I709" s="119"/>
      <c r="J709" s="75"/>
      <c r="K709" s="75"/>
    </row>
    <row r="710" spans="1:13" x14ac:dyDescent="0.25">
      <c r="A710" t="s">
        <v>155</v>
      </c>
      <c r="B710" s="82"/>
      <c r="C710" s="82"/>
      <c r="D710" s="82"/>
      <c r="E710" s="82"/>
      <c r="F710" s="82"/>
      <c r="G710" s="82"/>
      <c r="H710" s="82"/>
      <c r="I710" s="119"/>
      <c r="J710" s="75"/>
      <c r="K710" s="75"/>
    </row>
    <row r="711" spans="1:13" x14ac:dyDescent="0.25">
      <c r="A711" s="82"/>
      <c r="B711" s="82"/>
      <c r="C711" s="82"/>
      <c r="D711" s="82"/>
      <c r="E711" s="82"/>
      <c r="F711" s="82"/>
      <c r="G711" s="82"/>
      <c r="H711" s="82"/>
      <c r="I711" s="119"/>
      <c r="J711" s="75"/>
      <c r="K711" s="75"/>
    </row>
    <row r="712" spans="1:13" ht="18.75" x14ac:dyDescent="0.3">
      <c r="A712" s="349" t="s">
        <v>43</v>
      </c>
      <c r="B712" s="350">
        <f ca="1">imzatarihi</f>
        <v>46091</v>
      </c>
      <c r="C712" s="352" t="s">
        <v>44</v>
      </c>
      <c r="D712" s="348" t="str">
        <f>IF(kurulusyetkilisi&gt;0,kurulusyetkilisi,"")</f>
        <v/>
      </c>
      <c r="H712" s="82"/>
      <c r="I712" s="119"/>
      <c r="J712" s="75"/>
      <c r="K712" s="75"/>
    </row>
    <row r="713" spans="1:13" ht="18.75" x14ac:dyDescent="0.3">
      <c r="B713" s="351"/>
      <c r="C713" s="352" t="s">
        <v>45</v>
      </c>
      <c r="F713" s="349"/>
      <c r="H713" s="82"/>
      <c r="I713" s="119"/>
      <c r="J713" s="75"/>
      <c r="K713" s="75"/>
    </row>
    <row r="714" spans="1:13" x14ac:dyDescent="0.25">
      <c r="A714" s="82"/>
      <c r="B714" s="82"/>
      <c r="C714" s="82"/>
      <c r="D714" s="82"/>
      <c r="E714" s="82"/>
      <c r="F714" s="82"/>
      <c r="G714" s="82"/>
      <c r="H714" s="82"/>
      <c r="I714" s="119"/>
      <c r="J714" s="75"/>
      <c r="K714" s="75"/>
    </row>
    <row r="715" spans="1:13" x14ac:dyDescent="0.25">
      <c r="A715" s="501" t="s">
        <v>121</v>
      </c>
      <c r="B715" s="501"/>
      <c r="C715" s="501"/>
      <c r="D715" s="501"/>
      <c r="E715" s="501"/>
      <c r="F715" s="501"/>
      <c r="G715" s="501"/>
      <c r="H715" s="501"/>
      <c r="I715" s="116"/>
      <c r="J715" s="75"/>
      <c r="K715" s="75"/>
    </row>
    <row r="716" spans="1:13" x14ac:dyDescent="0.25">
      <c r="A716" s="489" t="str">
        <f>IF(YilDonem&lt;&gt;"",CONCATENATE(YilDonem," dönemine aittir."),"")</f>
        <v/>
      </c>
      <c r="B716" s="489"/>
      <c r="C716" s="489"/>
      <c r="D716" s="489"/>
      <c r="E716" s="489"/>
      <c r="F716" s="489"/>
      <c r="G716" s="489"/>
      <c r="H716" s="489"/>
      <c r="I716" s="116"/>
      <c r="J716" s="75"/>
      <c r="K716" s="75"/>
    </row>
    <row r="717" spans="1:13" ht="15.95" customHeight="1" thickBot="1" x14ac:dyDescent="0.3">
      <c r="A717" s="519" t="s">
        <v>148</v>
      </c>
      <c r="B717" s="519"/>
      <c r="C717" s="519"/>
      <c r="D717" s="519"/>
      <c r="E717" s="519"/>
      <c r="F717" s="519"/>
      <c r="G717" s="519"/>
      <c r="H717" s="519"/>
      <c r="I717" s="116"/>
      <c r="J717" s="75"/>
      <c r="K717" s="75"/>
    </row>
    <row r="718" spans="1:13" ht="31.7" customHeight="1" thickBot="1" x14ac:dyDescent="0.3">
      <c r="A718" s="520" t="s">
        <v>1</v>
      </c>
      <c r="B718" s="521"/>
      <c r="C718" s="493" t="str">
        <f>IF(ProjeNo&gt;0,ProjeNo,"")</f>
        <v/>
      </c>
      <c r="D718" s="494"/>
      <c r="E718" s="494"/>
      <c r="F718" s="494"/>
      <c r="G718" s="494"/>
      <c r="H718" s="495"/>
      <c r="I718" s="116"/>
      <c r="J718" s="75"/>
      <c r="K718" s="75"/>
    </row>
    <row r="719" spans="1:13" ht="45" customHeight="1" thickBot="1" x14ac:dyDescent="0.3">
      <c r="A719" s="522" t="s">
        <v>11</v>
      </c>
      <c r="B719" s="523"/>
      <c r="C719" s="498" t="str">
        <f>IF(ProjeAdi&gt;0,ProjeAdi,"")</f>
        <v/>
      </c>
      <c r="D719" s="499"/>
      <c r="E719" s="499"/>
      <c r="F719" s="499"/>
      <c r="G719" s="499"/>
      <c r="H719" s="500"/>
      <c r="I719" s="116"/>
      <c r="J719" s="75"/>
      <c r="K719" s="75"/>
    </row>
    <row r="720" spans="1:13" s="46" customFormat="1" ht="37.15" customHeight="1" thickBot="1" x14ac:dyDescent="0.3">
      <c r="A720" s="487" t="s">
        <v>7</v>
      </c>
      <c r="B720" s="487" t="s">
        <v>118</v>
      </c>
      <c r="C720" s="487" t="s">
        <v>119</v>
      </c>
      <c r="D720" s="487" t="s">
        <v>120</v>
      </c>
      <c r="E720" s="487" t="s">
        <v>93</v>
      </c>
      <c r="F720" s="487" t="s">
        <v>94</v>
      </c>
      <c r="G720" s="137" t="s">
        <v>95</v>
      </c>
      <c r="H720" s="137" t="s">
        <v>95</v>
      </c>
      <c r="I720" s="117"/>
      <c r="J720" s="76"/>
      <c r="K720" s="76"/>
      <c r="L720" s="125"/>
      <c r="M720" s="125"/>
    </row>
    <row r="721" spans="1:12" ht="18" customHeight="1" thickBot="1" x14ac:dyDescent="0.3">
      <c r="A721" s="505"/>
      <c r="B721" s="505"/>
      <c r="C721" s="505"/>
      <c r="D721" s="505"/>
      <c r="E721" s="505"/>
      <c r="F721" s="505"/>
      <c r="G721" s="138" t="s">
        <v>96</v>
      </c>
      <c r="H721" s="138" t="s">
        <v>99</v>
      </c>
      <c r="I721" s="116"/>
      <c r="J721" s="75"/>
      <c r="K721" s="75"/>
    </row>
    <row r="722" spans="1:12" ht="18" customHeight="1" x14ac:dyDescent="0.25">
      <c r="A722" s="70">
        <v>421</v>
      </c>
      <c r="B722" s="54"/>
      <c r="C722" s="55"/>
      <c r="D722" s="77"/>
      <c r="E722" s="56"/>
      <c r="F722" s="299"/>
      <c r="G722" s="285"/>
      <c r="H722" s="272"/>
      <c r="I722" s="197" t="str">
        <f>IF(AND(COUNTA(B722:D722)&gt;0,J722=1),"Belge Tarihi,Belge Numarası ve KDV Dahil Tutar doldurulduktan sonra KDV Hariç Tutar doldurulabilir.","")</f>
        <v/>
      </c>
      <c r="J722" s="199">
        <f>IF(COUNTA(E722:F722)+COUNTA(H722)=3,0,1)</f>
        <v>1</v>
      </c>
      <c r="K722" s="198">
        <f>IF(J722=1,0,100000000)</f>
        <v>0</v>
      </c>
    </row>
    <row r="723" spans="1:12" ht="18" customHeight="1" x14ac:dyDescent="0.25">
      <c r="A723" s="52">
        <v>422</v>
      </c>
      <c r="B723" s="36"/>
      <c r="C723" s="37"/>
      <c r="D723" s="38"/>
      <c r="E723" s="78"/>
      <c r="F723" s="300"/>
      <c r="G723" s="286"/>
      <c r="H723" s="279"/>
      <c r="I723" s="197" t="str">
        <f t="shared" ref="I723:I741" si="63">IF(AND(COUNTA(B723:D723)&gt;0,J723=1),"Belge Tarihi,Belge Numarası ve KDV Dahil Tutar doldurulduktan sonra KDV Hariç Tutar doldurulabilir.","")</f>
        <v/>
      </c>
      <c r="J723" s="199">
        <f t="shared" ref="J723:J741" si="64">IF(COUNTA(E723:F723)+COUNTA(H723)=3,0,1)</f>
        <v>1</v>
      </c>
      <c r="K723" s="198">
        <f t="shared" ref="K723:K741" si="65">IF(J723=1,0,100000000)</f>
        <v>0</v>
      </c>
    </row>
    <row r="724" spans="1:12" ht="18" customHeight="1" x14ac:dyDescent="0.25">
      <c r="A724" s="52">
        <v>423</v>
      </c>
      <c r="B724" s="36"/>
      <c r="C724" s="37"/>
      <c r="D724" s="38"/>
      <c r="E724" s="78"/>
      <c r="F724" s="300"/>
      <c r="G724" s="286"/>
      <c r="H724" s="279"/>
      <c r="I724" s="197" t="str">
        <f t="shared" si="63"/>
        <v/>
      </c>
      <c r="J724" s="199">
        <f t="shared" si="64"/>
        <v>1</v>
      </c>
      <c r="K724" s="198">
        <f t="shared" si="65"/>
        <v>0</v>
      </c>
    </row>
    <row r="725" spans="1:12" ht="18" customHeight="1" x14ac:dyDescent="0.25">
      <c r="A725" s="52">
        <v>424</v>
      </c>
      <c r="B725" s="36"/>
      <c r="C725" s="37"/>
      <c r="D725" s="38"/>
      <c r="E725" s="78"/>
      <c r="F725" s="300"/>
      <c r="G725" s="286"/>
      <c r="H725" s="279"/>
      <c r="I725" s="197" t="str">
        <f t="shared" si="63"/>
        <v/>
      </c>
      <c r="J725" s="199">
        <f t="shared" si="64"/>
        <v>1</v>
      </c>
      <c r="K725" s="198">
        <f t="shared" si="65"/>
        <v>0</v>
      </c>
    </row>
    <row r="726" spans="1:12" ht="18" customHeight="1" x14ac:dyDescent="0.25">
      <c r="A726" s="52">
        <v>425</v>
      </c>
      <c r="B726" s="36"/>
      <c r="C726" s="37"/>
      <c r="D726" s="38"/>
      <c r="E726" s="78"/>
      <c r="F726" s="300"/>
      <c r="G726" s="286"/>
      <c r="H726" s="279"/>
      <c r="I726" s="197" t="str">
        <f t="shared" si="63"/>
        <v/>
      </c>
      <c r="J726" s="199">
        <f t="shared" si="64"/>
        <v>1</v>
      </c>
      <c r="K726" s="198">
        <f t="shared" si="65"/>
        <v>0</v>
      </c>
    </row>
    <row r="727" spans="1:12" ht="18" customHeight="1" x14ac:dyDescent="0.25">
      <c r="A727" s="52">
        <v>426</v>
      </c>
      <c r="B727" s="36"/>
      <c r="C727" s="37"/>
      <c r="D727" s="38"/>
      <c r="E727" s="78"/>
      <c r="F727" s="300"/>
      <c r="G727" s="286"/>
      <c r="H727" s="279"/>
      <c r="I727" s="197" t="str">
        <f t="shared" si="63"/>
        <v/>
      </c>
      <c r="J727" s="199">
        <f t="shared" si="64"/>
        <v>1</v>
      </c>
      <c r="K727" s="198">
        <f t="shared" si="65"/>
        <v>0</v>
      </c>
    </row>
    <row r="728" spans="1:12" ht="18" customHeight="1" x14ac:dyDescent="0.25">
      <c r="A728" s="52">
        <v>427</v>
      </c>
      <c r="B728" s="36"/>
      <c r="C728" s="37"/>
      <c r="D728" s="38"/>
      <c r="E728" s="78"/>
      <c r="F728" s="300"/>
      <c r="G728" s="286"/>
      <c r="H728" s="279"/>
      <c r="I728" s="197" t="str">
        <f t="shared" si="63"/>
        <v/>
      </c>
      <c r="J728" s="199">
        <f t="shared" si="64"/>
        <v>1</v>
      </c>
      <c r="K728" s="198">
        <f t="shared" si="65"/>
        <v>0</v>
      </c>
    </row>
    <row r="729" spans="1:12" ht="18" customHeight="1" x14ac:dyDescent="0.25">
      <c r="A729" s="52">
        <v>428</v>
      </c>
      <c r="B729" s="36"/>
      <c r="C729" s="37"/>
      <c r="D729" s="38"/>
      <c r="E729" s="78"/>
      <c r="F729" s="300"/>
      <c r="G729" s="286"/>
      <c r="H729" s="279"/>
      <c r="I729" s="197" t="str">
        <f t="shared" si="63"/>
        <v/>
      </c>
      <c r="J729" s="199">
        <f t="shared" si="64"/>
        <v>1</v>
      </c>
      <c r="K729" s="198">
        <f t="shared" si="65"/>
        <v>0</v>
      </c>
      <c r="L729" s="124"/>
    </row>
    <row r="730" spans="1:12" ht="18" customHeight="1" x14ac:dyDescent="0.25">
      <c r="A730" s="52">
        <v>429</v>
      </c>
      <c r="B730" s="36"/>
      <c r="C730" s="37"/>
      <c r="D730" s="38"/>
      <c r="E730" s="78"/>
      <c r="F730" s="300"/>
      <c r="G730" s="286"/>
      <c r="H730" s="279"/>
      <c r="I730" s="197" t="str">
        <f t="shared" si="63"/>
        <v/>
      </c>
      <c r="J730" s="199">
        <f t="shared" si="64"/>
        <v>1</v>
      </c>
      <c r="K730" s="198">
        <f t="shared" si="65"/>
        <v>0</v>
      </c>
    </row>
    <row r="731" spans="1:12" ht="18" customHeight="1" x14ac:dyDescent="0.25">
      <c r="A731" s="52">
        <v>430</v>
      </c>
      <c r="B731" s="36"/>
      <c r="C731" s="37"/>
      <c r="D731" s="38"/>
      <c r="E731" s="78"/>
      <c r="F731" s="300"/>
      <c r="G731" s="286"/>
      <c r="H731" s="279"/>
      <c r="I731" s="197" t="str">
        <f t="shared" si="63"/>
        <v/>
      </c>
      <c r="J731" s="199">
        <f t="shared" si="64"/>
        <v>1</v>
      </c>
      <c r="K731" s="198">
        <f t="shared" si="65"/>
        <v>0</v>
      </c>
    </row>
    <row r="732" spans="1:12" ht="18" customHeight="1" x14ac:dyDescent="0.25">
      <c r="A732" s="52">
        <v>431</v>
      </c>
      <c r="B732" s="36"/>
      <c r="C732" s="37"/>
      <c r="D732" s="38"/>
      <c r="E732" s="78"/>
      <c r="F732" s="300"/>
      <c r="G732" s="286"/>
      <c r="H732" s="279"/>
      <c r="I732" s="197" t="str">
        <f t="shared" si="63"/>
        <v/>
      </c>
      <c r="J732" s="199">
        <f t="shared" si="64"/>
        <v>1</v>
      </c>
      <c r="K732" s="198">
        <f t="shared" si="65"/>
        <v>0</v>
      </c>
    </row>
    <row r="733" spans="1:12" ht="18" customHeight="1" x14ac:dyDescent="0.25">
      <c r="A733" s="52">
        <v>432</v>
      </c>
      <c r="B733" s="36"/>
      <c r="C733" s="37"/>
      <c r="D733" s="38"/>
      <c r="E733" s="78"/>
      <c r="F733" s="300"/>
      <c r="G733" s="286"/>
      <c r="H733" s="279"/>
      <c r="I733" s="197" t="str">
        <f t="shared" si="63"/>
        <v/>
      </c>
      <c r="J733" s="199">
        <f t="shared" si="64"/>
        <v>1</v>
      </c>
      <c r="K733" s="198">
        <f t="shared" si="65"/>
        <v>0</v>
      </c>
    </row>
    <row r="734" spans="1:12" ht="18" customHeight="1" x14ac:dyDescent="0.25">
      <c r="A734" s="52">
        <v>433</v>
      </c>
      <c r="B734" s="36"/>
      <c r="C734" s="37"/>
      <c r="D734" s="38"/>
      <c r="E734" s="78"/>
      <c r="F734" s="300"/>
      <c r="G734" s="286"/>
      <c r="H734" s="279"/>
      <c r="I734" s="197" t="str">
        <f t="shared" si="63"/>
        <v/>
      </c>
      <c r="J734" s="199">
        <f t="shared" si="64"/>
        <v>1</v>
      </c>
      <c r="K734" s="198">
        <f t="shared" si="65"/>
        <v>0</v>
      </c>
    </row>
    <row r="735" spans="1:12" ht="18" customHeight="1" x14ac:dyDescent="0.25">
      <c r="A735" s="52">
        <v>434</v>
      </c>
      <c r="B735" s="36"/>
      <c r="C735" s="37"/>
      <c r="D735" s="38"/>
      <c r="E735" s="78"/>
      <c r="F735" s="300"/>
      <c r="G735" s="286"/>
      <c r="H735" s="279"/>
      <c r="I735" s="197" t="str">
        <f t="shared" si="63"/>
        <v/>
      </c>
      <c r="J735" s="199">
        <f t="shared" si="64"/>
        <v>1</v>
      </c>
      <c r="K735" s="198">
        <f t="shared" si="65"/>
        <v>0</v>
      </c>
    </row>
    <row r="736" spans="1:12" ht="18" customHeight="1" x14ac:dyDescent="0.25">
      <c r="A736" s="52">
        <v>435</v>
      </c>
      <c r="B736" s="36"/>
      <c r="C736" s="37"/>
      <c r="D736" s="38"/>
      <c r="E736" s="78"/>
      <c r="F736" s="300"/>
      <c r="G736" s="286"/>
      <c r="H736" s="279"/>
      <c r="I736" s="197" t="str">
        <f t="shared" si="63"/>
        <v/>
      </c>
      <c r="J736" s="199">
        <f t="shared" si="64"/>
        <v>1</v>
      </c>
      <c r="K736" s="198">
        <f t="shared" si="65"/>
        <v>0</v>
      </c>
    </row>
    <row r="737" spans="1:13" ht="18" customHeight="1" x14ac:dyDescent="0.25">
      <c r="A737" s="52">
        <v>436</v>
      </c>
      <c r="B737" s="36"/>
      <c r="C737" s="37"/>
      <c r="D737" s="38"/>
      <c r="E737" s="78"/>
      <c r="F737" s="300"/>
      <c r="G737" s="286"/>
      <c r="H737" s="279"/>
      <c r="I737" s="197" t="str">
        <f t="shared" si="63"/>
        <v/>
      </c>
      <c r="J737" s="199">
        <f t="shared" si="64"/>
        <v>1</v>
      </c>
      <c r="K737" s="198">
        <f t="shared" si="65"/>
        <v>0</v>
      </c>
    </row>
    <row r="738" spans="1:13" ht="18" customHeight="1" x14ac:dyDescent="0.25">
      <c r="A738" s="52">
        <v>437</v>
      </c>
      <c r="B738" s="36"/>
      <c r="C738" s="37"/>
      <c r="D738" s="38"/>
      <c r="E738" s="78"/>
      <c r="F738" s="300"/>
      <c r="G738" s="286"/>
      <c r="H738" s="279"/>
      <c r="I738" s="197" t="str">
        <f t="shared" si="63"/>
        <v/>
      </c>
      <c r="J738" s="199">
        <f t="shared" si="64"/>
        <v>1</v>
      </c>
      <c r="K738" s="198">
        <f t="shared" si="65"/>
        <v>0</v>
      </c>
    </row>
    <row r="739" spans="1:13" ht="18" customHeight="1" x14ac:dyDescent="0.25">
      <c r="A739" s="52">
        <v>438</v>
      </c>
      <c r="B739" s="36"/>
      <c r="C739" s="37"/>
      <c r="D739" s="38"/>
      <c r="E739" s="78"/>
      <c r="F739" s="300"/>
      <c r="G739" s="286"/>
      <c r="H739" s="279"/>
      <c r="I739" s="197" t="str">
        <f t="shared" si="63"/>
        <v/>
      </c>
      <c r="J739" s="199">
        <f t="shared" si="64"/>
        <v>1</v>
      </c>
      <c r="K739" s="198">
        <f t="shared" si="65"/>
        <v>0</v>
      </c>
    </row>
    <row r="740" spans="1:13" ht="18" customHeight="1" x14ac:dyDescent="0.25">
      <c r="A740" s="52">
        <v>439</v>
      </c>
      <c r="B740" s="36"/>
      <c r="C740" s="37"/>
      <c r="D740" s="38"/>
      <c r="E740" s="78"/>
      <c r="F740" s="300"/>
      <c r="G740" s="286"/>
      <c r="H740" s="279"/>
      <c r="I740" s="197" t="str">
        <f t="shared" si="63"/>
        <v/>
      </c>
      <c r="J740" s="199">
        <f t="shared" si="64"/>
        <v>1</v>
      </c>
      <c r="K740" s="198">
        <f t="shared" si="65"/>
        <v>0</v>
      </c>
    </row>
    <row r="741" spans="1:13" ht="18" customHeight="1" thickBot="1" x14ac:dyDescent="0.3">
      <c r="A741" s="71">
        <v>440</v>
      </c>
      <c r="B741" s="39"/>
      <c r="C741" s="40"/>
      <c r="D741" s="41"/>
      <c r="E741" s="80"/>
      <c r="F741" s="301"/>
      <c r="G741" s="287"/>
      <c r="H741" s="280"/>
      <c r="I741" s="197" t="str">
        <f t="shared" si="63"/>
        <v/>
      </c>
      <c r="J741" s="199">
        <f t="shared" si="64"/>
        <v>1</v>
      </c>
      <c r="K741" s="198">
        <f t="shared" si="65"/>
        <v>0</v>
      </c>
    </row>
    <row r="742" spans="1:13" ht="18" customHeight="1" thickBot="1" x14ac:dyDescent="0.3">
      <c r="A742" s="82"/>
      <c r="B742" s="82"/>
      <c r="C742" s="82"/>
      <c r="D742" s="82"/>
      <c r="E742" s="82"/>
      <c r="F742" s="11" t="s">
        <v>46</v>
      </c>
      <c r="G742" s="281">
        <f>SUM(G722:G741)+G708</f>
        <v>0</v>
      </c>
      <c r="H742" s="320"/>
      <c r="I742" s="119"/>
      <c r="J742" s="196">
        <f>IF(G742&gt;G708,ROW(A748),0)</f>
        <v>0</v>
      </c>
      <c r="K742" s="75"/>
      <c r="L742" s="193">
        <f>IF(G742&gt;G708,ROW(A748),0)</f>
        <v>0</v>
      </c>
      <c r="M742" s="126"/>
    </row>
    <row r="743" spans="1:13" x14ac:dyDescent="0.25">
      <c r="A743" s="82"/>
      <c r="B743" s="82"/>
      <c r="C743" s="82"/>
      <c r="D743" s="82"/>
      <c r="E743" s="82"/>
      <c r="F743" s="82"/>
      <c r="G743" s="82"/>
      <c r="H743" s="82"/>
      <c r="I743" s="119"/>
      <c r="J743" s="75"/>
      <c r="K743" s="75"/>
    </row>
    <row r="744" spans="1:13" x14ac:dyDescent="0.25">
      <c r="A744" t="s">
        <v>155</v>
      </c>
      <c r="B744" s="82"/>
      <c r="C744" s="82"/>
      <c r="D744" s="82"/>
      <c r="E744" s="82"/>
      <c r="F744" s="82"/>
      <c r="G744" s="82"/>
      <c r="H744" s="82"/>
      <c r="I744" s="119"/>
      <c r="J744" s="75"/>
      <c r="K744" s="75"/>
    </row>
    <row r="745" spans="1:13" x14ac:dyDescent="0.25">
      <c r="A745" s="82"/>
      <c r="B745" s="82"/>
      <c r="C745" s="82"/>
      <c r="D745" s="82"/>
      <c r="E745" s="82"/>
      <c r="F745" s="82"/>
      <c r="G745" s="82"/>
      <c r="H745" s="82"/>
      <c r="I745" s="119"/>
      <c r="J745" s="75"/>
      <c r="K745" s="75"/>
    </row>
    <row r="746" spans="1:13" ht="18.75" x14ac:dyDescent="0.3">
      <c r="A746" s="349" t="s">
        <v>43</v>
      </c>
      <c r="B746" s="350">
        <f ca="1">imzatarihi</f>
        <v>46091</v>
      </c>
      <c r="C746" s="352" t="s">
        <v>44</v>
      </c>
      <c r="D746" s="348" t="str">
        <f>IF(kurulusyetkilisi&gt;0,kurulusyetkilisi,"")</f>
        <v/>
      </c>
      <c r="H746" s="82"/>
      <c r="I746" s="119"/>
      <c r="J746" s="75"/>
      <c r="K746" s="75"/>
    </row>
    <row r="747" spans="1:13" ht="18.75" x14ac:dyDescent="0.3">
      <c r="B747" s="351"/>
      <c r="C747" s="352" t="s">
        <v>45</v>
      </c>
      <c r="F747" s="349"/>
      <c r="H747" s="82"/>
      <c r="I747" s="119"/>
      <c r="J747" s="75"/>
      <c r="K747" s="75"/>
    </row>
    <row r="748" spans="1:13" x14ac:dyDescent="0.25">
      <c r="A748" s="82"/>
      <c r="B748" s="82"/>
      <c r="C748" s="82"/>
      <c r="D748" s="82"/>
      <c r="E748" s="82"/>
      <c r="F748" s="82"/>
      <c r="G748" s="82"/>
      <c r="H748" s="82"/>
      <c r="I748" s="119"/>
      <c r="J748" s="75"/>
      <c r="K748" s="75"/>
    </row>
    <row r="749" spans="1:13" x14ac:dyDescent="0.25">
      <c r="A749" s="501" t="s">
        <v>121</v>
      </c>
      <c r="B749" s="501"/>
      <c r="C749" s="501"/>
      <c r="D749" s="501"/>
      <c r="E749" s="501"/>
      <c r="F749" s="501"/>
      <c r="G749" s="501"/>
      <c r="H749" s="501"/>
      <c r="I749" s="116"/>
      <c r="J749" s="75"/>
      <c r="K749" s="75"/>
    </row>
    <row r="750" spans="1:13" x14ac:dyDescent="0.25">
      <c r="A750" s="489" t="str">
        <f>IF(YilDonem&lt;&gt;"",CONCATENATE(YilDonem," dönemine aittir."),"")</f>
        <v/>
      </c>
      <c r="B750" s="489"/>
      <c r="C750" s="489"/>
      <c r="D750" s="489"/>
      <c r="E750" s="489"/>
      <c r="F750" s="489"/>
      <c r="G750" s="489"/>
      <c r="H750" s="489"/>
      <c r="I750" s="116"/>
      <c r="J750" s="75"/>
      <c r="K750" s="75"/>
    </row>
    <row r="751" spans="1:13" ht="15.95" customHeight="1" thickBot="1" x14ac:dyDescent="0.3">
      <c r="A751" s="519" t="s">
        <v>148</v>
      </c>
      <c r="B751" s="519"/>
      <c r="C751" s="519"/>
      <c r="D751" s="519"/>
      <c r="E751" s="519"/>
      <c r="F751" s="519"/>
      <c r="G751" s="519"/>
      <c r="H751" s="519"/>
      <c r="I751" s="116"/>
      <c r="J751" s="75"/>
      <c r="K751" s="75"/>
    </row>
    <row r="752" spans="1:13" ht="31.7" customHeight="1" thickBot="1" x14ac:dyDescent="0.3">
      <c r="A752" s="520" t="s">
        <v>1</v>
      </c>
      <c r="B752" s="521"/>
      <c r="C752" s="493" t="str">
        <f>IF(ProjeNo&gt;0,ProjeNo,"")</f>
        <v/>
      </c>
      <c r="D752" s="494"/>
      <c r="E752" s="494"/>
      <c r="F752" s="494"/>
      <c r="G752" s="494"/>
      <c r="H752" s="495"/>
      <c r="I752" s="116"/>
      <c r="J752" s="75"/>
      <c r="K752" s="75"/>
    </row>
    <row r="753" spans="1:13" ht="45" customHeight="1" thickBot="1" x14ac:dyDescent="0.3">
      <c r="A753" s="522" t="s">
        <v>11</v>
      </c>
      <c r="B753" s="523"/>
      <c r="C753" s="498" t="str">
        <f>IF(ProjeAdi&gt;0,ProjeAdi,"")</f>
        <v/>
      </c>
      <c r="D753" s="499"/>
      <c r="E753" s="499"/>
      <c r="F753" s="499"/>
      <c r="G753" s="499"/>
      <c r="H753" s="500"/>
      <c r="I753" s="116"/>
      <c r="J753" s="75"/>
      <c r="K753" s="75"/>
    </row>
    <row r="754" spans="1:13" s="46" customFormat="1" ht="37.15" customHeight="1" thickBot="1" x14ac:dyDescent="0.3">
      <c r="A754" s="487" t="s">
        <v>7</v>
      </c>
      <c r="B754" s="487" t="s">
        <v>118</v>
      </c>
      <c r="C754" s="487" t="s">
        <v>119</v>
      </c>
      <c r="D754" s="487" t="s">
        <v>120</v>
      </c>
      <c r="E754" s="487" t="s">
        <v>93</v>
      </c>
      <c r="F754" s="487" t="s">
        <v>94</v>
      </c>
      <c r="G754" s="137" t="s">
        <v>95</v>
      </c>
      <c r="H754" s="137" t="s">
        <v>95</v>
      </c>
      <c r="I754" s="117"/>
      <c r="J754" s="76"/>
      <c r="K754" s="76"/>
      <c r="L754" s="125"/>
      <c r="M754" s="125"/>
    </row>
    <row r="755" spans="1:13" ht="18" customHeight="1" thickBot="1" x14ac:dyDescent="0.3">
      <c r="A755" s="505"/>
      <c r="B755" s="505"/>
      <c r="C755" s="505"/>
      <c r="D755" s="505"/>
      <c r="E755" s="505"/>
      <c r="F755" s="505"/>
      <c r="G755" s="138" t="s">
        <v>96</v>
      </c>
      <c r="H755" s="138" t="s">
        <v>99</v>
      </c>
      <c r="I755" s="116"/>
      <c r="J755" s="75"/>
      <c r="K755" s="75"/>
    </row>
    <row r="756" spans="1:13" ht="18" customHeight="1" x14ac:dyDescent="0.25">
      <c r="A756" s="70">
        <v>441</v>
      </c>
      <c r="B756" s="54"/>
      <c r="C756" s="55"/>
      <c r="D756" s="77"/>
      <c r="E756" s="56"/>
      <c r="F756" s="299"/>
      <c r="G756" s="285"/>
      <c r="H756" s="272"/>
      <c r="I756" s="197" t="str">
        <f>IF(AND(COUNTA(B756:D756)&gt;0,J756=1),"Belge Tarihi,Belge Numarası ve KDV Dahil Tutar doldurulduktan sonra KDV Hariç Tutar doldurulabilir.","")</f>
        <v/>
      </c>
      <c r="J756" s="199">
        <f>IF(COUNTA(E756:F756)+COUNTA(H756)=3,0,1)</f>
        <v>1</v>
      </c>
      <c r="K756" s="198">
        <f>IF(J756=1,0,100000000)</f>
        <v>0</v>
      </c>
    </row>
    <row r="757" spans="1:13" ht="18" customHeight="1" x14ac:dyDescent="0.25">
      <c r="A757" s="52">
        <v>442</v>
      </c>
      <c r="B757" s="36"/>
      <c r="C757" s="37"/>
      <c r="D757" s="38"/>
      <c r="E757" s="78"/>
      <c r="F757" s="300"/>
      <c r="G757" s="286"/>
      <c r="H757" s="279"/>
      <c r="I757" s="197" t="str">
        <f t="shared" ref="I757:I775" si="66">IF(AND(COUNTA(B757:D757)&gt;0,J757=1),"Belge Tarihi,Belge Numarası ve KDV Dahil Tutar doldurulduktan sonra KDV Hariç Tutar doldurulabilir.","")</f>
        <v/>
      </c>
      <c r="J757" s="199">
        <f t="shared" ref="J757:J775" si="67">IF(COUNTA(E757:F757)+COUNTA(H757)=3,0,1)</f>
        <v>1</v>
      </c>
      <c r="K757" s="198">
        <f t="shared" ref="K757:K775" si="68">IF(J757=1,0,100000000)</f>
        <v>0</v>
      </c>
    </row>
    <row r="758" spans="1:13" ht="18" customHeight="1" x14ac:dyDescent="0.25">
      <c r="A758" s="52">
        <v>443</v>
      </c>
      <c r="B758" s="36"/>
      <c r="C758" s="37"/>
      <c r="D758" s="38"/>
      <c r="E758" s="78"/>
      <c r="F758" s="300"/>
      <c r="G758" s="286"/>
      <c r="H758" s="279"/>
      <c r="I758" s="197" t="str">
        <f t="shared" si="66"/>
        <v/>
      </c>
      <c r="J758" s="199">
        <f t="shared" si="67"/>
        <v>1</v>
      </c>
      <c r="K758" s="198">
        <f t="shared" si="68"/>
        <v>0</v>
      </c>
    </row>
    <row r="759" spans="1:13" ht="18" customHeight="1" x14ac:dyDescent="0.25">
      <c r="A759" s="52">
        <v>444</v>
      </c>
      <c r="B759" s="36"/>
      <c r="C759" s="37"/>
      <c r="D759" s="38"/>
      <c r="E759" s="78"/>
      <c r="F759" s="300"/>
      <c r="G759" s="286"/>
      <c r="H759" s="279"/>
      <c r="I759" s="197" t="str">
        <f t="shared" si="66"/>
        <v/>
      </c>
      <c r="J759" s="199">
        <f t="shared" si="67"/>
        <v>1</v>
      </c>
      <c r="K759" s="198">
        <f t="shared" si="68"/>
        <v>0</v>
      </c>
    </row>
    <row r="760" spans="1:13" ht="18" customHeight="1" x14ac:dyDescent="0.25">
      <c r="A760" s="52">
        <v>445</v>
      </c>
      <c r="B760" s="36"/>
      <c r="C760" s="37"/>
      <c r="D760" s="38"/>
      <c r="E760" s="78"/>
      <c r="F760" s="300"/>
      <c r="G760" s="286"/>
      <c r="H760" s="279"/>
      <c r="I760" s="197" t="str">
        <f t="shared" si="66"/>
        <v/>
      </c>
      <c r="J760" s="199">
        <f t="shared" si="67"/>
        <v>1</v>
      </c>
      <c r="K760" s="198">
        <f t="shared" si="68"/>
        <v>0</v>
      </c>
    </row>
    <row r="761" spans="1:13" ht="18" customHeight="1" x14ac:dyDescent="0.25">
      <c r="A761" s="52">
        <v>446</v>
      </c>
      <c r="B761" s="36"/>
      <c r="C761" s="37"/>
      <c r="D761" s="38"/>
      <c r="E761" s="78"/>
      <c r="F761" s="300"/>
      <c r="G761" s="286"/>
      <c r="H761" s="279"/>
      <c r="I761" s="197" t="str">
        <f t="shared" si="66"/>
        <v/>
      </c>
      <c r="J761" s="199">
        <f t="shared" si="67"/>
        <v>1</v>
      </c>
      <c r="K761" s="198">
        <f t="shared" si="68"/>
        <v>0</v>
      </c>
    </row>
    <row r="762" spans="1:13" ht="18" customHeight="1" x14ac:dyDescent="0.25">
      <c r="A762" s="52">
        <v>447</v>
      </c>
      <c r="B762" s="36"/>
      <c r="C762" s="37"/>
      <c r="D762" s="38"/>
      <c r="E762" s="78"/>
      <c r="F762" s="300"/>
      <c r="G762" s="286"/>
      <c r="H762" s="279"/>
      <c r="I762" s="197" t="str">
        <f t="shared" si="66"/>
        <v/>
      </c>
      <c r="J762" s="199">
        <f t="shared" si="67"/>
        <v>1</v>
      </c>
      <c r="K762" s="198">
        <f t="shared" si="68"/>
        <v>0</v>
      </c>
    </row>
    <row r="763" spans="1:13" ht="18" customHeight="1" x14ac:dyDescent="0.25">
      <c r="A763" s="52">
        <v>448</v>
      </c>
      <c r="B763" s="36"/>
      <c r="C763" s="37"/>
      <c r="D763" s="38"/>
      <c r="E763" s="78"/>
      <c r="F763" s="300"/>
      <c r="G763" s="286"/>
      <c r="H763" s="279"/>
      <c r="I763" s="197" t="str">
        <f t="shared" si="66"/>
        <v/>
      </c>
      <c r="J763" s="199">
        <f t="shared" si="67"/>
        <v>1</v>
      </c>
      <c r="K763" s="198">
        <f t="shared" si="68"/>
        <v>0</v>
      </c>
    </row>
    <row r="764" spans="1:13" ht="18" customHeight="1" x14ac:dyDescent="0.25">
      <c r="A764" s="52">
        <v>449</v>
      </c>
      <c r="B764" s="36"/>
      <c r="C764" s="37"/>
      <c r="D764" s="38"/>
      <c r="E764" s="78"/>
      <c r="F764" s="300"/>
      <c r="G764" s="286"/>
      <c r="H764" s="279"/>
      <c r="I764" s="197" t="str">
        <f t="shared" si="66"/>
        <v/>
      </c>
      <c r="J764" s="199">
        <f t="shared" si="67"/>
        <v>1</v>
      </c>
      <c r="K764" s="198">
        <f t="shared" si="68"/>
        <v>0</v>
      </c>
      <c r="L764" s="124"/>
    </row>
    <row r="765" spans="1:13" ht="18" customHeight="1" x14ac:dyDescent="0.25">
      <c r="A765" s="52">
        <v>450</v>
      </c>
      <c r="B765" s="36"/>
      <c r="C765" s="37"/>
      <c r="D765" s="38"/>
      <c r="E765" s="78"/>
      <c r="F765" s="300"/>
      <c r="G765" s="286"/>
      <c r="H765" s="279"/>
      <c r="I765" s="197" t="str">
        <f t="shared" si="66"/>
        <v/>
      </c>
      <c r="J765" s="199">
        <f t="shared" si="67"/>
        <v>1</v>
      </c>
      <c r="K765" s="198">
        <f t="shared" si="68"/>
        <v>0</v>
      </c>
    </row>
    <row r="766" spans="1:13" ht="18" customHeight="1" x14ac:dyDescent="0.25">
      <c r="A766" s="52">
        <v>451</v>
      </c>
      <c r="B766" s="36"/>
      <c r="C766" s="37"/>
      <c r="D766" s="38"/>
      <c r="E766" s="78"/>
      <c r="F766" s="300"/>
      <c r="G766" s="286"/>
      <c r="H766" s="279"/>
      <c r="I766" s="197" t="str">
        <f t="shared" si="66"/>
        <v/>
      </c>
      <c r="J766" s="199">
        <f t="shared" si="67"/>
        <v>1</v>
      </c>
      <c r="K766" s="198">
        <f t="shared" si="68"/>
        <v>0</v>
      </c>
    </row>
    <row r="767" spans="1:13" ht="18" customHeight="1" x14ac:dyDescent="0.25">
      <c r="A767" s="52">
        <v>452</v>
      </c>
      <c r="B767" s="36"/>
      <c r="C767" s="37"/>
      <c r="D767" s="38"/>
      <c r="E767" s="78"/>
      <c r="F767" s="300"/>
      <c r="G767" s="286"/>
      <c r="H767" s="279"/>
      <c r="I767" s="197" t="str">
        <f t="shared" si="66"/>
        <v/>
      </c>
      <c r="J767" s="199">
        <f t="shared" si="67"/>
        <v>1</v>
      </c>
      <c r="K767" s="198">
        <f t="shared" si="68"/>
        <v>0</v>
      </c>
    </row>
    <row r="768" spans="1:13" ht="18" customHeight="1" x14ac:dyDescent="0.25">
      <c r="A768" s="52">
        <v>453</v>
      </c>
      <c r="B768" s="36"/>
      <c r="C768" s="37"/>
      <c r="D768" s="38"/>
      <c r="E768" s="78"/>
      <c r="F768" s="300"/>
      <c r="G768" s="286"/>
      <c r="H768" s="279"/>
      <c r="I768" s="197" t="str">
        <f t="shared" si="66"/>
        <v/>
      </c>
      <c r="J768" s="199">
        <f t="shared" si="67"/>
        <v>1</v>
      </c>
      <c r="K768" s="198">
        <f t="shared" si="68"/>
        <v>0</v>
      </c>
    </row>
    <row r="769" spans="1:13" ht="18" customHeight="1" x14ac:dyDescent="0.25">
      <c r="A769" s="52">
        <v>454</v>
      </c>
      <c r="B769" s="36"/>
      <c r="C769" s="37"/>
      <c r="D769" s="38"/>
      <c r="E769" s="78"/>
      <c r="F769" s="300"/>
      <c r="G769" s="286"/>
      <c r="H769" s="279"/>
      <c r="I769" s="197" t="str">
        <f t="shared" si="66"/>
        <v/>
      </c>
      <c r="J769" s="199">
        <f t="shared" si="67"/>
        <v>1</v>
      </c>
      <c r="K769" s="198">
        <f t="shared" si="68"/>
        <v>0</v>
      </c>
    </row>
    <row r="770" spans="1:13" ht="18" customHeight="1" x14ac:dyDescent="0.25">
      <c r="A770" s="52">
        <v>455</v>
      </c>
      <c r="B770" s="36"/>
      <c r="C770" s="37"/>
      <c r="D770" s="38"/>
      <c r="E770" s="78"/>
      <c r="F770" s="300"/>
      <c r="G770" s="286"/>
      <c r="H770" s="279"/>
      <c r="I770" s="197" t="str">
        <f t="shared" si="66"/>
        <v/>
      </c>
      <c r="J770" s="199">
        <f t="shared" si="67"/>
        <v>1</v>
      </c>
      <c r="K770" s="198">
        <f t="shared" si="68"/>
        <v>0</v>
      </c>
    </row>
    <row r="771" spans="1:13" ht="18" customHeight="1" x14ac:dyDescent="0.25">
      <c r="A771" s="52">
        <v>456</v>
      </c>
      <c r="B771" s="36"/>
      <c r="C771" s="37"/>
      <c r="D771" s="38"/>
      <c r="E771" s="78"/>
      <c r="F771" s="300"/>
      <c r="G771" s="286"/>
      <c r="H771" s="279"/>
      <c r="I771" s="197" t="str">
        <f t="shared" si="66"/>
        <v/>
      </c>
      <c r="J771" s="199">
        <f t="shared" si="67"/>
        <v>1</v>
      </c>
      <c r="K771" s="198">
        <f t="shared" si="68"/>
        <v>0</v>
      </c>
    </row>
    <row r="772" spans="1:13" ht="18" customHeight="1" x14ac:dyDescent="0.25">
      <c r="A772" s="52">
        <v>457</v>
      </c>
      <c r="B772" s="36"/>
      <c r="C772" s="37"/>
      <c r="D772" s="38"/>
      <c r="E772" s="78"/>
      <c r="F772" s="300"/>
      <c r="G772" s="286"/>
      <c r="H772" s="279"/>
      <c r="I772" s="197" t="str">
        <f t="shared" si="66"/>
        <v/>
      </c>
      <c r="J772" s="199">
        <f t="shared" si="67"/>
        <v>1</v>
      </c>
      <c r="K772" s="198">
        <f t="shared" si="68"/>
        <v>0</v>
      </c>
    </row>
    <row r="773" spans="1:13" ht="18" customHeight="1" x14ac:dyDescent="0.25">
      <c r="A773" s="52">
        <v>458</v>
      </c>
      <c r="B773" s="36"/>
      <c r="C773" s="37"/>
      <c r="D773" s="38"/>
      <c r="E773" s="78"/>
      <c r="F773" s="300"/>
      <c r="G773" s="286"/>
      <c r="H773" s="279"/>
      <c r="I773" s="197" t="str">
        <f t="shared" si="66"/>
        <v/>
      </c>
      <c r="J773" s="199">
        <f t="shared" si="67"/>
        <v>1</v>
      </c>
      <c r="K773" s="198">
        <f t="shared" si="68"/>
        <v>0</v>
      </c>
    </row>
    <row r="774" spans="1:13" ht="18" customHeight="1" x14ac:dyDescent="0.25">
      <c r="A774" s="52">
        <v>459</v>
      </c>
      <c r="B774" s="36"/>
      <c r="C774" s="37"/>
      <c r="D774" s="38"/>
      <c r="E774" s="78"/>
      <c r="F774" s="300"/>
      <c r="G774" s="286"/>
      <c r="H774" s="279"/>
      <c r="I774" s="197" t="str">
        <f t="shared" si="66"/>
        <v/>
      </c>
      <c r="J774" s="199">
        <f t="shared" si="67"/>
        <v>1</v>
      </c>
      <c r="K774" s="198">
        <f t="shared" si="68"/>
        <v>0</v>
      </c>
    </row>
    <row r="775" spans="1:13" ht="18" customHeight="1" thickBot="1" x14ac:dyDescent="0.3">
      <c r="A775" s="71">
        <v>460</v>
      </c>
      <c r="B775" s="39"/>
      <c r="C775" s="40"/>
      <c r="D775" s="41"/>
      <c r="E775" s="80"/>
      <c r="F775" s="301"/>
      <c r="G775" s="287"/>
      <c r="H775" s="280"/>
      <c r="I775" s="197" t="str">
        <f t="shared" si="66"/>
        <v/>
      </c>
      <c r="J775" s="199">
        <f t="shared" si="67"/>
        <v>1</v>
      </c>
      <c r="K775" s="198">
        <f t="shared" si="68"/>
        <v>0</v>
      </c>
    </row>
    <row r="776" spans="1:13" ht="18" customHeight="1" thickBot="1" x14ac:dyDescent="0.3">
      <c r="A776" s="82"/>
      <c r="B776" s="82"/>
      <c r="C776" s="82"/>
      <c r="D776" s="82"/>
      <c r="E776" s="82"/>
      <c r="F776" s="11" t="s">
        <v>46</v>
      </c>
      <c r="G776" s="281">
        <f>SUM(G756:G775)+G742</f>
        <v>0</v>
      </c>
      <c r="H776" s="320"/>
      <c r="I776" s="119"/>
      <c r="J776" s="196">
        <f>IF(G776&gt;G742,ROW(A782),0)</f>
        <v>0</v>
      </c>
      <c r="K776" s="75"/>
      <c r="L776" s="193">
        <f>IF(G776&gt;G742,ROW(A782),0)</f>
        <v>0</v>
      </c>
    </row>
    <row r="777" spans="1:13" x14ac:dyDescent="0.25">
      <c r="A777" s="82"/>
      <c r="B777" s="82"/>
      <c r="C777" s="82"/>
      <c r="D777" s="82"/>
      <c r="E777" s="82"/>
      <c r="F777" s="82"/>
      <c r="G777" s="82"/>
      <c r="H777" s="82"/>
      <c r="I777" s="119"/>
      <c r="J777" s="75"/>
      <c r="K777" s="75"/>
      <c r="L777" s="126"/>
      <c r="M777" s="126"/>
    </row>
    <row r="778" spans="1:13" x14ac:dyDescent="0.25">
      <c r="A778" t="s">
        <v>155</v>
      </c>
      <c r="B778" s="82"/>
      <c r="C778" s="82"/>
      <c r="D778" s="82"/>
      <c r="E778" s="82"/>
      <c r="F778" s="82"/>
      <c r="G778" s="82"/>
      <c r="H778" s="82"/>
      <c r="I778" s="119"/>
      <c r="J778" s="75"/>
      <c r="K778" s="75"/>
    </row>
    <row r="779" spans="1:13" x14ac:dyDescent="0.25">
      <c r="A779" s="82"/>
      <c r="B779" s="82"/>
      <c r="C779" s="82"/>
      <c r="D779" s="82"/>
      <c r="E779" s="82"/>
      <c r="F779" s="82"/>
      <c r="G779" s="82"/>
      <c r="H779" s="82"/>
      <c r="I779" s="119"/>
      <c r="J779" s="75"/>
      <c r="K779" s="75"/>
    </row>
    <row r="780" spans="1:13" ht="18.75" x14ac:dyDescent="0.3">
      <c r="A780" s="349" t="s">
        <v>43</v>
      </c>
      <c r="B780" s="350">
        <f ca="1">imzatarihi</f>
        <v>46091</v>
      </c>
      <c r="C780" s="352" t="s">
        <v>44</v>
      </c>
      <c r="D780" s="348" t="str">
        <f>IF(kurulusyetkilisi&gt;0,kurulusyetkilisi,"")</f>
        <v/>
      </c>
      <c r="H780" s="82"/>
      <c r="I780" s="119"/>
      <c r="J780" s="75"/>
      <c r="K780" s="75"/>
    </row>
    <row r="781" spans="1:13" ht="18.75" x14ac:dyDescent="0.3">
      <c r="B781" s="351"/>
      <c r="C781" s="352" t="s">
        <v>45</v>
      </c>
      <c r="F781" s="349"/>
      <c r="H781" s="82"/>
      <c r="I781" s="119"/>
      <c r="J781" s="75"/>
      <c r="K781" s="75"/>
    </row>
    <row r="782" spans="1:13" x14ac:dyDescent="0.25">
      <c r="A782" s="82"/>
      <c r="B782" s="82"/>
      <c r="C782" s="82"/>
      <c r="D782" s="82"/>
      <c r="E782" s="82"/>
      <c r="F782" s="82"/>
      <c r="G782" s="82"/>
      <c r="H782" s="82"/>
      <c r="I782" s="119"/>
      <c r="J782" s="75"/>
      <c r="K782" s="75"/>
    </row>
    <row r="783" spans="1:13" x14ac:dyDescent="0.25">
      <c r="A783" s="501" t="s">
        <v>121</v>
      </c>
      <c r="B783" s="501"/>
      <c r="C783" s="501"/>
      <c r="D783" s="501"/>
      <c r="E783" s="501"/>
      <c r="F783" s="501"/>
      <c r="G783" s="501"/>
      <c r="H783" s="501"/>
      <c r="I783" s="116"/>
      <c r="J783" s="75"/>
      <c r="K783" s="75"/>
    </row>
    <row r="784" spans="1:13" x14ac:dyDescent="0.25">
      <c r="A784" s="489" t="str">
        <f>IF(YilDonem&lt;&gt;"",CONCATENATE(YilDonem," dönemine aittir."),"")</f>
        <v/>
      </c>
      <c r="B784" s="489"/>
      <c r="C784" s="489"/>
      <c r="D784" s="489"/>
      <c r="E784" s="489"/>
      <c r="F784" s="489"/>
      <c r="G784" s="489"/>
      <c r="H784" s="489"/>
      <c r="I784" s="116"/>
      <c r="J784" s="75"/>
      <c r="K784" s="75"/>
    </row>
    <row r="785" spans="1:13" ht="15.95" customHeight="1" thickBot="1" x14ac:dyDescent="0.3">
      <c r="A785" s="519" t="s">
        <v>148</v>
      </c>
      <c r="B785" s="519"/>
      <c r="C785" s="519"/>
      <c r="D785" s="519"/>
      <c r="E785" s="519"/>
      <c r="F785" s="519"/>
      <c r="G785" s="519"/>
      <c r="H785" s="519"/>
      <c r="I785" s="116"/>
      <c r="J785" s="75"/>
      <c r="K785" s="75"/>
    </row>
    <row r="786" spans="1:13" ht="31.7" customHeight="1" thickBot="1" x14ac:dyDescent="0.3">
      <c r="A786" s="520" t="s">
        <v>1</v>
      </c>
      <c r="B786" s="521"/>
      <c r="C786" s="493" t="str">
        <f>IF(ProjeNo&gt;0,ProjeNo,"")</f>
        <v/>
      </c>
      <c r="D786" s="494"/>
      <c r="E786" s="494"/>
      <c r="F786" s="494"/>
      <c r="G786" s="494"/>
      <c r="H786" s="495"/>
      <c r="I786" s="116"/>
      <c r="J786" s="75"/>
      <c r="K786" s="75"/>
    </row>
    <row r="787" spans="1:13" ht="45" customHeight="1" thickBot="1" x14ac:dyDescent="0.3">
      <c r="A787" s="522" t="s">
        <v>11</v>
      </c>
      <c r="B787" s="523"/>
      <c r="C787" s="498" t="str">
        <f>IF(ProjeAdi&gt;0,ProjeAdi,"")</f>
        <v/>
      </c>
      <c r="D787" s="499"/>
      <c r="E787" s="499"/>
      <c r="F787" s="499"/>
      <c r="G787" s="499"/>
      <c r="H787" s="500"/>
      <c r="I787" s="116"/>
      <c r="J787" s="75"/>
      <c r="K787" s="75"/>
    </row>
    <row r="788" spans="1:13" s="46" customFormat="1" ht="37.15" customHeight="1" thickBot="1" x14ac:dyDescent="0.3">
      <c r="A788" s="487" t="s">
        <v>7</v>
      </c>
      <c r="B788" s="487" t="s">
        <v>118</v>
      </c>
      <c r="C788" s="487" t="s">
        <v>119</v>
      </c>
      <c r="D788" s="487" t="s">
        <v>120</v>
      </c>
      <c r="E788" s="487" t="s">
        <v>93</v>
      </c>
      <c r="F788" s="487" t="s">
        <v>94</v>
      </c>
      <c r="G788" s="137" t="s">
        <v>95</v>
      </c>
      <c r="H788" s="137" t="s">
        <v>95</v>
      </c>
      <c r="I788" s="117"/>
      <c r="J788" s="76"/>
      <c r="K788" s="76"/>
      <c r="L788" s="125"/>
      <c r="M788" s="125"/>
    </row>
    <row r="789" spans="1:13" ht="18" customHeight="1" thickBot="1" x14ac:dyDescent="0.3">
      <c r="A789" s="505"/>
      <c r="B789" s="505"/>
      <c r="C789" s="505"/>
      <c r="D789" s="505"/>
      <c r="E789" s="505"/>
      <c r="F789" s="505"/>
      <c r="G789" s="138" t="s">
        <v>96</v>
      </c>
      <c r="H789" s="138" t="s">
        <v>99</v>
      </c>
      <c r="I789" s="116"/>
      <c r="J789" s="75"/>
      <c r="K789" s="75"/>
    </row>
    <row r="790" spans="1:13" ht="18" customHeight="1" x14ac:dyDescent="0.25">
      <c r="A790" s="70">
        <v>461</v>
      </c>
      <c r="B790" s="54"/>
      <c r="C790" s="55"/>
      <c r="D790" s="77"/>
      <c r="E790" s="56"/>
      <c r="F790" s="299"/>
      <c r="G790" s="285"/>
      <c r="H790" s="272"/>
      <c r="I790" s="197" t="str">
        <f>IF(AND(COUNTA(B790:D790)&gt;0,J790=1),"Belge Tarihi,Belge Numarası ve KDV Dahil Tutar doldurulduktan sonra KDV Hariç Tutar doldurulabilir.","")</f>
        <v/>
      </c>
      <c r="J790" s="199">
        <f>IF(COUNTA(E790:F790)+COUNTA(H790)=3,0,1)</f>
        <v>1</v>
      </c>
      <c r="K790" s="198">
        <f>IF(J790=1,0,100000000)</f>
        <v>0</v>
      </c>
    </row>
    <row r="791" spans="1:13" ht="18" customHeight="1" x14ac:dyDescent="0.25">
      <c r="A791" s="52">
        <v>462</v>
      </c>
      <c r="B791" s="36"/>
      <c r="C791" s="37"/>
      <c r="D791" s="38"/>
      <c r="E791" s="78"/>
      <c r="F791" s="300"/>
      <c r="G791" s="286"/>
      <c r="H791" s="279"/>
      <c r="I791" s="197" t="str">
        <f t="shared" ref="I791:I809" si="69">IF(AND(COUNTA(B791:D791)&gt;0,J791=1),"Belge Tarihi,Belge Numarası ve KDV Dahil Tutar doldurulduktan sonra KDV Hariç Tutar doldurulabilir.","")</f>
        <v/>
      </c>
      <c r="J791" s="199">
        <f t="shared" ref="J791:J809" si="70">IF(COUNTA(E791:F791)+COUNTA(H791)=3,0,1)</f>
        <v>1</v>
      </c>
      <c r="K791" s="198">
        <f t="shared" ref="K791:K809" si="71">IF(J791=1,0,100000000)</f>
        <v>0</v>
      </c>
    </row>
    <row r="792" spans="1:13" ht="18" customHeight="1" x14ac:dyDescent="0.25">
      <c r="A792" s="52">
        <v>463</v>
      </c>
      <c r="B792" s="36"/>
      <c r="C792" s="37"/>
      <c r="D792" s="38"/>
      <c r="E792" s="78"/>
      <c r="F792" s="300"/>
      <c r="G792" s="286"/>
      <c r="H792" s="279"/>
      <c r="I792" s="197" t="str">
        <f t="shared" si="69"/>
        <v/>
      </c>
      <c r="J792" s="199">
        <f t="shared" si="70"/>
        <v>1</v>
      </c>
      <c r="K792" s="198">
        <f t="shared" si="71"/>
        <v>0</v>
      </c>
    </row>
    <row r="793" spans="1:13" ht="18" customHeight="1" x14ac:dyDescent="0.25">
      <c r="A793" s="52">
        <v>464</v>
      </c>
      <c r="B793" s="36"/>
      <c r="C793" s="37"/>
      <c r="D793" s="38"/>
      <c r="E793" s="78"/>
      <c r="F793" s="300"/>
      <c r="G793" s="286"/>
      <c r="H793" s="279"/>
      <c r="I793" s="197" t="str">
        <f t="shared" si="69"/>
        <v/>
      </c>
      <c r="J793" s="199">
        <f t="shared" si="70"/>
        <v>1</v>
      </c>
      <c r="K793" s="198">
        <f t="shared" si="71"/>
        <v>0</v>
      </c>
    </row>
    <row r="794" spans="1:13" ht="18" customHeight="1" x14ac:dyDescent="0.25">
      <c r="A794" s="52">
        <v>465</v>
      </c>
      <c r="B794" s="36"/>
      <c r="C794" s="37"/>
      <c r="D794" s="38"/>
      <c r="E794" s="78"/>
      <c r="F794" s="300"/>
      <c r="G794" s="286"/>
      <c r="H794" s="279"/>
      <c r="I794" s="197" t="str">
        <f t="shared" si="69"/>
        <v/>
      </c>
      <c r="J794" s="199">
        <f t="shared" si="70"/>
        <v>1</v>
      </c>
      <c r="K794" s="198">
        <f t="shared" si="71"/>
        <v>0</v>
      </c>
    </row>
    <row r="795" spans="1:13" ht="18" customHeight="1" x14ac:dyDescent="0.25">
      <c r="A795" s="52">
        <v>466</v>
      </c>
      <c r="B795" s="36"/>
      <c r="C795" s="37"/>
      <c r="D795" s="38"/>
      <c r="E795" s="78"/>
      <c r="F795" s="300"/>
      <c r="G795" s="286"/>
      <c r="H795" s="279"/>
      <c r="I795" s="197" t="str">
        <f t="shared" si="69"/>
        <v/>
      </c>
      <c r="J795" s="199">
        <f t="shared" si="70"/>
        <v>1</v>
      </c>
      <c r="K795" s="198">
        <f t="shared" si="71"/>
        <v>0</v>
      </c>
    </row>
    <row r="796" spans="1:13" ht="18" customHeight="1" x14ac:dyDescent="0.25">
      <c r="A796" s="52">
        <v>467</v>
      </c>
      <c r="B796" s="36"/>
      <c r="C796" s="37"/>
      <c r="D796" s="38"/>
      <c r="E796" s="78"/>
      <c r="F796" s="300"/>
      <c r="G796" s="286"/>
      <c r="H796" s="279"/>
      <c r="I796" s="197" t="str">
        <f t="shared" si="69"/>
        <v/>
      </c>
      <c r="J796" s="199">
        <f t="shared" si="70"/>
        <v>1</v>
      </c>
      <c r="K796" s="198">
        <f t="shared" si="71"/>
        <v>0</v>
      </c>
    </row>
    <row r="797" spans="1:13" ht="18" customHeight="1" x14ac:dyDescent="0.25">
      <c r="A797" s="52">
        <v>468</v>
      </c>
      <c r="B797" s="36"/>
      <c r="C797" s="37"/>
      <c r="D797" s="38"/>
      <c r="E797" s="78"/>
      <c r="F797" s="300"/>
      <c r="G797" s="286"/>
      <c r="H797" s="279"/>
      <c r="I797" s="197" t="str">
        <f t="shared" si="69"/>
        <v/>
      </c>
      <c r="J797" s="199">
        <f t="shared" si="70"/>
        <v>1</v>
      </c>
      <c r="K797" s="198">
        <f t="shared" si="71"/>
        <v>0</v>
      </c>
    </row>
    <row r="798" spans="1:13" ht="18" customHeight="1" x14ac:dyDescent="0.25">
      <c r="A798" s="52">
        <v>469</v>
      </c>
      <c r="B798" s="36"/>
      <c r="C798" s="37"/>
      <c r="D798" s="38"/>
      <c r="E798" s="78"/>
      <c r="F798" s="300"/>
      <c r="G798" s="286"/>
      <c r="H798" s="279"/>
      <c r="I798" s="197" t="str">
        <f t="shared" si="69"/>
        <v/>
      </c>
      <c r="J798" s="199">
        <f t="shared" si="70"/>
        <v>1</v>
      </c>
      <c r="K798" s="198">
        <f t="shared" si="71"/>
        <v>0</v>
      </c>
    </row>
    <row r="799" spans="1:13" ht="18" customHeight="1" x14ac:dyDescent="0.25">
      <c r="A799" s="52">
        <v>470</v>
      </c>
      <c r="B799" s="36"/>
      <c r="C799" s="37"/>
      <c r="D799" s="38"/>
      <c r="E799" s="78"/>
      <c r="F799" s="300"/>
      <c r="G799" s="286"/>
      <c r="H799" s="279"/>
      <c r="I799" s="197" t="str">
        <f t="shared" si="69"/>
        <v/>
      </c>
      <c r="J799" s="199">
        <f t="shared" si="70"/>
        <v>1</v>
      </c>
      <c r="K799" s="198">
        <f t="shared" si="71"/>
        <v>0</v>
      </c>
      <c r="L799" s="124"/>
    </row>
    <row r="800" spans="1:13" ht="18" customHeight="1" x14ac:dyDescent="0.25">
      <c r="A800" s="52">
        <v>471</v>
      </c>
      <c r="B800" s="36"/>
      <c r="C800" s="37"/>
      <c r="D800" s="38"/>
      <c r="E800" s="78"/>
      <c r="F800" s="300"/>
      <c r="G800" s="286"/>
      <c r="H800" s="279"/>
      <c r="I800" s="197" t="str">
        <f t="shared" si="69"/>
        <v/>
      </c>
      <c r="J800" s="199">
        <f t="shared" si="70"/>
        <v>1</v>
      </c>
      <c r="K800" s="198">
        <f t="shared" si="71"/>
        <v>0</v>
      </c>
    </row>
    <row r="801" spans="1:13" ht="18" customHeight="1" x14ac:dyDescent="0.25">
      <c r="A801" s="52">
        <v>472</v>
      </c>
      <c r="B801" s="36"/>
      <c r="C801" s="37"/>
      <c r="D801" s="38"/>
      <c r="E801" s="78"/>
      <c r="F801" s="300"/>
      <c r="G801" s="286"/>
      <c r="H801" s="279"/>
      <c r="I801" s="197" t="str">
        <f t="shared" si="69"/>
        <v/>
      </c>
      <c r="J801" s="199">
        <f t="shared" si="70"/>
        <v>1</v>
      </c>
      <c r="K801" s="198">
        <f t="shared" si="71"/>
        <v>0</v>
      </c>
    </row>
    <row r="802" spans="1:13" ht="18" customHeight="1" x14ac:dyDescent="0.25">
      <c r="A802" s="52">
        <v>473</v>
      </c>
      <c r="B802" s="36"/>
      <c r="C802" s="37"/>
      <c r="D802" s="38"/>
      <c r="E802" s="78"/>
      <c r="F802" s="300"/>
      <c r="G802" s="286"/>
      <c r="H802" s="279"/>
      <c r="I802" s="197" t="str">
        <f t="shared" si="69"/>
        <v/>
      </c>
      <c r="J802" s="199">
        <f t="shared" si="70"/>
        <v>1</v>
      </c>
      <c r="K802" s="198">
        <f t="shared" si="71"/>
        <v>0</v>
      </c>
    </row>
    <row r="803" spans="1:13" ht="18" customHeight="1" x14ac:dyDescent="0.25">
      <c r="A803" s="52">
        <v>474</v>
      </c>
      <c r="B803" s="36"/>
      <c r="C803" s="37"/>
      <c r="D803" s="38"/>
      <c r="E803" s="78"/>
      <c r="F803" s="300"/>
      <c r="G803" s="286"/>
      <c r="H803" s="279"/>
      <c r="I803" s="197" t="str">
        <f t="shared" si="69"/>
        <v/>
      </c>
      <c r="J803" s="199">
        <f t="shared" si="70"/>
        <v>1</v>
      </c>
      <c r="K803" s="198">
        <f t="shared" si="71"/>
        <v>0</v>
      </c>
    </row>
    <row r="804" spans="1:13" ht="18" customHeight="1" x14ac:dyDescent="0.25">
      <c r="A804" s="52">
        <v>475</v>
      </c>
      <c r="B804" s="36"/>
      <c r="C804" s="37"/>
      <c r="D804" s="38"/>
      <c r="E804" s="78"/>
      <c r="F804" s="300"/>
      <c r="G804" s="286"/>
      <c r="H804" s="279"/>
      <c r="I804" s="197" t="str">
        <f t="shared" si="69"/>
        <v/>
      </c>
      <c r="J804" s="199">
        <f t="shared" si="70"/>
        <v>1</v>
      </c>
      <c r="K804" s="198">
        <f t="shared" si="71"/>
        <v>0</v>
      </c>
    </row>
    <row r="805" spans="1:13" ht="18" customHeight="1" x14ac:dyDescent="0.25">
      <c r="A805" s="52">
        <v>476</v>
      </c>
      <c r="B805" s="36"/>
      <c r="C805" s="37"/>
      <c r="D805" s="38"/>
      <c r="E805" s="78"/>
      <c r="F805" s="300"/>
      <c r="G805" s="286"/>
      <c r="H805" s="279"/>
      <c r="I805" s="197" t="str">
        <f t="shared" si="69"/>
        <v/>
      </c>
      <c r="J805" s="199">
        <f t="shared" si="70"/>
        <v>1</v>
      </c>
      <c r="K805" s="198">
        <f t="shared" si="71"/>
        <v>0</v>
      </c>
    </row>
    <row r="806" spans="1:13" ht="18" customHeight="1" x14ac:dyDescent="0.25">
      <c r="A806" s="52">
        <v>477</v>
      </c>
      <c r="B806" s="36"/>
      <c r="C806" s="37"/>
      <c r="D806" s="38"/>
      <c r="E806" s="78"/>
      <c r="F806" s="300"/>
      <c r="G806" s="286"/>
      <c r="H806" s="279"/>
      <c r="I806" s="197" t="str">
        <f t="shared" si="69"/>
        <v/>
      </c>
      <c r="J806" s="199">
        <f t="shared" si="70"/>
        <v>1</v>
      </c>
      <c r="K806" s="198">
        <f t="shared" si="71"/>
        <v>0</v>
      </c>
    </row>
    <row r="807" spans="1:13" ht="18" customHeight="1" x14ac:dyDescent="0.25">
      <c r="A807" s="52">
        <v>478</v>
      </c>
      <c r="B807" s="36"/>
      <c r="C807" s="37"/>
      <c r="D807" s="38"/>
      <c r="E807" s="78"/>
      <c r="F807" s="300"/>
      <c r="G807" s="286"/>
      <c r="H807" s="279"/>
      <c r="I807" s="197" t="str">
        <f t="shared" si="69"/>
        <v/>
      </c>
      <c r="J807" s="199">
        <f t="shared" si="70"/>
        <v>1</v>
      </c>
      <c r="K807" s="198">
        <f t="shared" si="71"/>
        <v>0</v>
      </c>
    </row>
    <row r="808" spans="1:13" ht="18" customHeight="1" x14ac:dyDescent="0.25">
      <c r="A808" s="52">
        <v>479</v>
      </c>
      <c r="B808" s="36"/>
      <c r="C808" s="37"/>
      <c r="D808" s="38"/>
      <c r="E808" s="78"/>
      <c r="F808" s="300"/>
      <c r="G808" s="286"/>
      <c r="H808" s="279"/>
      <c r="I808" s="197" t="str">
        <f t="shared" si="69"/>
        <v/>
      </c>
      <c r="J808" s="199">
        <f t="shared" si="70"/>
        <v>1</v>
      </c>
      <c r="K808" s="198">
        <f t="shared" si="71"/>
        <v>0</v>
      </c>
    </row>
    <row r="809" spans="1:13" ht="18" customHeight="1" thickBot="1" x14ac:dyDescent="0.3">
      <c r="A809" s="71">
        <v>480</v>
      </c>
      <c r="B809" s="39"/>
      <c r="C809" s="40"/>
      <c r="D809" s="41"/>
      <c r="E809" s="80"/>
      <c r="F809" s="301"/>
      <c r="G809" s="287"/>
      <c r="H809" s="280"/>
      <c r="I809" s="197" t="str">
        <f t="shared" si="69"/>
        <v/>
      </c>
      <c r="J809" s="199">
        <f t="shared" si="70"/>
        <v>1</v>
      </c>
      <c r="K809" s="198">
        <f t="shared" si="71"/>
        <v>0</v>
      </c>
    </row>
    <row r="810" spans="1:13" ht="18" customHeight="1" thickBot="1" x14ac:dyDescent="0.3">
      <c r="A810" s="82"/>
      <c r="B810" s="82"/>
      <c r="C810" s="82"/>
      <c r="D810" s="82"/>
      <c r="E810" s="82"/>
      <c r="F810" s="11" t="s">
        <v>46</v>
      </c>
      <c r="G810" s="281">
        <f>SUM(G790:G809)+G776</f>
        <v>0</v>
      </c>
      <c r="H810" s="320"/>
      <c r="I810" s="119"/>
      <c r="J810" s="196">
        <f>IF(G810&gt;G776,ROW(A816),0)</f>
        <v>0</v>
      </c>
      <c r="K810" s="75"/>
      <c r="L810" s="193">
        <f>IF(G810&gt;G776,ROW(A816),0)</f>
        <v>0</v>
      </c>
    </row>
    <row r="811" spans="1:13" x14ac:dyDescent="0.25">
      <c r="A811" s="82"/>
      <c r="B811" s="82"/>
      <c r="C811" s="82"/>
      <c r="D811" s="82"/>
      <c r="E811" s="82"/>
      <c r="F811" s="82"/>
      <c r="G811" s="82"/>
      <c r="H811" s="82"/>
      <c r="I811" s="119"/>
      <c r="J811" s="75"/>
      <c r="K811" s="75"/>
    </row>
    <row r="812" spans="1:13" x14ac:dyDescent="0.25">
      <c r="A812" t="s">
        <v>155</v>
      </c>
      <c r="B812" s="82"/>
      <c r="C812" s="82"/>
      <c r="D812" s="82"/>
      <c r="E812" s="82"/>
      <c r="F812" s="82"/>
      <c r="G812" s="82"/>
      <c r="H812" s="82"/>
      <c r="I812" s="119"/>
      <c r="J812" s="75"/>
      <c r="K812" s="75"/>
      <c r="L812" s="126"/>
      <c r="M812" s="126"/>
    </row>
    <row r="813" spans="1:13" x14ac:dyDescent="0.25">
      <c r="A813" s="82"/>
      <c r="B813" s="82"/>
      <c r="C813" s="82"/>
      <c r="D813" s="82"/>
      <c r="E813" s="82"/>
      <c r="F813" s="82"/>
      <c r="G813" s="82"/>
      <c r="H813" s="82"/>
      <c r="I813" s="119"/>
      <c r="J813" s="75"/>
      <c r="K813" s="75"/>
    </row>
    <row r="814" spans="1:13" ht="18.75" x14ac:dyDescent="0.3">
      <c r="A814" s="349" t="s">
        <v>43</v>
      </c>
      <c r="B814" s="350">
        <f ca="1">imzatarihi</f>
        <v>46091</v>
      </c>
      <c r="C814" s="352" t="s">
        <v>44</v>
      </c>
      <c r="D814" s="348" t="str">
        <f>IF(kurulusyetkilisi&gt;0,kurulusyetkilisi,"")</f>
        <v/>
      </c>
      <c r="H814" s="82"/>
      <c r="I814" s="119"/>
      <c r="J814" s="75"/>
      <c r="K814" s="75"/>
    </row>
    <row r="815" spans="1:13" ht="18.75" x14ac:dyDescent="0.3">
      <c r="B815" s="351"/>
      <c r="C815" s="352" t="s">
        <v>45</v>
      </c>
      <c r="F815" s="349"/>
      <c r="H815" s="82"/>
      <c r="I815" s="119"/>
      <c r="J815" s="75"/>
      <c r="K815" s="75"/>
    </row>
    <row r="816" spans="1:13" x14ac:dyDescent="0.25">
      <c r="A816" s="82"/>
      <c r="B816" s="82"/>
      <c r="C816" s="82"/>
      <c r="D816" s="82"/>
      <c r="E816" s="82"/>
      <c r="F816" s="82"/>
      <c r="G816" s="82"/>
      <c r="H816" s="82"/>
      <c r="I816" s="119"/>
      <c r="J816" s="75"/>
      <c r="K816" s="75"/>
    </row>
    <row r="817" spans="1:13" x14ac:dyDescent="0.25">
      <c r="A817" s="501" t="s">
        <v>121</v>
      </c>
      <c r="B817" s="501"/>
      <c r="C817" s="501"/>
      <c r="D817" s="501"/>
      <c r="E817" s="501"/>
      <c r="F817" s="501"/>
      <c r="G817" s="501"/>
      <c r="H817" s="501"/>
      <c r="I817" s="116"/>
      <c r="J817" s="75"/>
      <c r="K817" s="75"/>
    </row>
    <row r="818" spans="1:13" x14ac:dyDescent="0.25">
      <c r="A818" s="489" t="str">
        <f>IF(YilDonem&lt;&gt;"",CONCATENATE(YilDonem," dönemine aittir."),"")</f>
        <v/>
      </c>
      <c r="B818" s="489"/>
      <c r="C818" s="489"/>
      <c r="D818" s="489"/>
      <c r="E818" s="489"/>
      <c r="F818" s="489"/>
      <c r="G818" s="489"/>
      <c r="H818" s="489"/>
      <c r="I818" s="116"/>
      <c r="J818" s="75"/>
      <c r="K818" s="75"/>
    </row>
    <row r="819" spans="1:13" ht="15.95" customHeight="1" thickBot="1" x14ac:dyDescent="0.3">
      <c r="A819" s="519" t="s">
        <v>148</v>
      </c>
      <c r="B819" s="519"/>
      <c r="C819" s="519"/>
      <c r="D819" s="519"/>
      <c r="E819" s="519"/>
      <c r="F819" s="519"/>
      <c r="G819" s="519"/>
      <c r="H819" s="519"/>
      <c r="I819" s="116"/>
      <c r="J819" s="75"/>
      <c r="K819" s="75"/>
    </row>
    <row r="820" spans="1:13" ht="31.7" customHeight="1" thickBot="1" x14ac:dyDescent="0.3">
      <c r="A820" s="520" t="s">
        <v>1</v>
      </c>
      <c r="B820" s="521"/>
      <c r="C820" s="493" t="str">
        <f>IF(ProjeNo&gt;0,ProjeNo,"")</f>
        <v/>
      </c>
      <c r="D820" s="494"/>
      <c r="E820" s="494"/>
      <c r="F820" s="494"/>
      <c r="G820" s="494"/>
      <c r="H820" s="495"/>
      <c r="I820" s="116"/>
      <c r="J820" s="75"/>
      <c r="K820" s="75"/>
    </row>
    <row r="821" spans="1:13" ht="45" customHeight="1" thickBot="1" x14ac:dyDescent="0.3">
      <c r="A821" s="522" t="s">
        <v>11</v>
      </c>
      <c r="B821" s="523"/>
      <c r="C821" s="498" t="str">
        <f>IF(ProjeAdi&gt;0,ProjeAdi,"")</f>
        <v/>
      </c>
      <c r="D821" s="499"/>
      <c r="E821" s="499"/>
      <c r="F821" s="499"/>
      <c r="G821" s="499"/>
      <c r="H821" s="500"/>
      <c r="I821" s="116"/>
      <c r="J821" s="75"/>
      <c r="K821" s="75"/>
    </row>
    <row r="822" spans="1:13" s="46" customFormat="1" ht="37.15" customHeight="1" thickBot="1" x14ac:dyDescent="0.3">
      <c r="A822" s="487" t="s">
        <v>7</v>
      </c>
      <c r="B822" s="487" t="s">
        <v>118</v>
      </c>
      <c r="C822" s="487" t="s">
        <v>119</v>
      </c>
      <c r="D822" s="487" t="s">
        <v>120</v>
      </c>
      <c r="E822" s="487" t="s">
        <v>93</v>
      </c>
      <c r="F822" s="487" t="s">
        <v>94</v>
      </c>
      <c r="G822" s="137" t="s">
        <v>95</v>
      </c>
      <c r="H822" s="137" t="s">
        <v>95</v>
      </c>
      <c r="I822" s="117"/>
      <c r="J822" s="76"/>
      <c r="K822" s="76"/>
      <c r="L822" s="125"/>
      <c r="M822" s="125"/>
    </row>
    <row r="823" spans="1:13" ht="18" customHeight="1" thickBot="1" x14ac:dyDescent="0.3">
      <c r="A823" s="505"/>
      <c r="B823" s="505"/>
      <c r="C823" s="505"/>
      <c r="D823" s="505"/>
      <c r="E823" s="505"/>
      <c r="F823" s="505"/>
      <c r="G823" s="138" t="s">
        <v>96</v>
      </c>
      <c r="H823" s="138" t="s">
        <v>99</v>
      </c>
      <c r="I823" s="116"/>
      <c r="J823" s="75"/>
      <c r="K823" s="75"/>
    </row>
    <row r="824" spans="1:13" ht="18" customHeight="1" x14ac:dyDescent="0.25">
      <c r="A824" s="70">
        <v>481</v>
      </c>
      <c r="B824" s="54"/>
      <c r="C824" s="55"/>
      <c r="D824" s="77"/>
      <c r="E824" s="56"/>
      <c r="F824" s="299"/>
      <c r="G824" s="285"/>
      <c r="H824" s="272"/>
      <c r="I824" s="197" t="str">
        <f>IF(AND(COUNTA(B824:D824)&gt;0,J824=1),"Belge Tarihi,Belge Numarası ve KDV Dahil Tutar doldurulduktan sonra KDV Hariç Tutar doldurulabilir.","")</f>
        <v/>
      </c>
      <c r="J824" s="199">
        <f>IF(COUNTA(E824:F824)+COUNTA(H824)=3,0,1)</f>
        <v>1</v>
      </c>
      <c r="K824" s="198">
        <f>IF(J824=1,0,100000000)</f>
        <v>0</v>
      </c>
    </row>
    <row r="825" spans="1:13" ht="18" customHeight="1" x14ac:dyDescent="0.25">
      <c r="A825" s="52">
        <v>482</v>
      </c>
      <c r="B825" s="36"/>
      <c r="C825" s="37"/>
      <c r="D825" s="38"/>
      <c r="E825" s="78"/>
      <c r="F825" s="300"/>
      <c r="G825" s="286"/>
      <c r="H825" s="279"/>
      <c r="I825" s="197" t="str">
        <f t="shared" ref="I825:I843" si="72">IF(AND(COUNTA(B825:D825)&gt;0,J825=1),"Belge Tarihi,Belge Numarası ve KDV Dahil Tutar doldurulduktan sonra KDV Hariç Tutar doldurulabilir.","")</f>
        <v/>
      </c>
      <c r="J825" s="199">
        <f t="shared" ref="J825:J843" si="73">IF(COUNTA(E825:F825)+COUNTA(H825)=3,0,1)</f>
        <v>1</v>
      </c>
      <c r="K825" s="198">
        <f t="shared" ref="K825:K843" si="74">IF(J825=1,0,100000000)</f>
        <v>0</v>
      </c>
    </row>
    <row r="826" spans="1:13" ht="18" customHeight="1" x14ac:dyDescent="0.25">
      <c r="A826" s="52">
        <v>483</v>
      </c>
      <c r="B826" s="36"/>
      <c r="C826" s="37"/>
      <c r="D826" s="38"/>
      <c r="E826" s="78"/>
      <c r="F826" s="300"/>
      <c r="G826" s="286"/>
      <c r="H826" s="279"/>
      <c r="I826" s="197" t="str">
        <f t="shared" si="72"/>
        <v/>
      </c>
      <c r="J826" s="199">
        <f t="shared" si="73"/>
        <v>1</v>
      </c>
      <c r="K826" s="198">
        <f t="shared" si="74"/>
        <v>0</v>
      </c>
    </row>
    <row r="827" spans="1:13" ht="18" customHeight="1" x14ac:dyDescent="0.25">
      <c r="A827" s="52">
        <v>484</v>
      </c>
      <c r="B827" s="36"/>
      <c r="C827" s="37"/>
      <c r="D827" s="38"/>
      <c r="E827" s="78"/>
      <c r="F827" s="300"/>
      <c r="G827" s="286"/>
      <c r="H827" s="279"/>
      <c r="I827" s="197" t="str">
        <f t="shared" si="72"/>
        <v/>
      </c>
      <c r="J827" s="199">
        <f t="shared" si="73"/>
        <v>1</v>
      </c>
      <c r="K827" s="198">
        <f t="shared" si="74"/>
        <v>0</v>
      </c>
    </row>
    <row r="828" spans="1:13" ht="18" customHeight="1" x14ac:dyDescent="0.25">
      <c r="A828" s="52">
        <v>485</v>
      </c>
      <c r="B828" s="36"/>
      <c r="C828" s="37"/>
      <c r="D828" s="38"/>
      <c r="E828" s="78"/>
      <c r="F828" s="300"/>
      <c r="G828" s="286"/>
      <c r="H828" s="279"/>
      <c r="I828" s="197" t="str">
        <f t="shared" si="72"/>
        <v/>
      </c>
      <c r="J828" s="199">
        <f t="shared" si="73"/>
        <v>1</v>
      </c>
      <c r="K828" s="198">
        <f t="shared" si="74"/>
        <v>0</v>
      </c>
    </row>
    <row r="829" spans="1:13" ht="18" customHeight="1" x14ac:dyDescent="0.25">
      <c r="A829" s="52">
        <v>486</v>
      </c>
      <c r="B829" s="36"/>
      <c r="C829" s="37"/>
      <c r="D829" s="38"/>
      <c r="E829" s="78"/>
      <c r="F829" s="300"/>
      <c r="G829" s="286"/>
      <c r="H829" s="279"/>
      <c r="I829" s="197" t="str">
        <f t="shared" si="72"/>
        <v/>
      </c>
      <c r="J829" s="199">
        <f t="shared" si="73"/>
        <v>1</v>
      </c>
      <c r="K829" s="198">
        <f t="shared" si="74"/>
        <v>0</v>
      </c>
    </row>
    <row r="830" spans="1:13" ht="18" customHeight="1" x14ac:dyDescent="0.25">
      <c r="A830" s="52">
        <v>487</v>
      </c>
      <c r="B830" s="36"/>
      <c r="C830" s="37"/>
      <c r="D830" s="38"/>
      <c r="E830" s="78"/>
      <c r="F830" s="300"/>
      <c r="G830" s="286"/>
      <c r="H830" s="279"/>
      <c r="I830" s="197" t="str">
        <f t="shared" si="72"/>
        <v/>
      </c>
      <c r="J830" s="199">
        <f t="shared" si="73"/>
        <v>1</v>
      </c>
      <c r="K830" s="198">
        <f t="shared" si="74"/>
        <v>0</v>
      </c>
    </row>
    <row r="831" spans="1:13" ht="18" customHeight="1" x14ac:dyDescent="0.25">
      <c r="A831" s="52">
        <v>488</v>
      </c>
      <c r="B831" s="36"/>
      <c r="C831" s="37"/>
      <c r="D831" s="38"/>
      <c r="E831" s="78"/>
      <c r="F831" s="300"/>
      <c r="G831" s="286"/>
      <c r="H831" s="279"/>
      <c r="I831" s="197" t="str">
        <f t="shared" si="72"/>
        <v/>
      </c>
      <c r="J831" s="199">
        <f t="shared" si="73"/>
        <v>1</v>
      </c>
      <c r="K831" s="198">
        <f t="shared" si="74"/>
        <v>0</v>
      </c>
    </row>
    <row r="832" spans="1:13" ht="18" customHeight="1" x14ac:dyDescent="0.25">
      <c r="A832" s="52">
        <v>489</v>
      </c>
      <c r="B832" s="36"/>
      <c r="C832" s="37"/>
      <c r="D832" s="38"/>
      <c r="E832" s="78"/>
      <c r="F832" s="300"/>
      <c r="G832" s="286"/>
      <c r="H832" s="279"/>
      <c r="I832" s="197" t="str">
        <f t="shared" si="72"/>
        <v/>
      </c>
      <c r="J832" s="199">
        <f t="shared" si="73"/>
        <v>1</v>
      </c>
      <c r="K832" s="198">
        <f t="shared" si="74"/>
        <v>0</v>
      </c>
    </row>
    <row r="833" spans="1:13" ht="18" customHeight="1" x14ac:dyDescent="0.25">
      <c r="A833" s="52">
        <v>490</v>
      </c>
      <c r="B833" s="36"/>
      <c r="C833" s="37"/>
      <c r="D833" s="38"/>
      <c r="E833" s="78"/>
      <c r="F833" s="300"/>
      <c r="G833" s="286"/>
      <c r="H833" s="279"/>
      <c r="I833" s="197" t="str">
        <f t="shared" si="72"/>
        <v/>
      </c>
      <c r="J833" s="199">
        <f t="shared" si="73"/>
        <v>1</v>
      </c>
      <c r="K833" s="198">
        <f t="shared" si="74"/>
        <v>0</v>
      </c>
    </row>
    <row r="834" spans="1:13" ht="18" customHeight="1" x14ac:dyDescent="0.25">
      <c r="A834" s="52">
        <v>491</v>
      </c>
      <c r="B834" s="36"/>
      <c r="C834" s="37"/>
      <c r="D834" s="38"/>
      <c r="E834" s="78"/>
      <c r="F834" s="300"/>
      <c r="G834" s="286"/>
      <c r="H834" s="279"/>
      <c r="I834" s="197" t="str">
        <f t="shared" si="72"/>
        <v/>
      </c>
      <c r="J834" s="199">
        <f t="shared" si="73"/>
        <v>1</v>
      </c>
      <c r="K834" s="198">
        <f t="shared" si="74"/>
        <v>0</v>
      </c>
      <c r="L834" s="124"/>
    </row>
    <row r="835" spans="1:13" ht="18" customHeight="1" x14ac:dyDescent="0.25">
      <c r="A835" s="52">
        <v>492</v>
      </c>
      <c r="B835" s="36"/>
      <c r="C835" s="37"/>
      <c r="D835" s="38"/>
      <c r="E835" s="78"/>
      <c r="F835" s="300"/>
      <c r="G835" s="286"/>
      <c r="H835" s="279"/>
      <c r="I835" s="197" t="str">
        <f t="shared" si="72"/>
        <v/>
      </c>
      <c r="J835" s="199">
        <f t="shared" si="73"/>
        <v>1</v>
      </c>
      <c r="K835" s="198">
        <f t="shared" si="74"/>
        <v>0</v>
      </c>
    </row>
    <row r="836" spans="1:13" ht="18" customHeight="1" x14ac:dyDescent="0.25">
      <c r="A836" s="52">
        <v>493</v>
      </c>
      <c r="B836" s="36"/>
      <c r="C836" s="37"/>
      <c r="D836" s="38"/>
      <c r="E836" s="78"/>
      <c r="F836" s="300"/>
      <c r="G836" s="286"/>
      <c r="H836" s="279"/>
      <c r="I836" s="197" t="str">
        <f t="shared" si="72"/>
        <v/>
      </c>
      <c r="J836" s="199">
        <f t="shared" si="73"/>
        <v>1</v>
      </c>
      <c r="K836" s="198">
        <f t="shared" si="74"/>
        <v>0</v>
      </c>
    </row>
    <row r="837" spans="1:13" ht="18" customHeight="1" x14ac:dyDescent="0.25">
      <c r="A837" s="52">
        <v>494</v>
      </c>
      <c r="B837" s="36"/>
      <c r="C837" s="37"/>
      <c r="D837" s="38"/>
      <c r="E837" s="78"/>
      <c r="F837" s="300"/>
      <c r="G837" s="286"/>
      <c r="H837" s="279"/>
      <c r="I837" s="197" t="str">
        <f t="shared" si="72"/>
        <v/>
      </c>
      <c r="J837" s="199">
        <f t="shared" si="73"/>
        <v>1</v>
      </c>
      <c r="K837" s="198">
        <f t="shared" si="74"/>
        <v>0</v>
      </c>
    </row>
    <row r="838" spans="1:13" ht="18" customHeight="1" x14ac:dyDescent="0.25">
      <c r="A838" s="52">
        <v>495</v>
      </c>
      <c r="B838" s="36"/>
      <c r="C838" s="37"/>
      <c r="D838" s="38"/>
      <c r="E838" s="78"/>
      <c r="F838" s="300"/>
      <c r="G838" s="286"/>
      <c r="H838" s="279"/>
      <c r="I838" s="197" t="str">
        <f t="shared" si="72"/>
        <v/>
      </c>
      <c r="J838" s="199">
        <f t="shared" si="73"/>
        <v>1</v>
      </c>
      <c r="K838" s="198">
        <f t="shared" si="74"/>
        <v>0</v>
      </c>
    </row>
    <row r="839" spans="1:13" ht="18" customHeight="1" x14ac:dyDescent="0.25">
      <c r="A839" s="52">
        <v>496</v>
      </c>
      <c r="B839" s="36"/>
      <c r="C839" s="37"/>
      <c r="D839" s="38"/>
      <c r="E839" s="78"/>
      <c r="F839" s="300"/>
      <c r="G839" s="286"/>
      <c r="H839" s="279"/>
      <c r="I839" s="197" t="str">
        <f t="shared" si="72"/>
        <v/>
      </c>
      <c r="J839" s="199">
        <f t="shared" si="73"/>
        <v>1</v>
      </c>
      <c r="K839" s="198">
        <f t="shared" si="74"/>
        <v>0</v>
      </c>
    </row>
    <row r="840" spans="1:13" ht="18" customHeight="1" x14ac:dyDescent="0.25">
      <c r="A840" s="52">
        <v>497</v>
      </c>
      <c r="B840" s="36"/>
      <c r="C840" s="37"/>
      <c r="D840" s="38"/>
      <c r="E840" s="78"/>
      <c r="F840" s="300"/>
      <c r="G840" s="286"/>
      <c r="H840" s="279"/>
      <c r="I840" s="197" t="str">
        <f t="shared" si="72"/>
        <v/>
      </c>
      <c r="J840" s="199">
        <f t="shared" si="73"/>
        <v>1</v>
      </c>
      <c r="K840" s="198">
        <f t="shared" si="74"/>
        <v>0</v>
      </c>
    </row>
    <row r="841" spans="1:13" ht="18" customHeight="1" x14ac:dyDescent="0.25">
      <c r="A841" s="52">
        <v>498</v>
      </c>
      <c r="B841" s="36"/>
      <c r="C841" s="37"/>
      <c r="D841" s="38"/>
      <c r="E841" s="78"/>
      <c r="F841" s="300"/>
      <c r="G841" s="286"/>
      <c r="H841" s="279"/>
      <c r="I841" s="197" t="str">
        <f t="shared" si="72"/>
        <v/>
      </c>
      <c r="J841" s="199">
        <f t="shared" si="73"/>
        <v>1</v>
      </c>
      <c r="K841" s="198">
        <f t="shared" si="74"/>
        <v>0</v>
      </c>
    </row>
    <row r="842" spans="1:13" ht="18" customHeight="1" x14ac:dyDescent="0.25">
      <c r="A842" s="52">
        <v>499</v>
      </c>
      <c r="B842" s="36"/>
      <c r="C842" s="37"/>
      <c r="D842" s="38"/>
      <c r="E842" s="78"/>
      <c r="F842" s="300"/>
      <c r="G842" s="286"/>
      <c r="H842" s="279"/>
      <c r="I842" s="197" t="str">
        <f t="shared" si="72"/>
        <v/>
      </c>
      <c r="J842" s="199">
        <f t="shared" si="73"/>
        <v>1</v>
      </c>
      <c r="K842" s="198">
        <f t="shared" si="74"/>
        <v>0</v>
      </c>
    </row>
    <row r="843" spans="1:13" ht="18" customHeight="1" thickBot="1" x14ac:dyDescent="0.3">
      <c r="A843" s="71">
        <v>500</v>
      </c>
      <c r="B843" s="39"/>
      <c r="C843" s="40"/>
      <c r="D843" s="41"/>
      <c r="E843" s="80"/>
      <c r="F843" s="301"/>
      <c r="G843" s="287"/>
      <c r="H843" s="280"/>
      <c r="I843" s="197" t="str">
        <f t="shared" si="72"/>
        <v/>
      </c>
      <c r="J843" s="199">
        <f t="shared" si="73"/>
        <v>1</v>
      </c>
      <c r="K843" s="198">
        <f t="shared" si="74"/>
        <v>0</v>
      </c>
    </row>
    <row r="844" spans="1:13" ht="18" customHeight="1" thickBot="1" x14ac:dyDescent="0.3">
      <c r="A844" s="82"/>
      <c r="B844" s="82"/>
      <c r="C844" s="82"/>
      <c r="D844" s="82"/>
      <c r="E844" s="82"/>
      <c r="F844" s="11" t="s">
        <v>46</v>
      </c>
      <c r="G844" s="281">
        <f>SUM(G824:G843)+G810</f>
        <v>0</v>
      </c>
      <c r="H844" s="320"/>
      <c r="I844" s="119"/>
      <c r="J844" s="196">
        <f>IF(G844&gt;G810,ROW(A850),0)</f>
        <v>0</v>
      </c>
      <c r="K844" s="75"/>
      <c r="L844" s="193">
        <f>IF(G844&gt;G810,ROW(A850),0)</f>
        <v>0</v>
      </c>
    </row>
    <row r="845" spans="1:13" x14ac:dyDescent="0.25">
      <c r="A845" s="82"/>
      <c r="B845" s="82"/>
      <c r="C845" s="82"/>
      <c r="D845" s="82"/>
      <c r="E845" s="82"/>
      <c r="F845" s="82"/>
      <c r="G845" s="82"/>
      <c r="H845" s="82"/>
      <c r="I845" s="119"/>
      <c r="J845" s="75"/>
      <c r="K845" s="75"/>
    </row>
    <row r="846" spans="1:13" x14ac:dyDescent="0.25">
      <c r="A846" t="s">
        <v>155</v>
      </c>
      <c r="B846" s="82"/>
      <c r="C846" s="82"/>
      <c r="D846" s="82"/>
      <c r="E846" s="82"/>
      <c r="F846" s="82"/>
      <c r="G846" s="82"/>
      <c r="H846" s="82"/>
      <c r="I846" s="119"/>
      <c r="J846" s="75"/>
      <c r="K846" s="75"/>
    </row>
    <row r="847" spans="1:13" x14ac:dyDescent="0.25">
      <c r="A847" s="82"/>
      <c r="B847" s="82"/>
      <c r="C847" s="82"/>
      <c r="D847" s="82"/>
      <c r="E847" s="82"/>
      <c r="F847" s="82"/>
      <c r="G847" s="82"/>
      <c r="H847" s="82"/>
      <c r="I847" s="119"/>
      <c r="J847" s="75"/>
      <c r="K847" s="75"/>
      <c r="L847" s="126"/>
      <c r="M847" s="126"/>
    </row>
    <row r="848" spans="1:13" ht="18.75" x14ac:dyDescent="0.3">
      <c r="A848" s="349" t="s">
        <v>43</v>
      </c>
      <c r="B848" s="350">
        <f ca="1">imzatarihi</f>
        <v>46091</v>
      </c>
      <c r="C848" s="352" t="s">
        <v>44</v>
      </c>
      <c r="D848" s="348" t="str">
        <f>IF(kurulusyetkilisi&gt;0,kurulusyetkilisi,"")</f>
        <v/>
      </c>
      <c r="H848" s="82"/>
      <c r="I848" s="119"/>
      <c r="J848" s="75"/>
      <c r="K848" s="75"/>
    </row>
    <row r="849" spans="1:13" ht="18.75" x14ac:dyDescent="0.3">
      <c r="B849" s="351"/>
      <c r="C849" s="352" t="s">
        <v>45</v>
      </c>
      <c r="F849" s="349"/>
      <c r="H849" s="82"/>
      <c r="I849" s="119"/>
      <c r="J849" s="75"/>
      <c r="K849" s="75"/>
    </row>
    <row r="850" spans="1:13" x14ac:dyDescent="0.25">
      <c r="A850" s="82"/>
      <c r="B850" s="82"/>
      <c r="C850" s="82"/>
      <c r="D850" s="82"/>
      <c r="E850" s="82"/>
      <c r="F850" s="82"/>
      <c r="G850" s="82"/>
      <c r="H850" s="82"/>
      <c r="I850" s="119"/>
      <c r="J850" s="75"/>
      <c r="K850" s="75"/>
    </row>
    <row r="851" spans="1:13" x14ac:dyDescent="0.25">
      <c r="A851" s="501" t="s">
        <v>121</v>
      </c>
      <c r="B851" s="501"/>
      <c r="C851" s="501"/>
      <c r="D851" s="501"/>
      <c r="E851" s="501"/>
      <c r="F851" s="501"/>
      <c r="G851" s="501"/>
      <c r="H851" s="501"/>
      <c r="I851" s="116"/>
      <c r="J851" s="75"/>
      <c r="K851" s="75"/>
    </row>
    <row r="852" spans="1:13" x14ac:dyDescent="0.25">
      <c r="A852" s="489" t="str">
        <f>IF(YilDonem&lt;&gt;"",CONCATENATE(YilDonem," dönemine aittir."),"")</f>
        <v/>
      </c>
      <c r="B852" s="489"/>
      <c r="C852" s="489"/>
      <c r="D852" s="489"/>
      <c r="E852" s="489"/>
      <c r="F852" s="489"/>
      <c r="G852" s="489"/>
      <c r="H852" s="489"/>
      <c r="I852" s="116"/>
      <c r="J852" s="75"/>
      <c r="K852" s="75"/>
    </row>
    <row r="853" spans="1:13" ht="15.95" customHeight="1" thickBot="1" x14ac:dyDescent="0.3">
      <c r="A853" s="519" t="s">
        <v>148</v>
      </c>
      <c r="B853" s="519"/>
      <c r="C853" s="519"/>
      <c r="D853" s="519"/>
      <c r="E853" s="519"/>
      <c r="F853" s="519"/>
      <c r="G853" s="519"/>
      <c r="H853" s="519"/>
      <c r="I853" s="116"/>
      <c r="J853" s="75"/>
      <c r="K853" s="75"/>
    </row>
    <row r="854" spans="1:13" ht="31.7" customHeight="1" thickBot="1" x14ac:dyDescent="0.3">
      <c r="A854" s="520" t="s">
        <v>1</v>
      </c>
      <c r="B854" s="521"/>
      <c r="C854" s="493" t="str">
        <f>IF(ProjeNo&gt;0,ProjeNo,"")</f>
        <v/>
      </c>
      <c r="D854" s="494"/>
      <c r="E854" s="494"/>
      <c r="F854" s="494"/>
      <c r="G854" s="494"/>
      <c r="H854" s="495"/>
      <c r="I854" s="116"/>
      <c r="J854" s="75"/>
      <c r="K854" s="75"/>
    </row>
    <row r="855" spans="1:13" ht="45" customHeight="1" thickBot="1" x14ac:dyDescent="0.3">
      <c r="A855" s="522" t="s">
        <v>11</v>
      </c>
      <c r="B855" s="523"/>
      <c r="C855" s="498" t="str">
        <f>IF(ProjeAdi&gt;0,ProjeAdi,"")</f>
        <v/>
      </c>
      <c r="D855" s="499"/>
      <c r="E855" s="499"/>
      <c r="F855" s="499"/>
      <c r="G855" s="499"/>
      <c r="H855" s="500"/>
      <c r="I855" s="116"/>
      <c r="J855" s="75"/>
      <c r="K855" s="75"/>
    </row>
    <row r="856" spans="1:13" s="46" customFormat="1" ht="37.15" customHeight="1" thickBot="1" x14ac:dyDescent="0.3">
      <c r="A856" s="487" t="s">
        <v>7</v>
      </c>
      <c r="B856" s="487" t="s">
        <v>118</v>
      </c>
      <c r="C856" s="487" t="s">
        <v>119</v>
      </c>
      <c r="D856" s="487" t="s">
        <v>120</v>
      </c>
      <c r="E856" s="487" t="s">
        <v>93</v>
      </c>
      <c r="F856" s="487" t="s">
        <v>94</v>
      </c>
      <c r="G856" s="137" t="s">
        <v>95</v>
      </c>
      <c r="H856" s="137" t="s">
        <v>95</v>
      </c>
      <c r="I856" s="117"/>
      <c r="J856" s="76"/>
      <c r="K856" s="76"/>
      <c r="L856" s="125"/>
      <c r="M856" s="125"/>
    </row>
    <row r="857" spans="1:13" ht="18" customHeight="1" thickBot="1" x14ac:dyDescent="0.3">
      <c r="A857" s="505"/>
      <c r="B857" s="505"/>
      <c r="C857" s="505"/>
      <c r="D857" s="505"/>
      <c r="E857" s="505"/>
      <c r="F857" s="505"/>
      <c r="G857" s="138" t="s">
        <v>96</v>
      </c>
      <c r="H857" s="138" t="s">
        <v>99</v>
      </c>
      <c r="I857" s="116"/>
      <c r="J857" s="75"/>
      <c r="K857" s="75"/>
    </row>
    <row r="858" spans="1:13" ht="18" customHeight="1" x14ac:dyDescent="0.25">
      <c r="A858" s="70">
        <v>501</v>
      </c>
      <c r="B858" s="54"/>
      <c r="C858" s="55"/>
      <c r="D858" s="77"/>
      <c r="E858" s="56"/>
      <c r="F858" s="299"/>
      <c r="G858" s="285"/>
      <c r="H858" s="272"/>
      <c r="I858" s="197" t="str">
        <f>IF(AND(COUNTA(B858:D858)&gt;0,J858=1),"Belge Tarihi,Belge Numarası ve KDV Dahil Tutar doldurulduktan sonra KDV Hariç Tutar doldurulabilir.","")</f>
        <v/>
      </c>
      <c r="J858" s="199">
        <f>IF(COUNTA(E858:F858)+COUNTA(H858)=3,0,1)</f>
        <v>1</v>
      </c>
      <c r="K858" s="198">
        <f>IF(J858=1,0,100000000)</f>
        <v>0</v>
      </c>
    </row>
    <row r="859" spans="1:13" ht="18" customHeight="1" x14ac:dyDescent="0.25">
      <c r="A859" s="52">
        <v>502</v>
      </c>
      <c r="B859" s="36"/>
      <c r="C859" s="37"/>
      <c r="D859" s="38"/>
      <c r="E859" s="78"/>
      <c r="F859" s="300"/>
      <c r="G859" s="286"/>
      <c r="H859" s="279"/>
      <c r="I859" s="197" t="str">
        <f t="shared" ref="I859:I877" si="75">IF(AND(COUNTA(B859:D859)&gt;0,J859=1),"Belge Tarihi,Belge Numarası ve KDV Dahil Tutar doldurulduktan sonra KDV Hariç Tutar doldurulabilir.","")</f>
        <v/>
      </c>
      <c r="J859" s="199">
        <f t="shared" ref="J859:J877" si="76">IF(COUNTA(E859:F859)+COUNTA(H859)=3,0,1)</f>
        <v>1</v>
      </c>
      <c r="K859" s="198">
        <f t="shared" ref="K859:K877" si="77">IF(J859=1,0,100000000)</f>
        <v>0</v>
      </c>
    </row>
    <row r="860" spans="1:13" ht="18" customHeight="1" x14ac:dyDescent="0.25">
      <c r="A860" s="52">
        <v>503</v>
      </c>
      <c r="B860" s="36"/>
      <c r="C860" s="37"/>
      <c r="D860" s="38"/>
      <c r="E860" s="78"/>
      <c r="F860" s="300"/>
      <c r="G860" s="286"/>
      <c r="H860" s="279"/>
      <c r="I860" s="197" t="str">
        <f t="shared" si="75"/>
        <v/>
      </c>
      <c r="J860" s="199">
        <f t="shared" si="76"/>
        <v>1</v>
      </c>
      <c r="K860" s="198">
        <f t="shared" si="77"/>
        <v>0</v>
      </c>
    </row>
    <row r="861" spans="1:13" ht="18" customHeight="1" x14ac:dyDescent="0.25">
      <c r="A861" s="52">
        <v>504</v>
      </c>
      <c r="B861" s="36"/>
      <c r="C861" s="37"/>
      <c r="D861" s="38"/>
      <c r="E861" s="78"/>
      <c r="F861" s="300"/>
      <c r="G861" s="286"/>
      <c r="H861" s="279"/>
      <c r="I861" s="197" t="str">
        <f t="shared" si="75"/>
        <v/>
      </c>
      <c r="J861" s="199">
        <f t="shared" si="76"/>
        <v>1</v>
      </c>
      <c r="K861" s="198">
        <f t="shared" si="77"/>
        <v>0</v>
      </c>
    </row>
    <row r="862" spans="1:13" ht="18" customHeight="1" x14ac:dyDescent="0.25">
      <c r="A862" s="52">
        <v>505</v>
      </c>
      <c r="B862" s="36"/>
      <c r="C862" s="37"/>
      <c r="D862" s="38"/>
      <c r="E862" s="78"/>
      <c r="F862" s="300"/>
      <c r="G862" s="286"/>
      <c r="H862" s="279"/>
      <c r="I862" s="197" t="str">
        <f t="shared" si="75"/>
        <v/>
      </c>
      <c r="J862" s="199">
        <f t="shared" si="76"/>
        <v>1</v>
      </c>
      <c r="K862" s="198">
        <f t="shared" si="77"/>
        <v>0</v>
      </c>
    </row>
    <row r="863" spans="1:13" ht="18" customHeight="1" x14ac:dyDescent="0.25">
      <c r="A863" s="52">
        <v>506</v>
      </c>
      <c r="B863" s="36"/>
      <c r="C863" s="37"/>
      <c r="D863" s="38"/>
      <c r="E863" s="78"/>
      <c r="F863" s="300"/>
      <c r="G863" s="286"/>
      <c r="H863" s="279"/>
      <c r="I863" s="197" t="str">
        <f t="shared" si="75"/>
        <v/>
      </c>
      <c r="J863" s="199">
        <f t="shared" si="76"/>
        <v>1</v>
      </c>
      <c r="K863" s="198">
        <f t="shared" si="77"/>
        <v>0</v>
      </c>
    </row>
    <row r="864" spans="1:13" ht="18" customHeight="1" x14ac:dyDescent="0.25">
      <c r="A864" s="52">
        <v>507</v>
      </c>
      <c r="B864" s="36"/>
      <c r="C864" s="37"/>
      <c r="D864" s="38"/>
      <c r="E864" s="78"/>
      <c r="F864" s="300"/>
      <c r="G864" s="286"/>
      <c r="H864" s="279"/>
      <c r="I864" s="197" t="str">
        <f t="shared" si="75"/>
        <v/>
      </c>
      <c r="J864" s="199">
        <f t="shared" si="76"/>
        <v>1</v>
      </c>
      <c r="K864" s="198">
        <f t="shared" si="77"/>
        <v>0</v>
      </c>
    </row>
    <row r="865" spans="1:12" ht="18" customHeight="1" x14ac:dyDescent="0.25">
      <c r="A865" s="52">
        <v>508</v>
      </c>
      <c r="B865" s="36"/>
      <c r="C865" s="37"/>
      <c r="D865" s="38"/>
      <c r="E865" s="78"/>
      <c r="F865" s="300"/>
      <c r="G865" s="286"/>
      <c r="H865" s="279"/>
      <c r="I865" s="197" t="str">
        <f t="shared" si="75"/>
        <v/>
      </c>
      <c r="J865" s="199">
        <f t="shared" si="76"/>
        <v>1</v>
      </c>
      <c r="K865" s="198">
        <f t="shared" si="77"/>
        <v>0</v>
      </c>
    </row>
    <row r="866" spans="1:12" ht="18" customHeight="1" x14ac:dyDescent="0.25">
      <c r="A866" s="52">
        <v>509</v>
      </c>
      <c r="B866" s="36"/>
      <c r="C866" s="37"/>
      <c r="D866" s="38"/>
      <c r="E866" s="78"/>
      <c r="F866" s="300"/>
      <c r="G866" s="286"/>
      <c r="H866" s="279"/>
      <c r="I866" s="197" t="str">
        <f t="shared" si="75"/>
        <v/>
      </c>
      <c r="J866" s="199">
        <f t="shared" si="76"/>
        <v>1</v>
      </c>
      <c r="K866" s="198">
        <f t="shared" si="77"/>
        <v>0</v>
      </c>
    </row>
    <row r="867" spans="1:12" ht="18" customHeight="1" x14ac:dyDescent="0.25">
      <c r="A867" s="52">
        <v>510</v>
      </c>
      <c r="B867" s="36"/>
      <c r="C867" s="37"/>
      <c r="D867" s="38"/>
      <c r="E867" s="78"/>
      <c r="F867" s="300"/>
      <c r="G867" s="286"/>
      <c r="H867" s="279"/>
      <c r="I867" s="197" t="str">
        <f t="shared" si="75"/>
        <v/>
      </c>
      <c r="J867" s="199">
        <f t="shared" si="76"/>
        <v>1</v>
      </c>
      <c r="K867" s="198">
        <f t="shared" si="77"/>
        <v>0</v>
      </c>
    </row>
    <row r="868" spans="1:12" ht="18" customHeight="1" x14ac:dyDescent="0.25">
      <c r="A868" s="52">
        <v>511</v>
      </c>
      <c r="B868" s="36"/>
      <c r="C868" s="37"/>
      <c r="D868" s="38"/>
      <c r="E868" s="78"/>
      <c r="F868" s="300"/>
      <c r="G868" s="286"/>
      <c r="H868" s="279"/>
      <c r="I868" s="197" t="str">
        <f t="shared" si="75"/>
        <v/>
      </c>
      <c r="J868" s="199">
        <f t="shared" si="76"/>
        <v>1</v>
      </c>
      <c r="K868" s="198">
        <f t="shared" si="77"/>
        <v>0</v>
      </c>
    </row>
    <row r="869" spans="1:12" ht="18" customHeight="1" x14ac:dyDescent="0.25">
      <c r="A869" s="52">
        <v>512</v>
      </c>
      <c r="B869" s="36"/>
      <c r="C869" s="37"/>
      <c r="D869" s="38"/>
      <c r="E869" s="78"/>
      <c r="F869" s="300"/>
      <c r="G869" s="286"/>
      <c r="H869" s="279"/>
      <c r="I869" s="197" t="str">
        <f t="shared" si="75"/>
        <v/>
      </c>
      <c r="J869" s="199">
        <f t="shared" si="76"/>
        <v>1</v>
      </c>
      <c r="K869" s="198">
        <f t="shared" si="77"/>
        <v>0</v>
      </c>
      <c r="L869" s="124"/>
    </row>
    <row r="870" spans="1:12" ht="18" customHeight="1" x14ac:dyDescent="0.25">
      <c r="A870" s="52">
        <v>513</v>
      </c>
      <c r="B870" s="36"/>
      <c r="C870" s="37"/>
      <c r="D870" s="38"/>
      <c r="E870" s="78"/>
      <c r="F870" s="300"/>
      <c r="G870" s="286"/>
      <c r="H870" s="279"/>
      <c r="I870" s="197" t="str">
        <f t="shared" si="75"/>
        <v/>
      </c>
      <c r="J870" s="199">
        <f t="shared" si="76"/>
        <v>1</v>
      </c>
      <c r="K870" s="198">
        <f t="shared" si="77"/>
        <v>0</v>
      </c>
    </row>
    <row r="871" spans="1:12" ht="18" customHeight="1" x14ac:dyDescent="0.25">
      <c r="A871" s="52">
        <v>514</v>
      </c>
      <c r="B871" s="36"/>
      <c r="C871" s="37"/>
      <c r="D871" s="38"/>
      <c r="E871" s="78"/>
      <c r="F871" s="300"/>
      <c r="G871" s="286"/>
      <c r="H871" s="279"/>
      <c r="I871" s="197" t="str">
        <f t="shared" si="75"/>
        <v/>
      </c>
      <c r="J871" s="199">
        <f t="shared" si="76"/>
        <v>1</v>
      </c>
      <c r="K871" s="198">
        <f t="shared" si="77"/>
        <v>0</v>
      </c>
    </row>
    <row r="872" spans="1:12" ht="18" customHeight="1" x14ac:dyDescent="0.25">
      <c r="A872" s="52">
        <v>515</v>
      </c>
      <c r="B872" s="36"/>
      <c r="C872" s="37"/>
      <c r="D872" s="38"/>
      <c r="E872" s="78"/>
      <c r="F872" s="300"/>
      <c r="G872" s="286"/>
      <c r="H872" s="279"/>
      <c r="I872" s="197" t="str">
        <f t="shared" si="75"/>
        <v/>
      </c>
      <c r="J872" s="199">
        <f t="shared" si="76"/>
        <v>1</v>
      </c>
      <c r="K872" s="198">
        <f t="shared" si="77"/>
        <v>0</v>
      </c>
    </row>
    <row r="873" spans="1:12" ht="18" customHeight="1" x14ac:dyDescent="0.25">
      <c r="A873" s="52">
        <v>516</v>
      </c>
      <c r="B873" s="36"/>
      <c r="C873" s="37"/>
      <c r="D873" s="38"/>
      <c r="E873" s="78"/>
      <c r="F873" s="300"/>
      <c r="G873" s="286"/>
      <c r="H873" s="279"/>
      <c r="I873" s="197" t="str">
        <f t="shared" si="75"/>
        <v/>
      </c>
      <c r="J873" s="199">
        <f t="shared" si="76"/>
        <v>1</v>
      </c>
      <c r="K873" s="198">
        <f t="shared" si="77"/>
        <v>0</v>
      </c>
    </row>
    <row r="874" spans="1:12" ht="18" customHeight="1" x14ac:dyDescent="0.25">
      <c r="A874" s="52">
        <v>517</v>
      </c>
      <c r="B874" s="36"/>
      <c r="C874" s="37"/>
      <c r="D874" s="38"/>
      <c r="E874" s="78"/>
      <c r="F874" s="300"/>
      <c r="G874" s="286"/>
      <c r="H874" s="279"/>
      <c r="I874" s="197" t="str">
        <f t="shared" si="75"/>
        <v/>
      </c>
      <c r="J874" s="199">
        <f t="shared" si="76"/>
        <v>1</v>
      </c>
      <c r="K874" s="198">
        <f t="shared" si="77"/>
        <v>0</v>
      </c>
    </row>
    <row r="875" spans="1:12" ht="18" customHeight="1" x14ac:dyDescent="0.25">
      <c r="A875" s="52">
        <v>518</v>
      </c>
      <c r="B875" s="36"/>
      <c r="C875" s="37"/>
      <c r="D875" s="38"/>
      <c r="E875" s="78"/>
      <c r="F875" s="300"/>
      <c r="G875" s="286"/>
      <c r="H875" s="279"/>
      <c r="I875" s="197" t="str">
        <f t="shared" si="75"/>
        <v/>
      </c>
      <c r="J875" s="199">
        <f t="shared" si="76"/>
        <v>1</v>
      </c>
      <c r="K875" s="198">
        <f t="shared" si="77"/>
        <v>0</v>
      </c>
    </row>
    <row r="876" spans="1:12" ht="18" customHeight="1" x14ac:dyDescent="0.25">
      <c r="A876" s="52">
        <v>519</v>
      </c>
      <c r="B876" s="36"/>
      <c r="C876" s="37"/>
      <c r="D876" s="38"/>
      <c r="E876" s="78"/>
      <c r="F876" s="300"/>
      <c r="G876" s="286"/>
      <c r="H876" s="279"/>
      <c r="I876" s="197" t="str">
        <f t="shared" si="75"/>
        <v/>
      </c>
      <c r="J876" s="199">
        <f t="shared" si="76"/>
        <v>1</v>
      </c>
      <c r="K876" s="198">
        <f t="shared" si="77"/>
        <v>0</v>
      </c>
    </row>
    <row r="877" spans="1:12" ht="18" customHeight="1" thickBot="1" x14ac:dyDescent="0.3">
      <c r="A877" s="71">
        <v>520</v>
      </c>
      <c r="B877" s="39"/>
      <c r="C877" s="40"/>
      <c r="D877" s="41"/>
      <c r="E877" s="80"/>
      <c r="F877" s="301"/>
      <c r="G877" s="287"/>
      <c r="H877" s="280"/>
      <c r="I877" s="197" t="str">
        <f t="shared" si="75"/>
        <v/>
      </c>
      <c r="J877" s="199">
        <f t="shared" si="76"/>
        <v>1</v>
      </c>
      <c r="K877" s="198">
        <f t="shared" si="77"/>
        <v>0</v>
      </c>
    </row>
    <row r="878" spans="1:12" ht="18" customHeight="1" thickBot="1" x14ac:dyDescent="0.3">
      <c r="A878" s="82"/>
      <c r="B878" s="82"/>
      <c r="C878" s="82"/>
      <c r="D878" s="82"/>
      <c r="E878" s="82"/>
      <c r="F878" s="11" t="s">
        <v>46</v>
      </c>
      <c r="G878" s="281">
        <f>SUM(G858:G877)+G844</f>
        <v>0</v>
      </c>
      <c r="H878" s="320"/>
      <c r="I878" s="119"/>
      <c r="J878" s="196">
        <f>IF(G878&gt;G844,ROW(A884),0)</f>
        <v>0</v>
      </c>
      <c r="K878" s="75"/>
      <c r="L878" s="193">
        <f>IF(G878&gt;G844,ROW(A884),0)</f>
        <v>0</v>
      </c>
    </row>
    <row r="879" spans="1:12" x14ac:dyDescent="0.25">
      <c r="A879" s="82"/>
      <c r="B879" s="82"/>
      <c r="C879" s="82"/>
      <c r="D879" s="82"/>
      <c r="E879" s="82"/>
      <c r="F879" s="82"/>
      <c r="G879" s="82"/>
      <c r="H879" s="82"/>
      <c r="I879" s="119"/>
      <c r="J879" s="75"/>
      <c r="K879" s="75"/>
    </row>
    <row r="880" spans="1:12" x14ac:dyDescent="0.25">
      <c r="A880" t="s">
        <v>155</v>
      </c>
      <c r="B880" s="82"/>
      <c r="C880" s="82"/>
      <c r="D880" s="82"/>
      <c r="E880" s="82"/>
      <c r="F880" s="82"/>
      <c r="G880" s="82"/>
      <c r="H880" s="82"/>
      <c r="I880" s="119"/>
      <c r="J880" s="75"/>
      <c r="K880" s="75"/>
    </row>
    <row r="881" spans="1:13" x14ac:dyDescent="0.25">
      <c r="A881" s="82"/>
      <c r="B881" s="82"/>
      <c r="C881" s="82"/>
      <c r="D881" s="82"/>
      <c r="E881" s="82"/>
      <c r="F881" s="82"/>
      <c r="G881" s="82"/>
      <c r="H881" s="82"/>
      <c r="I881" s="119"/>
      <c r="J881" s="75"/>
      <c r="K881" s="75"/>
    </row>
    <row r="882" spans="1:13" ht="18.75" x14ac:dyDescent="0.3">
      <c r="A882" s="349" t="s">
        <v>43</v>
      </c>
      <c r="B882" s="350">
        <f ca="1">imzatarihi</f>
        <v>46091</v>
      </c>
      <c r="C882" s="352" t="s">
        <v>44</v>
      </c>
      <c r="D882" s="348" t="str">
        <f>IF(kurulusyetkilisi&gt;0,kurulusyetkilisi,"")</f>
        <v/>
      </c>
      <c r="H882" s="82"/>
      <c r="I882" s="119"/>
      <c r="J882" s="75"/>
      <c r="K882" s="75"/>
      <c r="L882" s="126"/>
      <c r="M882" s="126"/>
    </row>
    <row r="883" spans="1:13" ht="18.75" x14ac:dyDescent="0.3">
      <c r="B883" s="351"/>
      <c r="C883" s="352" t="s">
        <v>45</v>
      </c>
      <c r="F883" s="349"/>
      <c r="H883" s="82"/>
      <c r="I883" s="119"/>
      <c r="J883" s="75"/>
      <c r="K883" s="75"/>
    </row>
    <row r="884" spans="1:13" x14ac:dyDescent="0.25">
      <c r="A884" s="82"/>
      <c r="B884" s="82"/>
      <c r="C884" s="82"/>
      <c r="D884" s="82"/>
      <c r="E884" s="82"/>
      <c r="F884" s="82"/>
      <c r="G884" s="82"/>
      <c r="H884" s="82"/>
      <c r="I884" s="119"/>
      <c r="J884" s="75"/>
      <c r="K884" s="75"/>
    </row>
    <row r="885" spans="1:13" x14ac:dyDescent="0.25">
      <c r="A885" s="501" t="s">
        <v>121</v>
      </c>
      <c r="B885" s="501"/>
      <c r="C885" s="501"/>
      <c r="D885" s="501"/>
      <c r="E885" s="501"/>
      <c r="F885" s="501"/>
      <c r="G885" s="501"/>
      <c r="H885" s="501"/>
      <c r="I885" s="116"/>
      <c r="J885" s="75"/>
      <c r="K885" s="75"/>
    </row>
    <row r="886" spans="1:13" x14ac:dyDescent="0.25">
      <c r="A886" s="489" t="str">
        <f>IF(YilDonem&lt;&gt;"",CONCATENATE(YilDonem," dönemine aittir."),"")</f>
        <v/>
      </c>
      <c r="B886" s="489"/>
      <c r="C886" s="489"/>
      <c r="D886" s="489"/>
      <c r="E886" s="489"/>
      <c r="F886" s="489"/>
      <c r="G886" s="489"/>
      <c r="H886" s="489"/>
      <c r="I886" s="116"/>
      <c r="J886" s="75"/>
      <c r="K886" s="75"/>
    </row>
    <row r="887" spans="1:13" ht="15.95" customHeight="1" thickBot="1" x14ac:dyDescent="0.3">
      <c r="A887" s="519" t="s">
        <v>148</v>
      </c>
      <c r="B887" s="519"/>
      <c r="C887" s="519"/>
      <c r="D887" s="519"/>
      <c r="E887" s="519"/>
      <c r="F887" s="519"/>
      <c r="G887" s="519"/>
      <c r="H887" s="519"/>
      <c r="I887" s="116"/>
      <c r="J887" s="75"/>
      <c r="K887" s="75"/>
    </row>
    <row r="888" spans="1:13" ht="31.7" customHeight="1" thickBot="1" x14ac:dyDescent="0.3">
      <c r="A888" s="520" t="s">
        <v>1</v>
      </c>
      <c r="B888" s="521"/>
      <c r="C888" s="493" t="str">
        <f>IF(ProjeNo&gt;0,ProjeNo,"")</f>
        <v/>
      </c>
      <c r="D888" s="494"/>
      <c r="E888" s="494"/>
      <c r="F888" s="494"/>
      <c r="G888" s="494"/>
      <c r="H888" s="495"/>
      <c r="I888" s="116"/>
      <c r="J888" s="75"/>
      <c r="K888" s="75"/>
    </row>
    <row r="889" spans="1:13" ht="45" customHeight="1" thickBot="1" x14ac:dyDescent="0.3">
      <c r="A889" s="522" t="s">
        <v>11</v>
      </c>
      <c r="B889" s="523"/>
      <c r="C889" s="498" t="str">
        <f>IF(ProjeAdi&gt;0,ProjeAdi,"")</f>
        <v/>
      </c>
      <c r="D889" s="499"/>
      <c r="E889" s="499"/>
      <c r="F889" s="499"/>
      <c r="G889" s="499"/>
      <c r="H889" s="500"/>
      <c r="I889" s="116"/>
      <c r="J889" s="75"/>
      <c r="K889" s="75"/>
    </row>
    <row r="890" spans="1:13" s="46" customFormat="1" ht="37.15" customHeight="1" thickBot="1" x14ac:dyDescent="0.3">
      <c r="A890" s="487" t="s">
        <v>7</v>
      </c>
      <c r="B890" s="487" t="s">
        <v>118</v>
      </c>
      <c r="C890" s="487" t="s">
        <v>119</v>
      </c>
      <c r="D890" s="487" t="s">
        <v>120</v>
      </c>
      <c r="E890" s="487" t="s">
        <v>93</v>
      </c>
      <c r="F890" s="487" t="s">
        <v>94</v>
      </c>
      <c r="G890" s="137" t="s">
        <v>95</v>
      </c>
      <c r="H890" s="137" t="s">
        <v>95</v>
      </c>
      <c r="I890" s="117"/>
      <c r="J890" s="76"/>
      <c r="K890" s="76"/>
      <c r="L890" s="125"/>
      <c r="M890" s="125"/>
    </row>
    <row r="891" spans="1:13" ht="18" customHeight="1" thickBot="1" x14ac:dyDescent="0.3">
      <c r="A891" s="505"/>
      <c r="B891" s="505"/>
      <c r="C891" s="505"/>
      <c r="D891" s="505"/>
      <c r="E891" s="505"/>
      <c r="F891" s="505"/>
      <c r="G891" s="138" t="s">
        <v>96</v>
      </c>
      <c r="H891" s="138" t="s">
        <v>99</v>
      </c>
      <c r="I891" s="116"/>
      <c r="J891" s="75"/>
      <c r="K891" s="75"/>
    </row>
    <row r="892" spans="1:13" ht="18" customHeight="1" x14ac:dyDescent="0.25">
      <c r="A892" s="70">
        <v>521</v>
      </c>
      <c r="B892" s="54"/>
      <c r="C892" s="55"/>
      <c r="D892" s="77"/>
      <c r="E892" s="56"/>
      <c r="F892" s="299"/>
      <c r="G892" s="285"/>
      <c r="H892" s="272"/>
      <c r="I892" s="197" t="str">
        <f>IF(AND(COUNTA(B892:D892)&gt;0,J892=1),"Belge Tarihi,Belge Numarası ve KDV Dahil Tutar doldurulduktan sonra KDV Hariç Tutar doldurulabilir.","")</f>
        <v/>
      </c>
      <c r="J892" s="199">
        <f>IF(COUNTA(E892:F892)+COUNTA(H892)=3,0,1)</f>
        <v>1</v>
      </c>
      <c r="K892" s="198">
        <f>IF(J892=1,0,100000000)</f>
        <v>0</v>
      </c>
    </row>
    <row r="893" spans="1:13" ht="18" customHeight="1" x14ac:dyDescent="0.25">
      <c r="A893" s="52">
        <v>522</v>
      </c>
      <c r="B893" s="36"/>
      <c r="C893" s="37"/>
      <c r="D893" s="38"/>
      <c r="E893" s="78"/>
      <c r="F893" s="300"/>
      <c r="G893" s="286"/>
      <c r="H893" s="279"/>
      <c r="I893" s="197" t="str">
        <f t="shared" ref="I893:I911" si="78">IF(AND(COUNTA(B893:D893)&gt;0,J893=1),"Belge Tarihi,Belge Numarası ve KDV Dahil Tutar doldurulduktan sonra KDV Hariç Tutar doldurulabilir.","")</f>
        <v/>
      </c>
      <c r="J893" s="199">
        <f t="shared" ref="J893:J911" si="79">IF(COUNTA(E893:F893)+COUNTA(H893)=3,0,1)</f>
        <v>1</v>
      </c>
      <c r="K893" s="198">
        <f t="shared" ref="K893:K911" si="80">IF(J893=1,0,100000000)</f>
        <v>0</v>
      </c>
    </row>
    <row r="894" spans="1:13" ht="18" customHeight="1" x14ac:dyDescent="0.25">
      <c r="A894" s="52">
        <v>523</v>
      </c>
      <c r="B894" s="36"/>
      <c r="C894" s="37"/>
      <c r="D894" s="38"/>
      <c r="E894" s="78"/>
      <c r="F894" s="300"/>
      <c r="G894" s="286"/>
      <c r="H894" s="279"/>
      <c r="I894" s="197" t="str">
        <f t="shared" si="78"/>
        <v/>
      </c>
      <c r="J894" s="199">
        <f t="shared" si="79"/>
        <v>1</v>
      </c>
      <c r="K894" s="198">
        <f t="shared" si="80"/>
        <v>0</v>
      </c>
    </row>
    <row r="895" spans="1:13" ht="18" customHeight="1" x14ac:dyDescent="0.25">
      <c r="A895" s="52">
        <v>524</v>
      </c>
      <c r="B895" s="36"/>
      <c r="C895" s="37"/>
      <c r="D895" s="38"/>
      <c r="E895" s="78"/>
      <c r="F895" s="300"/>
      <c r="G895" s="286"/>
      <c r="H895" s="279"/>
      <c r="I895" s="197" t="str">
        <f t="shared" si="78"/>
        <v/>
      </c>
      <c r="J895" s="199">
        <f t="shared" si="79"/>
        <v>1</v>
      </c>
      <c r="K895" s="198">
        <f t="shared" si="80"/>
        <v>0</v>
      </c>
    </row>
    <row r="896" spans="1:13" ht="18" customHeight="1" x14ac:dyDescent="0.25">
      <c r="A896" s="52">
        <v>525</v>
      </c>
      <c r="B896" s="36"/>
      <c r="C896" s="37"/>
      <c r="D896" s="38"/>
      <c r="E896" s="78"/>
      <c r="F896" s="300"/>
      <c r="G896" s="286"/>
      <c r="H896" s="279"/>
      <c r="I896" s="197" t="str">
        <f t="shared" si="78"/>
        <v/>
      </c>
      <c r="J896" s="199">
        <f t="shared" si="79"/>
        <v>1</v>
      </c>
      <c r="K896" s="198">
        <f t="shared" si="80"/>
        <v>0</v>
      </c>
    </row>
    <row r="897" spans="1:12" ht="18" customHeight="1" x14ac:dyDescent="0.25">
      <c r="A897" s="52">
        <v>526</v>
      </c>
      <c r="B897" s="36"/>
      <c r="C897" s="37"/>
      <c r="D897" s="38"/>
      <c r="E897" s="78"/>
      <c r="F897" s="300"/>
      <c r="G897" s="286"/>
      <c r="H897" s="279"/>
      <c r="I897" s="197" t="str">
        <f t="shared" si="78"/>
        <v/>
      </c>
      <c r="J897" s="199">
        <f t="shared" si="79"/>
        <v>1</v>
      </c>
      <c r="K897" s="198">
        <f t="shared" si="80"/>
        <v>0</v>
      </c>
    </row>
    <row r="898" spans="1:12" ht="18" customHeight="1" x14ac:dyDescent="0.25">
      <c r="A898" s="52">
        <v>527</v>
      </c>
      <c r="B898" s="36"/>
      <c r="C898" s="37"/>
      <c r="D898" s="38"/>
      <c r="E898" s="78"/>
      <c r="F898" s="300"/>
      <c r="G898" s="286"/>
      <c r="H898" s="279"/>
      <c r="I898" s="197" t="str">
        <f t="shared" si="78"/>
        <v/>
      </c>
      <c r="J898" s="199">
        <f t="shared" si="79"/>
        <v>1</v>
      </c>
      <c r="K898" s="198">
        <f t="shared" si="80"/>
        <v>0</v>
      </c>
    </row>
    <row r="899" spans="1:12" ht="18" customHeight="1" x14ac:dyDescent="0.25">
      <c r="A899" s="52">
        <v>528</v>
      </c>
      <c r="B899" s="36"/>
      <c r="C899" s="37"/>
      <c r="D899" s="38"/>
      <c r="E899" s="78"/>
      <c r="F899" s="300"/>
      <c r="G899" s="286"/>
      <c r="H899" s="279"/>
      <c r="I899" s="197" t="str">
        <f t="shared" si="78"/>
        <v/>
      </c>
      <c r="J899" s="199">
        <f t="shared" si="79"/>
        <v>1</v>
      </c>
      <c r="K899" s="198">
        <f t="shared" si="80"/>
        <v>0</v>
      </c>
    </row>
    <row r="900" spans="1:12" ht="18" customHeight="1" x14ac:dyDescent="0.25">
      <c r="A900" s="52">
        <v>529</v>
      </c>
      <c r="B900" s="36"/>
      <c r="C900" s="37"/>
      <c r="D900" s="38"/>
      <c r="E900" s="78"/>
      <c r="F900" s="300"/>
      <c r="G900" s="286"/>
      <c r="H900" s="279"/>
      <c r="I900" s="197" t="str">
        <f t="shared" si="78"/>
        <v/>
      </c>
      <c r="J900" s="199">
        <f t="shared" si="79"/>
        <v>1</v>
      </c>
      <c r="K900" s="198">
        <f t="shared" si="80"/>
        <v>0</v>
      </c>
    </row>
    <row r="901" spans="1:12" ht="18" customHeight="1" x14ac:dyDescent="0.25">
      <c r="A901" s="52">
        <v>530</v>
      </c>
      <c r="B901" s="36"/>
      <c r="C901" s="37"/>
      <c r="D901" s="38"/>
      <c r="E901" s="78"/>
      <c r="F901" s="300"/>
      <c r="G901" s="286"/>
      <c r="H901" s="279"/>
      <c r="I901" s="197" t="str">
        <f t="shared" si="78"/>
        <v/>
      </c>
      <c r="J901" s="199">
        <f t="shared" si="79"/>
        <v>1</v>
      </c>
      <c r="K901" s="198">
        <f t="shared" si="80"/>
        <v>0</v>
      </c>
    </row>
    <row r="902" spans="1:12" ht="18" customHeight="1" x14ac:dyDescent="0.25">
      <c r="A902" s="52">
        <v>531</v>
      </c>
      <c r="B902" s="36"/>
      <c r="C902" s="37"/>
      <c r="D902" s="38"/>
      <c r="E902" s="78"/>
      <c r="F902" s="300"/>
      <c r="G902" s="286"/>
      <c r="H902" s="279"/>
      <c r="I902" s="197" t="str">
        <f t="shared" si="78"/>
        <v/>
      </c>
      <c r="J902" s="199">
        <f t="shared" si="79"/>
        <v>1</v>
      </c>
      <c r="K902" s="198">
        <f t="shared" si="80"/>
        <v>0</v>
      </c>
    </row>
    <row r="903" spans="1:12" ht="18" customHeight="1" x14ac:dyDescent="0.25">
      <c r="A903" s="52">
        <v>532</v>
      </c>
      <c r="B903" s="36"/>
      <c r="C903" s="37"/>
      <c r="D903" s="38"/>
      <c r="E903" s="78"/>
      <c r="F903" s="300"/>
      <c r="G903" s="286"/>
      <c r="H903" s="279"/>
      <c r="I903" s="197" t="str">
        <f t="shared" si="78"/>
        <v/>
      </c>
      <c r="J903" s="199">
        <f t="shared" si="79"/>
        <v>1</v>
      </c>
      <c r="K903" s="198">
        <f t="shared" si="80"/>
        <v>0</v>
      </c>
    </row>
    <row r="904" spans="1:12" ht="18" customHeight="1" x14ac:dyDescent="0.25">
      <c r="A904" s="52">
        <v>533</v>
      </c>
      <c r="B904" s="36"/>
      <c r="C904" s="37"/>
      <c r="D904" s="38"/>
      <c r="E904" s="78"/>
      <c r="F904" s="300"/>
      <c r="G904" s="286"/>
      <c r="H904" s="279"/>
      <c r="I904" s="197" t="str">
        <f t="shared" si="78"/>
        <v/>
      </c>
      <c r="J904" s="199">
        <f t="shared" si="79"/>
        <v>1</v>
      </c>
      <c r="K904" s="198">
        <f t="shared" si="80"/>
        <v>0</v>
      </c>
      <c r="L904" s="124"/>
    </row>
    <row r="905" spans="1:12" ht="18" customHeight="1" x14ac:dyDescent="0.25">
      <c r="A905" s="52">
        <v>534</v>
      </c>
      <c r="B905" s="36"/>
      <c r="C905" s="37"/>
      <c r="D905" s="38"/>
      <c r="E905" s="78"/>
      <c r="F905" s="300"/>
      <c r="G905" s="286"/>
      <c r="H905" s="279"/>
      <c r="I905" s="197" t="str">
        <f t="shared" si="78"/>
        <v/>
      </c>
      <c r="J905" s="199">
        <f t="shared" si="79"/>
        <v>1</v>
      </c>
      <c r="K905" s="198">
        <f t="shared" si="80"/>
        <v>0</v>
      </c>
    </row>
    <row r="906" spans="1:12" ht="18" customHeight="1" x14ac:dyDescent="0.25">
      <c r="A906" s="52">
        <v>535</v>
      </c>
      <c r="B906" s="36"/>
      <c r="C906" s="37"/>
      <c r="D906" s="38"/>
      <c r="E906" s="78"/>
      <c r="F906" s="300"/>
      <c r="G906" s="286"/>
      <c r="H906" s="279"/>
      <c r="I906" s="197" t="str">
        <f t="shared" si="78"/>
        <v/>
      </c>
      <c r="J906" s="199">
        <f t="shared" si="79"/>
        <v>1</v>
      </c>
      <c r="K906" s="198">
        <f t="shared" si="80"/>
        <v>0</v>
      </c>
    </row>
    <row r="907" spans="1:12" ht="18" customHeight="1" x14ac:dyDescent="0.25">
      <c r="A907" s="52">
        <v>536</v>
      </c>
      <c r="B907" s="36"/>
      <c r="C907" s="37"/>
      <c r="D907" s="38"/>
      <c r="E907" s="78"/>
      <c r="F907" s="300"/>
      <c r="G907" s="286"/>
      <c r="H907" s="279"/>
      <c r="I907" s="197" t="str">
        <f t="shared" si="78"/>
        <v/>
      </c>
      <c r="J907" s="199">
        <f t="shared" si="79"/>
        <v>1</v>
      </c>
      <c r="K907" s="198">
        <f t="shared" si="80"/>
        <v>0</v>
      </c>
    </row>
    <row r="908" spans="1:12" ht="18" customHeight="1" x14ac:dyDescent="0.25">
      <c r="A908" s="52">
        <v>537</v>
      </c>
      <c r="B908" s="36"/>
      <c r="C908" s="37"/>
      <c r="D908" s="38"/>
      <c r="E908" s="78"/>
      <c r="F908" s="300"/>
      <c r="G908" s="286"/>
      <c r="H908" s="279"/>
      <c r="I908" s="197" t="str">
        <f t="shared" si="78"/>
        <v/>
      </c>
      <c r="J908" s="199">
        <f t="shared" si="79"/>
        <v>1</v>
      </c>
      <c r="K908" s="198">
        <f t="shared" si="80"/>
        <v>0</v>
      </c>
    </row>
    <row r="909" spans="1:12" ht="18" customHeight="1" x14ac:dyDescent="0.25">
      <c r="A909" s="52">
        <v>538</v>
      </c>
      <c r="B909" s="36"/>
      <c r="C909" s="37"/>
      <c r="D909" s="38"/>
      <c r="E909" s="78"/>
      <c r="F909" s="300"/>
      <c r="G909" s="286"/>
      <c r="H909" s="279"/>
      <c r="I909" s="197" t="str">
        <f t="shared" si="78"/>
        <v/>
      </c>
      <c r="J909" s="199">
        <f t="shared" si="79"/>
        <v>1</v>
      </c>
      <c r="K909" s="198">
        <f t="shared" si="80"/>
        <v>0</v>
      </c>
    </row>
    <row r="910" spans="1:12" ht="18" customHeight="1" x14ac:dyDescent="0.25">
      <c r="A910" s="52">
        <v>539</v>
      </c>
      <c r="B910" s="36"/>
      <c r="C910" s="37"/>
      <c r="D910" s="38"/>
      <c r="E910" s="78"/>
      <c r="F910" s="300"/>
      <c r="G910" s="286"/>
      <c r="H910" s="279"/>
      <c r="I910" s="197" t="str">
        <f t="shared" si="78"/>
        <v/>
      </c>
      <c r="J910" s="199">
        <f t="shared" si="79"/>
        <v>1</v>
      </c>
      <c r="K910" s="198">
        <f t="shared" si="80"/>
        <v>0</v>
      </c>
    </row>
    <row r="911" spans="1:12" ht="18" customHeight="1" thickBot="1" x14ac:dyDescent="0.3">
      <c r="A911" s="71">
        <v>540</v>
      </c>
      <c r="B911" s="39"/>
      <c r="C911" s="40"/>
      <c r="D911" s="41"/>
      <c r="E911" s="80"/>
      <c r="F911" s="301"/>
      <c r="G911" s="287"/>
      <c r="H911" s="280"/>
      <c r="I911" s="197" t="str">
        <f t="shared" si="78"/>
        <v/>
      </c>
      <c r="J911" s="199">
        <f t="shared" si="79"/>
        <v>1</v>
      </c>
      <c r="K911" s="198">
        <f t="shared" si="80"/>
        <v>0</v>
      </c>
    </row>
    <row r="912" spans="1:12" ht="18" customHeight="1" thickBot="1" x14ac:dyDescent="0.3">
      <c r="A912" s="82"/>
      <c r="B912" s="82"/>
      <c r="C912" s="82"/>
      <c r="D912" s="82"/>
      <c r="E912" s="82"/>
      <c r="F912" s="11" t="s">
        <v>46</v>
      </c>
      <c r="G912" s="281">
        <f>SUM(G892:G911)+G878</f>
        <v>0</v>
      </c>
      <c r="H912" s="320"/>
      <c r="I912" s="119"/>
      <c r="J912" s="196">
        <f>IF(G912&gt;G878,ROW(A918),0)</f>
        <v>0</v>
      </c>
      <c r="K912" s="75"/>
      <c r="L912" s="193">
        <f>IF(G912&gt;G878,ROW(A918),0)</f>
        <v>0</v>
      </c>
    </row>
    <row r="913" spans="1:13" x14ac:dyDescent="0.25">
      <c r="A913" s="82"/>
      <c r="B913" s="82"/>
      <c r="C913" s="82"/>
      <c r="D913" s="82"/>
      <c r="E913" s="82"/>
      <c r="F913" s="82"/>
      <c r="G913" s="82"/>
      <c r="H913" s="82"/>
      <c r="I913" s="119"/>
      <c r="J913" s="75"/>
      <c r="K913" s="75"/>
    </row>
    <row r="914" spans="1:13" x14ac:dyDescent="0.25">
      <c r="A914" t="s">
        <v>155</v>
      </c>
      <c r="B914" s="82"/>
      <c r="C914" s="82"/>
      <c r="D914" s="82"/>
      <c r="E914" s="82"/>
      <c r="F914" s="82"/>
      <c r="G914" s="82"/>
      <c r="H914" s="82"/>
      <c r="I914" s="119"/>
      <c r="J914" s="75"/>
      <c r="K914" s="75"/>
    </row>
    <row r="915" spans="1:13" x14ac:dyDescent="0.25">
      <c r="A915" s="82"/>
      <c r="B915" s="82"/>
      <c r="C915" s="82"/>
      <c r="D915" s="82"/>
      <c r="E915" s="82"/>
      <c r="F915" s="82"/>
      <c r="G915" s="82"/>
      <c r="H915" s="82"/>
      <c r="I915" s="119"/>
      <c r="J915" s="75"/>
      <c r="K915" s="75"/>
    </row>
    <row r="916" spans="1:13" ht="18.75" x14ac:dyDescent="0.3">
      <c r="A916" s="349" t="s">
        <v>43</v>
      </c>
      <c r="B916" s="350">
        <f ca="1">imzatarihi</f>
        <v>46091</v>
      </c>
      <c r="C916" s="352" t="s">
        <v>44</v>
      </c>
      <c r="D916" s="348" t="str">
        <f>IF(kurulusyetkilisi&gt;0,kurulusyetkilisi,"")</f>
        <v/>
      </c>
      <c r="H916" s="82"/>
      <c r="I916" s="119"/>
      <c r="J916" s="75"/>
      <c r="K916" s="75"/>
    </row>
    <row r="917" spans="1:13" ht="18.75" x14ac:dyDescent="0.3">
      <c r="B917" s="351"/>
      <c r="C917" s="352" t="s">
        <v>45</v>
      </c>
      <c r="F917" s="349"/>
      <c r="H917" s="82"/>
      <c r="I917" s="119"/>
      <c r="J917" s="75"/>
      <c r="K917" s="75"/>
      <c r="L917" s="126"/>
      <c r="M917" s="126"/>
    </row>
    <row r="918" spans="1:13" x14ac:dyDescent="0.25">
      <c r="A918" s="82"/>
      <c r="B918" s="82"/>
      <c r="C918" s="82"/>
      <c r="D918" s="82"/>
      <c r="E918" s="82"/>
      <c r="F918" s="82"/>
      <c r="G918" s="82"/>
      <c r="H918" s="82"/>
      <c r="I918" s="119"/>
      <c r="J918" s="75"/>
      <c r="K918" s="75"/>
    </row>
    <row r="919" spans="1:13" x14ac:dyDescent="0.25">
      <c r="A919" s="501" t="s">
        <v>121</v>
      </c>
      <c r="B919" s="501"/>
      <c r="C919" s="501"/>
      <c r="D919" s="501"/>
      <c r="E919" s="501"/>
      <c r="F919" s="501"/>
      <c r="G919" s="501"/>
      <c r="H919" s="501"/>
      <c r="I919" s="116"/>
      <c r="J919" s="75"/>
      <c r="K919" s="75"/>
    </row>
    <row r="920" spans="1:13" x14ac:dyDescent="0.25">
      <c r="A920" s="489" t="str">
        <f>IF(YilDonem&lt;&gt;"",CONCATENATE(YilDonem," dönemine aittir."),"")</f>
        <v/>
      </c>
      <c r="B920" s="489"/>
      <c r="C920" s="489"/>
      <c r="D920" s="489"/>
      <c r="E920" s="489"/>
      <c r="F920" s="489"/>
      <c r="G920" s="489"/>
      <c r="H920" s="489"/>
      <c r="I920" s="116"/>
      <c r="J920" s="75"/>
      <c r="K920" s="75"/>
    </row>
    <row r="921" spans="1:13" ht="15.95" customHeight="1" thickBot="1" x14ac:dyDescent="0.3">
      <c r="A921" s="519" t="s">
        <v>148</v>
      </c>
      <c r="B921" s="519"/>
      <c r="C921" s="519"/>
      <c r="D921" s="519"/>
      <c r="E921" s="519"/>
      <c r="F921" s="519"/>
      <c r="G921" s="519"/>
      <c r="H921" s="519"/>
      <c r="I921" s="116"/>
      <c r="J921" s="75"/>
      <c r="K921" s="75"/>
    </row>
    <row r="922" spans="1:13" ht="31.7" customHeight="1" thickBot="1" x14ac:dyDescent="0.3">
      <c r="A922" s="520" t="s">
        <v>1</v>
      </c>
      <c r="B922" s="521"/>
      <c r="C922" s="493" t="str">
        <f>IF(ProjeNo&gt;0,ProjeNo,"")</f>
        <v/>
      </c>
      <c r="D922" s="494"/>
      <c r="E922" s="494"/>
      <c r="F922" s="494"/>
      <c r="G922" s="494"/>
      <c r="H922" s="495"/>
      <c r="I922" s="116"/>
      <c r="J922" s="75"/>
      <c r="K922" s="75"/>
    </row>
    <row r="923" spans="1:13" ht="45" customHeight="1" thickBot="1" x14ac:dyDescent="0.3">
      <c r="A923" s="522" t="s">
        <v>11</v>
      </c>
      <c r="B923" s="523"/>
      <c r="C923" s="498" t="str">
        <f>IF(ProjeAdi&gt;0,ProjeAdi,"")</f>
        <v/>
      </c>
      <c r="D923" s="499"/>
      <c r="E923" s="499"/>
      <c r="F923" s="499"/>
      <c r="G923" s="499"/>
      <c r="H923" s="500"/>
      <c r="I923" s="116"/>
      <c r="J923" s="75"/>
      <c r="K923" s="75"/>
    </row>
    <row r="924" spans="1:13" s="46" customFormat="1" ht="37.15" customHeight="1" thickBot="1" x14ac:dyDescent="0.3">
      <c r="A924" s="487" t="s">
        <v>7</v>
      </c>
      <c r="B924" s="487" t="s">
        <v>118</v>
      </c>
      <c r="C924" s="487" t="s">
        <v>119</v>
      </c>
      <c r="D924" s="487" t="s">
        <v>120</v>
      </c>
      <c r="E924" s="487" t="s">
        <v>93</v>
      </c>
      <c r="F924" s="487" t="s">
        <v>94</v>
      </c>
      <c r="G924" s="137" t="s">
        <v>95</v>
      </c>
      <c r="H924" s="137" t="s">
        <v>95</v>
      </c>
      <c r="I924" s="117"/>
      <c r="J924" s="76"/>
      <c r="K924" s="76"/>
      <c r="L924" s="125"/>
      <c r="M924" s="125"/>
    </row>
    <row r="925" spans="1:13" ht="18" customHeight="1" thickBot="1" x14ac:dyDescent="0.3">
      <c r="A925" s="505"/>
      <c r="B925" s="505"/>
      <c r="C925" s="505"/>
      <c r="D925" s="505"/>
      <c r="E925" s="505"/>
      <c r="F925" s="505"/>
      <c r="G925" s="138" t="s">
        <v>96</v>
      </c>
      <c r="H925" s="138" t="s">
        <v>99</v>
      </c>
      <c r="I925" s="116"/>
      <c r="J925" s="75"/>
      <c r="K925" s="75"/>
    </row>
    <row r="926" spans="1:13" ht="18" customHeight="1" x14ac:dyDescent="0.25">
      <c r="A926" s="70">
        <v>541</v>
      </c>
      <c r="B926" s="54"/>
      <c r="C926" s="55"/>
      <c r="D926" s="77"/>
      <c r="E926" s="56"/>
      <c r="F926" s="299"/>
      <c r="G926" s="285"/>
      <c r="H926" s="272"/>
      <c r="I926" s="197" t="str">
        <f>IF(AND(COUNTA(B926:D926)&gt;0,J926=1),"Belge Tarihi,Belge Numarası ve KDV Dahil Tutar doldurulduktan sonra KDV Hariç Tutar doldurulabilir.","")</f>
        <v/>
      </c>
      <c r="J926" s="199">
        <f>IF(COUNTA(E926:F926)+COUNTA(H926)=3,0,1)</f>
        <v>1</v>
      </c>
      <c r="K926" s="198">
        <f>IF(J926=1,0,100000000)</f>
        <v>0</v>
      </c>
    </row>
    <row r="927" spans="1:13" ht="18" customHeight="1" x14ac:dyDescent="0.25">
      <c r="A927" s="52">
        <v>542</v>
      </c>
      <c r="B927" s="36"/>
      <c r="C927" s="37"/>
      <c r="D927" s="38"/>
      <c r="E927" s="78"/>
      <c r="F927" s="300"/>
      <c r="G927" s="286"/>
      <c r="H927" s="279"/>
      <c r="I927" s="197" t="str">
        <f t="shared" ref="I927:I945" si="81">IF(AND(COUNTA(B927:D927)&gt;0,J927=1),"Belge Tarihi,Belge Numarası ve KDV Dahil Tutar doldurulduktan sonra KDV Hariç Tutar doldurulabilir.","")</f>
        <v/>
      </c>
      <c r="J927" s="199">
        <f t="shared" ref="J927:J945" si="82">IF(COUNTA(E927:F927)+COUNTA(H927)=3,0,1)</f>
        <v>1</v>
      </c>
      <c r="K927" s="198">
        <f t="shared" ref="K927:K945" si="83">IF(J927=1,0,100000000)</f>
        <v>0</v>
      </c>
    </row>
    <row r="928" spans="1:13" ht="18" customHeight="1" x14ac:dyDescent="0.25">
      <c r="A928" s="52">
        <v>543</v>
      </c>
      <c r="B928" s="36"/>
      <c r="C928" s="37"/>
      <c r="D928" s="38"/>
      <c r="E928" s="78"/>
      <c r="F928" s="300"/>
      <c r="G928" s="286"/>
      <c r="H928" s="279"/>
      <c r="I928" s="197" t="str">
        <f t="shared" si="81"/>
        <v/>
      </c>
      <c r="J928" s="199">
        <f t="shared" si="82"/>
        <v>1</v>
      </c>
      <c r="K928" s="198">
        <f t="shared" si="83"/>
        <v>0</v>
      </c>
    </row>
    <row r="929" spans="1:12" ht="18" customHeight="1" x14ac:dyDescent="0.25">
      <c r="A929" s="52">
        <v>544</v>
      </c>
      <c r="B929" s="36"/>
      <c r="C929" s="37"/>
      <c r="D929" s="38"/>
      <c r="E929" s="78"/>
      <c r="F929" s="300"/>
      <c r="G929" s="286"/>
      <c r="H929" s="279"/>
      <c r="I929" s="197" t="str">
        <f t="shared" si="81"/>
        <v/>
      </c>
      <c r="J929" s="199">
        <f t="shared" si="82"/>
        <v>1</v>
      </c>
      <c r="K929" s="198">
        <f t="shared" si="83"/>
        <v>0</v>
      </c>
    </row>
    <row r="930" spans="1:12" ht="18" customHeight="1" x14ac:dyDescent="0.25">
      <c r="A930" s="52">
        <v>545</v>
      </c>
      <c r="B930" s="36"/>
      <c r="C930" s="37"/>
      <c r="D930" s="38"/>
      <c r="E930" s="78"/>
      <c r="F930" s="300"/>
      <c r="G930" s="286"/>
      <c r="H930" s="279"/>
      <c r="I930" s="197" t="str">
        <f t="shared" si="81"/>
        <v/>
      </c>
      <c r="J930" s="199">
        <f t="shared" si="82"/>
        <v>1</v>
      </c>
      <c r="K930" s="198">
        <f t="shared" si="83"/>
        <v>0</v>
      </c>
    </row>
    <row r="931" spans="1:12" ht="18" customHeight="1" x14ac:dyDescent="0.25">
      <c r="A931" s="52">
        <v>546</v>
      </c>
      <c r="B931" s="36"/>
      <c r="C931" s="37"/>
      <c r="D931" s="38"/>
      <c r="E931" s="78"/>
      <c r="F931" s="300"/>
      <c r="G931" s="286"/>
      <c r="H931" s="279"/>
      <c r="I931" s="197" t="str">
        <f t="shared" si="81"/>
        <v/>
      </c>
      <c r="J931" s="199">
        <f t="shared" si="82"/>
        <v>1</v>
      </c>
      <c r="K931" s="198">
        <f t="shared" si="83"/>
        <v>0</v>
      </c>
    </row>
    <row r="932" spans="1:12" ht="18" customHeight="1" x14ac:dyDescent="0.25">
      <c r="A932" s="52">
        <v>547</v>
      </c>
      <c r="B932" s="36"/>
      <c r="C932" s="37"/>
      <c r="D932" s="38"/>
      <c r="E932" s="78"/>
      <c r="F932" s="300"/>
      <c r="G932" s="286"/>
      <c r="H932" s="279"/>
      <c r="I932" s="197" t="str">
        <f t="shared" si="81"/>
        <v/>
      </c>
      <c r="J932" s="199">
        <f t="shared" si="82"/>
        <v>1</v>
      </c>
      <c r="K932" s="198">
        <f t="shared" si="83"/>
        <v>0</v>
      </c>
    </row>
    <row r="933" spans="1:12" ht="18" customHeight="1" x14ac:dyDescent="0.25">
      <c r="A933" s="52">
        <v>548</v>
      </c>
      <c r="B933" s="36"/>
      <c r="C933" s="37"/>
      <c r="D933" s="38"/>
      <c r="E933" s="78"/>
      <c r="F933" s="300"/>
      <c r="G933" s="286"/>
      <c r="H933" s="279"/>
      <c r="I933" s="197" t="str">
        <f t="shared" si="81"/>
        <v/>
      </c>
      <c r="J933" s="199">
        <f t="shared" si="82"/>
        <v>1</v>
      </c>
      <c r="K933" s="198">
        <f t="shared" si="83"/>
        <v>0</v>
      </c>
    </row>
    <row r="934" spans="1:12" ht="18" customHeight="1" x14ac:dyDescent="0.25">
      <c r="A934" s="52">
        <v>549</v>
      </c>
      <c r="B934" s="36"/>
      <c r="C934" s="37"/>
      <c r="D934" s="38"/>
      <c r="E934" s="78"/>
      <c r="F934" s="300"/>
      <c r="G934" s="286"/>
      <c r="H934" s="279"/>
      <c r="I934" s="197" t="str">
        <f t="shared" si="81"/>
        <v/>
      </c>
      <c r="J934" s="199">
        <f t="shared" si="82"/>
        <v>1</v>
      </c>
      <c r="K934" s="198">
        <f t="shared" si="83"/>
        <v>0</v>
      </c>
    </row>
    <row r="935" spans="1:12" ht="18" customHeight="1" x14ac:dyDescent="0.25">
      <c r="A935" s="52">
        <v>550</v>
      </c>
      <c r="B935" s="36"/>
      <c r="C935" s="37"/>
      <c r="D935" s="38"/>
      <c r="E935" s="78"/>
      <c r="F935" s="300"/>
      <c r="G935" s="286"/>
      <c r="H935" s="279"/>
      <c r="I935" s="197" t="str">
        <f t="shared" si="81"/>
        <v/>
      </c>
      <c r="J935" s="199">
        <f t="shared" si="82"/>
        <v>1</v>
      </c>
      <c r="K935" s="198">
        <f t="shared" si="83"/>
        <v>0</v>
      </c>
    </row>
    <row r="936" spans="1:12" ht="18" customHeight="1" x14ac:dyDescent="0.25">
      <c r="A936" s="52">
        <v>551</v>
      </c>
      <c r="B936" s="36"/>
      <c r="C936" s="37"/>
      <c r="D936" s="38"/>
      <c r="E936" s="78"/>
      <c r="F936" s="300"/>
      <c r="G936" s="286"/>
      <c r="H936" s="279"/>
      <c r="I936" s="197" t="str">
        <f t="shared" si="81"/>
        <v/>
      </c>
      <c r="J936" s="199">
        <f t="shared" si="82"/>
        <v>1</v>
      </c>
      <c r="K936" s="198">
        <f t="shared" si="83"/>
        <v>0</v>
      </c>
    </row>
    <row r="937" spans="1:12" ht="18" customHeight="1" x14ac:dyDescent="0.25">
      <c r="A937" s="52">
        <v>552</v>
      </c>
      <c r="B937" s="36"/>
      <c r="C937" s="37"/>
      <c r="D937" s="38"/>
      <c r="E937" s="78"/>
      <c r="F937" s="300"/>
      <c r="G937" s="286"/>
      <c r="H937" s="279"/>
      <c r="I937" s="197" t="str">
        <f t="shared" si="81"/>
        <v/>
      </c>
      <c r="J937" s="199">
        <f t="shared" si="82"/>
        <v>1</v>
      </c>
      <c r="K937" s="198">
        <f t="shared" si="83"/>
        <v>0</v>
      </c>
    </row>
    <row r="938" spans="1:12" ht="18" customHeight="1" x14ac:dyDescent="0.25">
      <c r="A938" s="52">
        <v>553</v>
      </c>
      <c r="B938" s="36"/>
      <c r="C938" s="37"/>
      <c r="D938" s="38"/>
      <c r="E938" s="78"/>
      <c r="F938" s="300"/>
      <c r="G938" s="286"/>
      <c r="H938" s="279"/>
      <c r="I938" s="197" t="str">
        <f t="shared" si="81"/>
        <v/>
      </c>
      <c r="J938" s="199">
        <f t="shared" si="82"/>
        <v>1</v>
      </c>
      <c r="K938" s="198">
        <f t="shared" si="83"/>
        <v>0</v>
      </c>
    </row>
    <row r="939" spans="1:12" ht="18" customHeight="1" x14ac:dyDescent="0.25">
      <c r="A939" s="52">
        <v>554</v>
      </c>
      <c r="B939" s="36"/>
      <c r="C939" s="37"/>
      <c r="D939" s="38"/>
      <c r="E939" s="78"/>
      <c r="F939" s="300"/>
      <c r="G939" s="286"/>
      <c r="H939" s="279"/>
      <c r="I939" s="197" t="str">
        <f t="shared" si="81"/>
        <v/>
      </c>
      <c r="J939" s="199">
        <f t="shared" si="82"/>
        <v>1</v>
      </c>
      <c r="K939" s="198">
        <f t="shared" si="83"/>
        <v>0</v>
      </c>
      <c r="L939" s="124"/>
    </row>
    <row r="940" spans="1:12" ht="18" customHeight="1" x14ac:dyDescent="0.25">
      <c r="A940" s="52">
        <v>555</v>
      </c>
      <c r="B940" s="36"/>
      <c r="C940" s="37"/>
      <c r="D940" s="38"/>
      <c r="E940" s="78"/>
      <c r="F940" s="300"/>
      <c r="G940" s="286"/>
      <c r="H940" s="279"/>
      <c r="I940" s="197" t="str">
        <f t="shared" si="81"/>
        <v/>
      </c>
      <c r="J940" s="199">
        <f t="shared" si="82"/>
        <v>1</v>
      </c>
      <c r="K940" s="198">
        <f t="shared" si="83"/>
        <v>0</v>
      </c>
    </row>
    <row r="941" spans="1:12" ht="18" customHeight="1" x14ac:dyDescent="0.25">
      <c r="A941" s="52">
        <v>556</v>
      </c>
      <c r="B941" s="36"/>
      <c r="C941" s="37"/>
      <c r="D941" s="38"/>
      <c r="E941" s="78"/>
      <c r="F941" s="300"/>
      <c r="G941" s="286"/>
      <c r="H941" s="279"/>
      <c r="I941" s="197" t="str">
        <f t="shared" si="81"/>
        <v/>
      </c>
      <c r="J941" s="199">
        <f t="shared" si="82"/>
        <v>1</v>
      </c>
      <c r="K941" s="198">
        <f t="shared" si="83"/>
        <v>0</v>
      </c>
    </row>
    <row r="942" spans="1:12" ht="18" customHeight="1" x14ac:dyDescent="0.25">
      <c r="A942" s="52">
        <v>557</v>
      </c>
      <c r="B942" s="36"/>
      <c r="C942" s="37"/>
      <c r="D942" s="38"/>
      <c r="E942" s="78"/>
      <c r="F942" s="300"/>
      <c r="G942" s="286"/>
      <c r="H942" s="279"/>
      <c r="I942" s="197" t="str">
        <f t="shared" si="81"/>
        <v/>
      </c>
      <c r="J942" s="199">
        <f t="shared" si="82"/>
        <v>1</v>
      </c>
      <c r="K942" s="198">
        <f t="shared" si="83"/>
        <v>0</v>
      </c>
    </row>
    <row r="943" spans="1:12" ht="18" customHeight="1" x14ac:dyDescent="0.25">
      <c r="A943" s="52">
        <v>558</v>
      </c>
      <c r="B943" s="36"/>
      <c r="C943" s="37"/>
      <c r="D943" s="38"/>
      <c r="E943" s="78"/>
      <c r="F943" s="300"/>
      <c r="G943" s="286"/>
      <c r="H943" s="279"/>
      <c r="I943" s="197" t="str">
        <f t="shared" si="81"/>
        <v/>
      </c>
      <c r="J943" s="199">
        <f t="shared" si="82"/>
        <v>1</v>
      </c>
      <c r="K943" s="198">
        <f t="shared" si="83"/>
        <v>0</v>
      </c>
    </row>
    <row r="944" spans="1:12" ht="18" customHeight="1" x14ac:dyDescent="0.25">
      <c r="A944" s="52">
        <v>559</v>
      </c>
      <c r="B944" s="36"/>
      <c r="C944" s="37"/>
      <c r="D944" s="38"/>
      <c r="E944" s="78"/>
      <c r="F944" s="300"/>
      <c r="G944" s="286"/>
      <c r="H944" s="279"/>
      <c r="I944" s="197" t="str">
        <f t="shared" si="81"/>
        <v/>
      </c>
      <c r="J944" s="199">
        <f t="shared" si="82"/>
        <v>1</v>
      </c>
      <c r="K944" s="198">
        <f t="shared" si="83"/>
        <v>0</v>
      </c>
    </row>
    <row r="945" spans="1:13" ht="18" customHeight="1" thickBot="1" x14ac:dyDescent="0.3">
      <c r="A945" s="71">
        <v>560</v>
      </c>
      <c r="B945" s="39"/>
      <c r="C945" s="40"/>
      <c r="D945" s="41"/>
      <c r="E945" s="80"/>
      <c r="F945" s="301"/>
      <c r="G945" s="287"/>
      <c r="H945" s="280"/>
      <c r="I945" s="197" t="str">
        <f t="shared" si="81"/>
        <v/>
      </c>
      <c r="J945" s="199">
        <f t="shared" si="82"/>
        <v>1</v>
      </c>
      <c r="K945" s="198">
        <f t="shared" si="83"/>
        <v>0</v>
      </c>
    </row>
    <row r="946" spans="1:13" ht="18" customHeight="1" thickBot="1" x14ac:dyDescent="0.3">
      <c r="A946" s="82"/>
      <c r="B946" s="82"/>
      <c r="C946" s="82"/>
      <c r="D946" s="82"/>
      <c r="E946" s="82"/>
      <c r="F946" s="11" t="s">
        <v>46</v>
      </c>
      <c r="G946" s="281">
        <f>SUM(G926:G945)+G912</f>
        <v>0</v>
      </c>
      <c r="H946" s="320"/>
      <c r="I946" s="119"/>
      <c r="J946" s="196">
        <f>IF(G946&gt;G912,ROW(A952),0)</f>
        <v>0</v>
      </c>
      <c r="K946" s="75"/>
      <c r="L946" s="193">
        <f>IF(G946&gt;G912,ROW(A952),0)</f>
        <v>0</v>
      </c>
    </row>
    <row r="947" spans="1:13" x14ac:dyDescent="0.25">
      <c r="A947" s="82"/>
      <c r="B947" s="82"/>
      <c r="C947" s="82"/>
      <c r="D947" s="82"/>
      <c r="E947" s="82"/>
      <c r="F947" s="82"/>
      <c r="G947" s="82"/>
      <c r="H947" s="82"/>
      <c r="I947" s="119"/>
      <c r="J947" s="75"/>
      <c r="K947" s="75"/>
    </row>
    <row r="948" spans="1:13" x14ac:dyDescent="0.25">
      <c r="A948" t="s">
        <v>155</v>
      </c>
      <c r="B948" s="82"/>
      <c r="C948" s="82"/>
      <c r="D948" s="82"/>
      <c r="E948" s="82"/>
      <c r="F948" s="82"/>
      <c r="G948" s="82"/>
      <c r="H948" s="82"/>
      <c r="I948" s="119"/>
      <c r="J948" s="75"/>
      <c r="K948" s="75"/>
    </row>
    <row r="949" spans="1:13" x14ac:dyDescent="0.25">
      <c r="A949" s="82"/>
      <c r="B949" s="82"/>
      <c r="C949" s="82"/>
      <c r="D949" s="82"/>
      <c r="E949" s="82"/>
      <c r="F949" s="82"/>
      <c r="G949" s="82"/>
      <c r="H949" s="82"/>
      <c r="I949" s="119"/>
      <c r="J949" s="75"/>
      <c r="K949" s="75"/>
    </row>
    <row r="950" spans="1:13" ht="18.75" x14ac:dyDescent="0.3">
      <c r="A950" s="349" t="s">
        <v>43</v>
      </c>
      <c r="B950" s="350">
        <f ca="1">imzatarihi</f>
        <v>46091</v>
      </c>
      <c r="C950" s="352" t="s">
        <v>44</v>
      </c>
      <c r="D950" s="348" t="str">
        <f>IF(kurulusyetkilisi&gt;0,kurulusyetkilisi,"")</f>
        <v/>
      </c>
      <c r="H950" s="82"/>
      <c r="I950" s="119"/>
      <c r="J950" s="75"/>
      <c r="K950" s="75"/>
    </row>
    <row r="951" spans="1:13" ht="18.75" x14ac:dyDescent="0.3">
      <c r="B951" s="351"/>
      <c r="C951" s="352" t="s">
        <v>45</v>
      </c>
      <c r="F951" s="349"/>
      <c r="H951" s="82"/>
      <c r="I951" s="119"/>
      <c r="J951" s="75"/>
      <c r="K951" s="75"/>
    </row>
    <row r="952" spans="1:13" x14ac:dyDescent="0.25">
      <c r="A952" s="82"/>
      <c r="B952" s="82"/>
      <c r="C952" s="82"/>
      <c r="D952" s="82"/>
      <c r="E952" s="82"/>
      <c r="F952" s="82"/>
      <c r="G952" s="82"/>
      <c r="H952" s="82"/>
      <c r="I952" s="119"/>
      <c r="J952" s="75"/>
      <c r="K952" s="75"/>
      <c r="L952" s="126"/>
      <c r="M952" s="126"/>
    </row>
    <row r="953" spans="1:13" x14ac:dyDescent="0.25">
      <c r="A953" s="501" t="s">
        <v>121</v>
      </c>
      <c r="B953" s="501"/>
      <c r="C953" s="501"/>
      <c r="D953" s="501"/>
      <c r="E953" s="501"/>
      <c r="F953" s="501"/>
      <c r="G953" s="501"/>
      <c r="H953" s="501"/>
      <c r="I953" s="116"/>
      <c r="J953" s="75"/>
      <c r="K953" s="75"/>
    </row>
    <row r="954" spans="1:13" x14ac:dyDescent="0.25">
      <c r="A954" s="489" t="str">
        <f>IF(YilDonem&lt;&gt;"",CONCATENATE(YilDonem," dönemine aittir."),"")</f>
        <v/>
      </c>
      <c r="B954" s="489"/>
      <c r="C954" s="489"/>
      <c r="D954" s="489"/>
      <c r="E954" s="489"/>
      <c r="F954" s="489"/>
      <c r="G954" s="489"/>
      <c r="H954" s="489"/>
      <c r="I954" s="116"/>
      <c r="J954" s="75"/>
      <c r="K954" s="75"/>
    </row>
    <row r="955" spans="1:13" ht="15.95" customHeight="1" thickBot="1" x14ac:dyDescent="0.3">
      <c r="A955" s="519" t="s">
        <v>148</v>
      </c>
      <c r="B955" s="519"/>
      <c r="C955" s="519"/>
      <c r="D955" s="519"/>
      <c r="E955" s="519"/>
      <c r="F955" s="519"/>
      <c r="G955" s="519"/>
      <c r="H955" s="519"/>
      <c r="I955" s="116"/>
      <c r="J955" s="75"/>
      <c r="K955" s="75"/>
    </row>
    <row r="956" spans="1:13" ht="31.7" customHeight="1" thickBot="1" x14ac:dyDescent="0.3">
      <c r="A956" s="520" t="s">
        <v>1</v>
      </c>
      <c r="B956" s="521"/>
      <c r="C956" s="493" t="str">
        <f>IF(ProjeNo&gt;0,ProjeNo,"")</f>
        <v/>
      </c>
      <c r="D956" s="494"/>
      <c r="E956" s="494"/>
      <c r="F956" s="494"/>
      <c r="G956" s="494"/>
      <c r="H956" s="495"/>
      <c r="I956" s="116"/>
      <c r="J956" s="75"/>
      <c r="K956" s="75"/>
    </row>
    <row r="957" spans="1:13" ht="45" customHeight="1" thickBot="1" x14ac:dyDescent="0.3">
      <c r="A957" s="522" t="s">
        <v>11</v>
      </c>
      <c r="B957" s="523"/>
      <c r="C957" s="498" t="str">
        <f>IF(ProjeAdi&gt;0,ProjeAdi,"")</f>
        <v/>
      </c>
      <c r="D957" s="499"/>
      <c r="E957" s="499"/>
      <c r="F957" s="499"/>
      <c r="G957" s="499"/>
      <c r="H957" s="500"/>
      <c r="I957" s="116"/>
      <c r="J957" s="75"/>
      <c r="K957" s="75"/>
    </row>
    <row r="958" spans="1:13" s="46" customFormat="1" ht="37.15" customHeight="1" thickBot="1" x14ac:dyDescent="0.3">
      <c r="A958" s="487" t="s">
        <v>7</v>
      </c>
      <c r="B958" s="487" t="s">
        <v>118</v>
      </c>
      <c r="C958" s="487" t="s">
        <v>119</v>
      </c>
      <c r="D958" s="487" t="s">
        <v>120</v>
      </c>
      <c r="E958" s="487" t="s">
        <v>93</v>
      </c>
      <c r="F958" s="487" t="s">
        <v>94</v>
      </c>
      <c r="G958" s="137" t="s">
        <v>95</v>
      </c>
      <c r="H958" s="137" t="s">
        <v>95</v>
      </c>
      <c r="I958" s="117"/>
      <c r="J958" s="76"/>
      <c r="K958" s="76"/>
      <c r="L958" s="125"/>
      <c r="M958" s="125"/>
    </row>
    <row r="959" spans="1:13" ht="18" customHeight="1" thickBot="1" x14ac:dyDescent="0.3">
      <c r="A959" s="505"/>
      <c r="B959" s="505"/>
      <c r="C959" s="505"/>
      <c r="D959" s="505"/>
      <c r="E959" s="505"/>
      <c r="F959" s="505"/>
      <c r="G959" s="138" t="s">
        <v>96</v>
      </c>
      <c r="H959" s="138" t="s">
        <v>99</v>
      </c>
      <c r="I959" s="116"/>
      <c r="J959" s="75"/>
      <c r="K959" s="75"/>
    </row>
    <row r="960" spans="1:13" ht="18" customHeight="1" x14ac:dyDescent="0.25">
      <c r="A960" s="70">
        <v>561</v>
      </c>
      <c r="B960" s="54"/>
      <c r="C960" s="55"/>
      <c r="D960" s="77"/>
      <c r="E960" s="56"/>
      <c r="F960" s="299"/>
      <c r="G960" s="285"/>
      <c r="H960" s="272"/>
      <c r="I960" s="197" t="str">
        <f>IF(AND(COUNTA(B960:D960)&gt;0,J960=1),"Belge Tarihi,Belge Numarası ve KDV Dahil Tutar doldurulduktan sonra KDV Hariç Tutar doldurulabilir.","")</f>
        <v/>
      </c>
      <c r="J960" s="199">
        <f>IF(COUNTA(E960:F960)+COUNTA(H960)=3,0,1)</f>
        <v>1</v>
      </c>
      <c r="K960" s="198">
        <f>IF(J960=1,0,100000000)</f>
        <v>0</v>
      </c>
    </row>
    <row r="961" spans="1:12" ht="18" customHeight="1" x14ac:dyDescent="0.25">
      <c r="A961" s="52">
        <v>562</v>
      </c>
      <c r="B961" s="36"/>
      <c r="C961" s="37"/>
      <c r="D961" s="38"/>
      <c r="E961" s="78"/>
      <c r="F961" s="300"/>
      <c r="G961" s="286"/>
      <c r="H961" s="279"/>
      <c r="I961" s="197" t="str">
        <f t="shared" ref="I961:I979" si="84">IF(AND(COUNTA(B961:D961)&gt;0,J961=1),"Belge Tarihi,Belge Numarası ve KDV Dahil Tutar doldurulduktan sonra KDV Hariç Tutar doldurulabilir.","")</f>
        <v/>
      </c>
      <c r="J961" s="199">
        <f t="shared" ref="J961:J979" si="85">IF(COUNTA(E961:F961)+COUNTA(H961)=3,0,1)</f>
        <v>1</v>
      </c>
      <c r="K961" s="198">
        <f t="shared" ref="K961:K979" si="86">IF(J961=1,0,100000000)</f>
        <v>0</v>
      </c>
    </row>
    <row r="962" spans="1:12" ht="18" customHeight="1" x14ac:dyDescent="0.25">
      <c r="A962" s="52">
        <v>563</v>
      </c>
      <c r="B962" s="36"/>
      <c r="C962" s="37"/>
      <c r="D962" s="38"/>
      <c r="E962" s="78"/>
      <c r="F962" s="300"/>
      <c r="G962" s="286"/>
      <c r="H962" s="279"/>
      <c r="I962" s="197" t="str">
        <f t="shared" si="84"/>
        <v/>
      </c>
      <c r="J962" s="199">
        <f t="shared" si="85"/>
        <v>1</v>
      </c>
      <c r="K962" s="198">
        <f t="shared" si="86"/>
        <v>0</v>
      </c>
    </row>
    <row r="963" spans="1:12" ht="18" customHeight="1" x14ac:dyDescent="0.25">
      <c r="A963" s="52">
        <v>564</v>
      </c>
      <c r="B963" s="36"/>
      <c r="C963" s="37"/>
      <c r="D963" s="38"/>
      <c r="E963" s="78"/>
      <c r="F963" s="300"/>
      <c r="G963" s="286"/>
      <c r="H963" s="279"/>
      <c r="I963" s="197" t="str">
        <f t="shared" si="84"/>
        <v/>
      </c>
      <c r="J963" s="199">
        <f t="shared" si="85"/>
        <v>1</v>
      </c>
      <c r="K963" s="198">
        <f t="shared" si="86"/>
        <v>0</v>
      </c>
    </row>
    <row r="964" spans="1:12" ht="18" customHeight="1" x14ac:dyDescent="0.25">
      <c r="A964" s="52">
        <v>565</v>
      </c>
      <c r="B964" s="36"/>
      <c r="C964" s="37"/>
      <c r="D964" s="38"/>
      <c r="E964" s="78"/>
      <c r="F964" s="300"/>
      <c r="G964" s="286"/>
      <c r="H964" s="279"/>
      <c r="I964" s="197" t="str">
        <f t="shared" si="84"/>
        <v/>
      </c>
      <c r="J964" s="199">
        <f t="shared" si="85"/>
        <v>1</v>
      </c>
      <c r="K964" s="198">
        <f t="shared" si="86"/>
        <v>0</v>
      </c>
    </row>
    <row r="965" spans="1:12" ht="18" customHeight="1" x14ac:dyDescent="0.25">
      <c r="A965" s="52">
        <v>566</v>
      </c>
      <c r="B965" s="36"/>
      <c r="C965" s="37"/>
      <c r="D965" s="38"/>
      <c r="E965" s="78"/>
      <c r="F965" s="300"/>
      <c r="G965" s="286"/>
      <c r="H965" s="279"/>
      <c r="I965" s="197" t="str">
        <f t="shared" si="84"/>
        <v/>
      </c>
      <c r="J965" s="199">
        <f t="shared" si="85"/>
        <v>1</v>
      </c>
      <c r="K965" s="198">
        <f t="shared" si="86"/>
        <v>0</v>
      </c>
    </row>
    <row r="966" spans="1:12" ht="18" customHeight="1" x14ac:dyDescent="0.25">
      <c r="A966" s="52">
        <v>567</v>
      </c>
      <c r="B966" s="36"/>
      <c r="C966" s="37"/>
      <c r="D966" s="38"/>
      <c r="E966" s="78"/>
      <c r="F966" s="300"/>
      <c r="G966" s="286"/>
      <c r="H966" s="279"/>
      <c r="I966" s="197" t="str">
        <f t="shared" si="84"/>
        <v/>
      </c>
      <c r="J966" s="199">
        <f t="shared" si="85"/>
        <v>1</v>
      </c>
      <c r="K966" s="198">
        <f t="shared" si="86"/>
        <v>0</v>
      </c>
    </row>
    <row r="967" spans="1:12" ht="18" customHeight="1" x14ac:dyDescent="0.25">
      <c r="A967" s="52">
        <v>568</v>
      </c>
      <c r="B967" s="36"/>
      <c r="C967" s="37"/>
      <c r="D967" s="38"/>
      <c r="E967" s="78"/>
      <c r="F967" s="300"/>
      <c r="G967" s="286"/>
      <c r="H967" s="279"/>
      <c r="I967" s="197" t="str">
        <f t="shared" si="84"/>
        <v/>
      </c>
      <c r="J967" s="199">
        <f t="shared" si="85"/>
        <v>1</v>
      </c>
      <c r="K967" s="198">
        <f t="shared" si="86"/>
        <v>0</v>
      </c>
    </row>
    <row r="968" spans="1:12" ht="18" customHeight="1" x14ac:dyDescent="0.25">
      <c r="A968" s="52">
        <v>569</v>
      </c>
      <c r="B968" s="36"/>
      <c r="C968" s="37"/>
      <c r="D968" s="38"/>
      <c r="E968" s="78"/>
      <c r="F968" s="300"/>
      <c r="G968" s="286"/>
      <c r="H968" s="279"/>
      <c r="I968" s="197" t="str">
        <f t="shared" si="84"/>
        <v/>
      </c>
      <c r="J968" s="199">
        <f t="shared" si="85"/>
        <v>1</v>
      </c>
      <c r="K968" s="198">
        <f t="shared" si="86"/>
        <v>0</v>
      </c>
    </row>
    <row r="969" spans="1:12" ht="18" customHeight="1" x14ac:dyDescent="0.25">
      <c r="A969" s="52">
        <v>570</v>
      </c>
      <c r="B969" s="36"/>
      <c r="C969" s="37"/>
      <c r="D969" s="38"/>
      <c r="E969" s="78"/>
      <c r="F969" s="300"/>
      <c r="G969" s="286"/>
      <c r="H969" s="279"/>
      <c r="I969" s="197" t="str">
        <f t="shared" si="84"/>
        <v/>
      </c>
      <c r="J969" s="199">
        <f t="shared" si="85"/>
        <v>1</v>
      </c>
      <c r="K969" s="198">
        <f t="shared" si="86"/>
        <v>0</v>
      </c>
    </row>
    <row r="970" spans="1:12" ht="18" customHeight="1" x14ac:dyDescent="0.25">
      <c r="A970" s="52">
        <v>571</v>
      </c>
      <c r="B970" s="36"/>
      <c r="C970" s="37"/>
      <c r="D970" s="38"/>
      <c r="E970" s="78"/>
      <c r="F970" s="300"/>
      <c r="G970" s="286"/>
      <c r="H970" s="279"/>
      <c r="I970" s="197" t="str">
        <f t="shared" si="84"/>
        <v/>
      </c>
      <c r="J970" s="199">
        <f t="shared" si="85"/>
        <v>1</v>
      </c>
      <c r="K970" s="198">
        <f t="shared" si="86"/>
        <v>0</v>
      </c>
    </row>
    <row r="971" spans="1:12" ht="18" customHeight="1" x14ac:dyDescent="0.25">
      <c r="A971" s="52">
        <v>572</v>
      </c>
      <c r="B971" s="36"/>
      <c r="C971" s="37"/>
      <c r="D971" s="38"/>
      <c r="E971" s="78"/>
      <c r="F971" s="300"/>
      <c r="G971" s="286"/>
      <c r="H971" s="279"/>
      <c r="I971" s="197" t="str">
        <f t="shared" si="84"/>
        <v/>
      </c>
      <c r="J971" s="199">
        <f t="shared" si="85"/>
        <v>1</v>
      </c>
      <c r="K971" s="198">
        <f t="shared" si="86"/>
        <v>0</v>
      </c>
    </row>
    <row r="972" spans="1:12" ht="18" customHeight="1" x14ac:dyDescent="0.25">
      <c r="A972" s="52">
        <v>573</v>
      </c>
      <c r="B972" s="36"/>
      <c r="C972" s="37"/>
      <c r="D972" s="38"/>
      <c r="E972" s="78"/>
      <c r="F972" s="300"/>
      <c r="G972" s="286"/>
      <c r="H972" s="279"/>
      <c r="I972" s="197" t="str">
        <f t="shared" si="84"/>
        <v/>
      </c>
      <c r="J972" s="199">
        <f t="shared" si="85"/>
        <v>1</v>
      </c>
      <c r="K972" s="198">
        <f t="shared" si="86"/>
        <v>0</v>
      </c>
    </row>
    <row r="973" spans="1:12" ht="18" customHeight="1" x14ac:dyDescent="0.25">
      <c r="A973" s="52">
        <v>574</v>
      </c>
      <c r="B973" s="36"/>
      <c r="C973" s="37"/>
      <c r="D973" s="38"/>
      <c r="E973" s="78"/>
      <c r="F973" s="300"/>
      <c r="G973" s="286"/>
      <c r="H973" s="279"/>
      <c r="I973" s="197" t="str">
        <f t="shared" si="84"/>
        <v/>
      </c>
      <c r="J973" s="199">
        <f t="shared" si="85"/>
        <v>1</v>
      </c>
      <c r="K973" s="198">
        <f t="shared" si="86"/>
        <v>0</v>
      </c>
    </row>
    <row r="974" spans="1:12" ht="18" customHeight="1" x14ac:dyDescent="0.25">
      <c r="A974" s="52">
        <v>575</v>
      </c>
      <c r="B974" s="36"/>
      <c r="C974" s="37"/>
      <c r="D974" s="38"/>
      <c r="E974" s="78"/>
      <c r="F974" s="300"/>
      <c r="G974" s="286"/>
      <c r="H974" s="279"/>
      <c r="I974" s="197" t="str">
        <f t="shared" si="84"/>
        <v/>
      </c>
      <c r="J974" s="199">
        <f t="shared" si="85"/>
        <v>1</v>
      </c>
      <c r="K974" s="198">
        <f t="shared" si="86"/>
        <v>0</v>
      </c>
      <c r="L974" s="124"/>
    </row>
    <row r="975" spans="1:12" ht="18" customHeight="1" x14ac:dyDescent="0.25">
      <c r="A975" s="52">
        <v>576</v>
      </c>
      <c r="B975" s="36"/>
      <c r="C975" s="37"/>
      <c r="D975" s="38"/>
      <c r="E975" s="78"/>
      <c r="F975" s="300"/>
      <c r="G975" s="286"/>
      <c r="H975" s="279"/>
      <c r="I975" s="197" t="str">
        <f t="shared" si="84"/>
        <v/>
      </c>
      <c r="J975" s="199">
        <f t="shared" si="85"/>
        <v>1</v>
      </c>
      <c r="K975" s="198">
        <f t="shared" si="86"/>
        <v>0</v>
      </c>
    </row>
    <row r="976" spans="1:12" ht="18" customHeight="1" x14ac:dyDescent="0.25">
      <c r="A976" s="52">
        <v>577</v>
      </c>
      <c r="B976" s="36"/>
      <c r="C976" s="37"/>
      <c r="D976" s="38"/>
      <c r="E976" s="78"/>
      <c r="F976" s="300"/>
      <c r="G976" s="286"/>
      <c r="H976" s="279"/>
      <c r="I976" s="197" t="str">
        <f t="shared" si="84"/>
        <v/>
      </c>
      <c r="J976" s="199">
        <f t="shared" si="85"/>
        <v>1</v>
      </c>
      <c r="K976" s="198">
        <f t="shared" si="86"/>
        <v>0</v>
      </c>
    </row>
    <row r="977" spans="1:13" ht="18" customHeight="1" x14ac:dyDescent="0.25">
      <c r="A977" s="52">
        <v>578</v>
      </c>
      <c r="B977" s="36"/>
      <c r="C977" s="37"/>
      <c r="D977" s="38"/>
      <c r="E977" s="78"/>
      <c r="F977" s="300"/>
      <c r="G977" s="286"/>
      <c r="H977" s="279"/>
      <c r="I977" s="197" t="str">
        <f t="shared" si="84"/>
        <v/>
      </c>
      <c r="J977" s="199">
        <f t="shared" si="85"/>
        <v>1</v>
      </c>
      <c r="K977" s="198">
        <f t="shared" si="86"/>
        <v>0</v>
      </c>
    </row>
    <row r="978" spans="1:13" ht="18" customHeight="1" x14ac:dyDescent="0.25">
      <c r="A978" s="52">
        <v>579</v>
      </c>
      <c r="B978" s="36"/>
      <c r="C978" s="37"/>
      <c r="D978" s="38"/>
      <c r="E978" s="78"/>
      <c r="F978" s="300"/>
      <c r="G978" s="286"/>
      <c r="H978" s="279"/>
      <c r="I978" s="197" t="str">
        <f t="shared" si="84"/>
        <v/>
      </c>
      <c r="J978" s="199">
        <f t="shared" si="85"/>
        <v>1</v>
      </c>
      <c r="K978" s="198">
        <f t="shared" si="86"/>
        <v>0</v>
      </c>
    </row>
    <row r="979" spans="1:13" ht="18" customHeight="1" thickBot="1" x14ac:dyDescent="0.3">
      <c r="A979" s="71">
        <v>580</v>
      </c>
      <c r="B979" s="39"/>
      <c r="C979" s="40"/>
      <c r="D979" s="41"/>
      <c r="E979" s="80"/>
      <c r="F979" s="301"/>
      <c r="G979" s="287"/>
      <c r="H979" s="280"/>
      <c r="I979" s="197" t="str">
        <f t="shared" si="84"/>
        <v/>
      </c>
      <c r="J979" s="199">
        <f t="shared" si="85"/>
        <v>1</v>
      </c>
      <c r="K979" s="198">
        <f t="shared" si="86"/>
        <v>0</v>
      </c>
    </row>
    <row r="980" spans="1:13" ht="18" customHeight="1" thickBot="1" x14ac:dyDescent="0.3">
      <c r="A980" s="82"/>
      <c r="B980" s="82"/>
      <c r="C980" s="82"/>
      <c r="D980" s="82"/>
      <c r="E980" s="82"/>
      <c r="F980" s="11" t="s">
        <v>46</v>
      </c>
      <c r="G980" s="281">
        <f>SUM(G960:G979)+G946</f>
        <v>0</v>
      </c>
      <c r="H980" s="320"/>
      <c r="I980" s="119"/>
      <c r="J980" s="196">
        <f>IF(G980&gt;G946,ROW(A986),0)</f>
        <v>0</v>
      </c>
      <c r="K980" s="75"/>
      <c r="L980" s="193">
        <f>IF(G980&gt;G946,ROW(A986),0)</f>
        <v>0</v>
      </c>
    </row>
    <row r="981" spans="1:13" x14ac:dyDescent="0.25">
      <c r="A981" s="82"/>
      <c r="B981" s="82"/>
      <c r="C981" s="82"/>
      <c r="D981" s="82"/>
      <c r="E981" s="82"/>
      <c r="F981" s="82"/>
      <c r="G981" s="82"/>
      <c r="H981" s="82"/>
      <c r="I981" s="119"/>
      <c r="J981" s="75"/>
      <c r="K981" s="75"/>
    </row>
    <row r="982" spans="1:13" x14ac:dyDescent="0.25">
      <c r="A982" t="s">
        <v>155</v>
      </c>
      <c r="B982" s="82"/>
      <c r="C982" s="82"/>
      <c r="D982" s="82"/>
      <c r="E982" s="82"/>
      <c r="F982" s="82"/>
      <c r="G982" s="82"/>
      <c r="H982" s="82"/>
      <c r="I982" s="119"/>
      <c r="J982" s="75"/>
      <c r="K982" s="75"/>
    </row>
    <row r="983" spans="1:13" x14ac:dyDescent="0.25">
      <c r="A983" s="82"/>
      <c r="B983" s="82"/>
      <c r="C983" s="82"/>
      <c r="D983" s="82"/>
      <c r="E983" s="82"/>
      <c r="F983" s="82"/>
      <c r="G983" s="82"/>
      <c r="H983" s="82"/>
      <c r="I983" s="119"/>
      <c r="J983" s="75"/>
      <c r="K983" s="75"/>
    </row>
    <row r="984" spans="1:13" ht="18.75" x14ac:dyDescent="0.3">
      <c r="A984" s="349" t="s">
        <v>43</v>
      </c>
      <c r="B984" s="350">
        <f ca="1">imzatarihi</f>
        <v>46091</v>
      </c>
      <c r="C984" s="352" t="s">
        <v>44</v>
      </c>
      <c r="D984" s="348" t="str">
        <f>IF(kurulusyetkilisi&gt;0,kurulusyetkilisi,"")</f>
        <v/>
      </c>
      <c r="H984" s="82"/>
      <c r="I984" s="119"/>
      <c r="J984" s="75"/>
      <c r="K984" s="75"/>
    </row>
    <row r="985" spans="1:13" ht="18.75" x14ac:dyDescent="0.3">
      <c r="B985" s="351"/>
      <c r="C985" s="352" t="s">
        <v>45</v>
      </c>
      <c r="F985" s="349"/>
      <c r="H985" s="82"/>
      <c r="I985" s="119"/>
      <c r="J985" s="75"/>
      <c r="K985" s="75"/>
    </row>
    <row r="986" spans="1:13" x14ac:dyDescent="0.25">
      <c r="A986" s="82"/>
      <c r="B986" s="82"/>
      <c r="C986" s="82"/>
      <c r="D986" s="82"/>
      <c r="E986" s="82"/>
      <c r="F986" s="82"/>
      <c r="G986" s="82"/>
      <c r="H986" s="82"/>
      <c r="I986" s="119"/>
      <c r="J986" s="75"/>
      <c r="K986" s="75"/>
    </row>
    <row r="987" spans="1:13" x14ac:dyDescent="0.25">
      <c r="A987" s="501" t="s">
        <v>121</v>
      </c>
      <c r="B987" s="501"/>
      <c r="C987" s="501"/>
      <c r="D987" s="501"/>
      <c r="E987" s="501"/>
      <c r="F987" s="501"/>
      <c r="G987" s="501"/>
      <c r="H987" s="501"/>
      <c r="I987" s="116"/>
      <c r="J987" s="75"/>
      <c r="K987" s="75"/>
      <c r="L987" s="126"/>
      <c r="M987" s="126"/>
    </row>
    <row r="988" spans="1:13" x14ac:dyDescent="0.25">
      <c r="A988" s="489" t="str">
        <f>IF(YilDonem&lt;&gt;"",CONCATENATE(YilDonem," dönemine aittir."),"")</f>
        <v/>
      </c>
      <c r="B988" s="489"/>
      <c r="C988" s="489"/>
      <c r="D988" s="489"/>
      <c r="E988" s="489"/>
      <c r="F988" s="489"/>
      <c r="G988" s="489"/>
      <c r="H988" s="489"/>
      <c r="I988" s="116"/>
      <c r="J988" s="75"/>
      <c r="K988" s="75"/>
    </row>
    <row r="989" spans="1:13" ht="15.95" customHeight="1" thickBot="1" x14ac:dyDescent="0.3">
      <c r="A989" s="519" t="s">
        <v>148</v>
      </c>
      <c r="B989" s="519"/>
      <c r="C989" s="519"/>
      <c r="D989" s="519"/>
      <c r="E989" s="519"/>
      <c r="F989" s="519"/>
      <c r="G989" s="519"/>
      <c r="H989" s="519"/>
      <c r="I989" s="116"/>
      <c r="J989" s="75"/>
      <c r="K989" s="75"/>
    </row>
    <row r="990" spans="1:13" ht="31.7" customHeight="1" thickBot="1" x14ac:dyDescent="0.3">
      <c r="A990" s="520" t="s">
        <v>1</v>
      </c>
      <c r="B990" s="521"/>
      <c r="C990" s="493" t="str">
        <f>IF(ProjeNo&gt;0,ProjeNo,"")</f>
        <v/>
      </c>
      <c r="D990" s="494"/>
      <c r="E990" s="494"/>
      <c r="F990" s="494"/>
      <c r="G990" s="494"/>
      <c r="H990" s="495"/>
      <c r="I990" s="116"/>
      <c r="J990" s="75"/>
      <c r="K990" s="75"/>
    </row>
    <row r="991" spans="1:13" ht="45" customHeight="1" thickBot="1" x14ac:dyDescent="0.3">
      <c r="A991" s="522" t="s">
        <v>11</v>
      </c>
      <c r="B991" s="523"/>
      <c r="C991" s="498" t="str">
        <f>IF(ProjeAdi&gt;0,ProjeAdi,"")</f>
        <v/>
      </c>
      <c r="D991" s="499"/>
      <c r="E991" s="499"/>
      <c r="F991" s="499"/>
      <c r="G991" s="499"/>
      <c r="H991" s="500"/>
      <c r="I991" s="116"/>
      <c r="J991" s="75"/>
      <c r="K991" s="75"/>
    </row>
    <row r="992" spans="1:13" s="46" customFormat="1" ht="37.15" customHeight="1" thickBot="1" x14ac:dyDescent="0.3">
      <c r="A992" s="487" t="s">
        <v>7</v>
      </c>
      <c r="B992" s="487" t="s">
        <v>118</v>
      </c>
      <c r="C992" s="487" t="s">
        <v>119</v>
      </c>
      <c r="D992" s="487" t="s">
        <v>120</v>
      </c>
      <c r="E992" s="487" t="s">
        <v>93</v>
      </c>
      <c r="F992" s="487" t="s">
        <v>94</v>
      </c>
      <c r="G992" s="137" t="s">
        <v>95</v>
      </c>
      <c r="H992" s="137" t="s">
        <v>95</v>
      </c>
      <c r="I992" s="117"/>
      <c r="J992" s="76"/>
      <c r="K992" s="76"/>
      <c r="L992" s="125"/>
      <c r="M992" s="125"/>
    </row>
    <row r="993" spans="1:11" ht="18" customHeight="1" thickBot="1" x14ac:dyDescent="0.3">
      <c r="A993" s="505"/>
      <c r="B993" s="505"/>
      <c r="C993" s="505"/>
      <c r="D993" s="505"/>
      <c r="E993" s="505"/>
      <c r="F993" s="505"/>
      <c r="G993" s="138" t="s">
        <v>96</v>
      </c>
      <c r="H993" s="138" t="s">
        <v>99</v>
      </c>
      <c r="I993" s="116"/>
      <c r="J993" s="75"/>
      <c r="K993" s="75"/>
    </row>
    <row r="994" spans="1:11" ht="18" customHeight="1" x14ac:dyDescent="0.25">
      <c r="A994" s="70">
        <v>581</v>
      </c>
      <c r="B994" s="54"/>
      <c r="C994" s="55"/>
      <c r="D994" s="77"/>
      <c r="E994" s="56"/>
      <c r="F994" s="299"/>
      <c r="G994" s="285"/>
      <c r="H994" s="272"/>
      <c r="I994" s="197" t="str">
        <f>IF(AND(COUNTA(B994:D994)&gt;0,J994=1),"Belge Tarihi,Belge Numarası ve KDV Dahil Tutar doldurulduktan sonra KDV Hariç Tutar doldurulabilir.","")</f>
        <v/>
      </c>
      <c r="J994" s="199">
        <f>IF(COUNTA(E994:F994)+COUNTA(H994)=3,0,1)</f>
        <v>1</v>
      </c>
      <c r="K994" s="198">
        <f>IF(J994=1,0,100000000)</f>
        <v>0</v>
      </c>
    </row>
    <row r="995" spans="1:11" ht="18" customHeight="1" x14ac:dyDescent="0.25">
      <c r="A995" s="52">
        <v>582</v>
      </c>
      <c r="B995" s="36"/>
      <c r="C995" s="37"/>
      <c r="D995" s="38"/>
      <c r="E995" s="78"/>
      <c r="F995" s="300"/>
      <c r="G995" s="286"/>
      <c r="H995" s="279"/>
      <c r="I995" s="197" t="str">
        <f t="shared" ref="I995:I1013" si="87">IF(AND(COUNTA(B995:D995)&gt;0,J995=1),"Belge Tarihi,Belge Numarası ve KDV Dahil Tutar doldurulduktan sonra KDV Hariç Tutar doldurulabilir.","")</f>
        <v/>
      </c>
      <c r="J995" s="199">
        <f t="shared" ref="J995:J1013" si="88">IF(COUNTA(E995:F995)+COUNTA(H995)=3,0,1)</f>
        <v>1</v>
      </c>
      <c r="K995" s="198">
        <f t="shared" ref="K995:K1013" si="89">IF(J995=1,0,100000000)</f>
        <v>0</v>
      </c>
    </row>
    <row r="996" spans="1:11" ht="18" customHeight="1" x14ac:dyDescent="0.25">
      <c r="A996" s="52">
        <v>583</v>
      </c>
      <c r="B996" s="36"/>
      <c r="C996" s="37"/>
      <c r="D996" s="38"/>
      <c r="E996" s="78"/>
      <c r="F996" s="300"/>
      <c r="G996" s="286"/>
      <c r="H996" s="279"/>
      <c r="I996" s="197" t="str">
        <f t="shared" si="87"/>
        <v/>
      </c>
      <c r="J996" s="199">
        <f t="shared" si="88"/>
        <v>1</v>
      </c>
      <c r="K996" s="198">
        <f t="shared" si="89"/>
        <v>0</v>
      </c>
    </row>
    <row r="997" spans="1:11" ht="18" customHeight="1" x14ac:dyDescent="0.25">
      <c r="A997" s="52">
        <v>584</v>
      </c>
      <c r="B997" s="36"/>
      <c r="C997" s="37"/>
      <c r="D997" s="38"/>
      <c r="E997" s="78"/>
      <c r="F997" s="300"/>
      <c r="G997" s="286"/>
      <c r="H997" s="279"/>
      <c r="I997" s="197" t="str">
        <f t="shared" si="87"/>
        <v/>
      </c>
      <c r="J997" s="199">
        <f t="shared" si="88"/>
        <v>1</v>
      </c>
      <c r="K997" s="198">
        <f t="shared" si="89"/>
        <v>0</v>
      </c>
    </row>
    <row r="998" spans="1:11" ht="18" customHeight="1" x14ac:dyDescent="0.25">
      <c r="A998" s="52">
        <v>585</v>
      </c>
      <c r="B998" s="36"/>
      <c r="C998" s="37"/>
      <c r="D998" s="38"/>
      <c r="E998" s="78"/>
      <c r="F998" s="300"/>
      <c r="G998" s="286"/>
      <c r="H998" s="279"/>
      <c r="I998" s="197" t="str">
        <f t="shared" si="87"/>
        <v/>
      </c>
      <c r="J998" s="199">
        <f t="shared" si="88"/>
        <v>1</v>
      </c>
      <c r="K998" s="198">
        <f t="shared" si="89"/>
        <v>0</v>
      </c>
    </row>
    <row r="999" spans="1:11" ht="18" customHeight="1" x14ac:dyDescent="0.25">
      <c r="A999" s="52">
        <v>586</v>
      </c>
      <c r="B999" s="36"/>
      <c r="C999" s="37"/>
      <c r="D999" s="38"/>
      <c r="E999" s="78"/>
      <c r="F999" s="300"/>
      <c r="G999" s="286"/>
      <c r="H999" s="279"/>
      <c r="I999" s="197" t="str">
        <f t="shared" si="87"/>
        <v/>
      </c>
      <c r="J999" s="199">
        <f t="shared" si="88"/>
        <v>1</v>
      </c>
      <c r="K999" s="198">
        <f t="shared" si="89"/>
        <v>0</v>
      </c>
    </row>
    <row r="1000" spans="1:11" ht="18" customHeight="1" x14ac:dyDescent="0.25">
      <c r="A1000" s="52">
        <v>587</v>
      </c>
      <c r="B1000" s="36"/>
      <c r="C1000" s="37"/>
      <c r="D1000" s="38"/>
      <c r="E1000" s="78"/>
      <c r="F1000" s="300"/>
      <c r="G1000" s="286"/>
      <c r="H1000" s="279"/>
      <c r="I1000" s="197" t="str">
        <f t="shared" si="87"/>
        <v/>
      </c>
      <c r="J1000" s="199">
        <f t="shared" si="88"/>
        <v>1</v>
      </c>
      <c r="K1000" s="198">
        <f t="shared" si="89"/>
        <v>0</v>
      </c>
    </row>
    <row r="1001" spans="1:11" ht="18" customHeight="1" x14ac:dyDescent="0.25">
      <c r="A1001" s="52">
        <v>588</v>
      </c>
      <c r="B1001" s="36"/>
      <c r="C1001" s="37"/>
      <c r="D1001" s="38"/>
      <c r="E1001" s="78"/>
      <c r="F1001" s="300"/>
      <c r="G1001" s="286"/>
      <c r="H1001" s="279"/>
      <c r="I1001" s="197" t="str">
        <f t="shared" si="87"/>
        <v/>
      </c>
      <c r="J1001" s="199">
        <f t="shared" si="88"/>
        <v>1</v>
      </c>
      <c r="K1001" s="198">
        <f t="shared" si="89"/>
        <v>0</v>
      </c>
    </row>
    <row r="1002" spans="1:11" ht="18" customHeight="1" x14ac:dyDescent="0.25">
      <c r="A1002" s="52">
        <v>589</v>
      </c>
      <c r="B1002" s="36"/>
      <c r="C1002" s="37"/>
      <c r="D1002" s="38"/>
      <c r="E1002" s="78"/>
      <c r="F1002" s="300"/>
      <c r="G1002" s="286"/>
      <c r="H1002" s="279"/>
      <c r="I1002" s="197" t="str">
        <f t="shared" si="87"/>
        <v/>
      </c>
      <c r="J1002" s="199">
        <f t="shared" si="88"/>
        <v>1</v>
      </c>
      <c r="K1002" s="198">
        <f t="shared" si="89"/>
        <v>0</v>
      </c>
    </row>
    <row r="1003" spans="1:11" ht="18" customHeight="1" x14ac:dyDescent="0.25">
      <c r="A1003" s="52">
        <v>590</v>
      </c>
      <c r="B1003" s="36"/>
      <c r="C1003" s="37"/>
      <c r="D1003" s="38"/>
      <c r="E1003" s="78"/>
      <c r="F1003" s="300"/>
      <c r="G1003" s="286"/>
      <c r="H1003" s="279"/>
      <c r="I1003" s="197" t="str">
        <f t="shared" si="87"/>
        <v/>
      </c>
      <c r="J1003" s="199">
        <f t="shared" si="88"/>
        <v>1</v>
      </c>
      <c r="K1003" s="198">
        <f t="shared" si="89"/>
        <v>0</v>
      </c>
    </row>
    <row r="1004" spans="1:11" ht="18" customHeight="1" x14ac:dyDescent="0.25">
      <c r="A1004" s="52">
        <v>591</v>
      </c>
      <c r="B1004" s="36"/>
      <c r="C1004" s="37"/>
      <c r="D1004" s="38"/>
      <c r="E1004" s="78"/>
      <c r="F1004" s="300"/>
      <c r="G1004" s="286"/>
      <c r="H1004" s="279"/>
      <c r="I1004" s="197" t="str">
        <f t="shared" si="87"/>
        <v/>
      </c>
      <c r="J1004" s="199">
        <f t="shared" si="88"/>
        <v>1</v>
      </c>
      <c r="K1004" s="198">
        <f t="shared" si="89"/>
        <v>0</v>
      </c>
    </row>
    <row r="1005" spans="1:11" ht="18" customHeight="1" x14ac:dyDescent="0.25">
      <c r="A1005" s="52">
        <v>592</v>
      </c>
      <c r="B1005" s="36"/>
      <c r="C1005" s="37"/>
      <c r="D1005" s="38"/>
      <c r="E1005" s="78"/>
      <c r="F1005" s="300"/>
      <c r="G1005" s="286"/>
      <c r="H1005" s="279"/>
      <c r="I1005" s="197" t="str">
        <f t="shared" si="87"/>
        <v/>
      </c>
      <c r="J1005" s="199">
        <f t="shared" si="88"/>
        <v>1</v>
      </c>
      <c r="K1005" s="198">
        <f t="shared" si="89"/>
        <v>0</v>
      </c>
    </row>
    <row r="1006" spans="1:11" ht="18" customHeight="1" x14ac:dyDescent="0.25">
      <c r="A1006" s="52">
        <v>593</v>
      </c>
      <c r="B1006" s="36"/>
      <c r="C1006" s="37"/>
      <c r="D1006" s="38"/>
      <c r="E1006" s="78"/>
      <c r="F1006" s="300"/>
      <c r="G1006" s="286"/>
      <c r="H1006" s="279"/>
      <c r="I1006" s="197" t="str">
        <f t="shared" si="87"/>
        <v/>
      </c>
      <c r="J1006" s="199">
        <f t="shared" si="88"/>
        <v>1</v>
      </c>
      <c r="K1006" s="198">
        <f t="shared" si="89"/>
        <v>0</v>
      </c>
    </row>
    <row r="1007" spans="1:11" ht="18" customHeight="1" x14ac:dyDescent="0.25">
      <c r="A1007" s="52">
        <v>594</v>
      </c>
      <c r="B1007" s="36"/>
      <c r="C1007" s="37"/>
      <c r="D1007" s="38"/>
      <c r="E1007" s="78"/>
      <c r="F1007" s="300"/>
      <c r="G1007" s="286"/>
      <c r="H1007" s="279"/>
      <c r="I1007" s="197" t="str">
        <f t="shared" si="87"/>
        <v/>
      </c>
      <c r="J1007" s="199">
        <f t="shared" si="88"/>
        <v>1</v>
      </c>
      <c r="K1007" s="198">
        <f t="shared" si="89"/>
        <v>0</v>
      </c>
    </row>
    <row r="1008" spans="1:11" ht="18" customHeight="1" x14ac:dyDescent="0.25">
      <c r="A1008" s="52">
        <v>595</v>
      </c>
      <c r="B1008" s="36"/>
      <c r="C1008" s="37"/>
      <c r="D1008" s="38"/>
      <c r="E1008" s="78"/>
      <c r="F1008" s="300"/>
      <c r="G1008" s="286"/>
      <c r="H1008" s="279"/>
      <c r="I1008" s="197" t="str">
        <f t="shared" si="87"/>
        <v/>
      </c>
      <c r="J1008" s="199">
        <f t="shared" si="88"/>
        <v>1</v>
      </c>
      <c r="K1008" s="198">
        <f t="shared" si="89"/>
        <v>0</v>
      </c>
    </row>
    <row r="1009" spans="1:13" ht="18" customHeight="1" x14ac:dyDescent="0.25">
      <c r="A1009" s="52">
        <v>596</v>
      </c>
      <c r="B1009" s="36"/>
      <c r="C1009" s="37"/>
      <c r="D1009" s="38"/>
      <c r="E1009" s="78"/>
      <c r="F1009" s="300"/>
      <c r="G1009" s="286"/>
      <c r="H1009" s="279"/>
      <c r="I1009" s="197" t="str">
        <f t="shared" si="87"/>
        <v/>
      </c>
      <c r="J1009" s="199">
        <f t="shared" si="88"/>
        <v>1</v>
      </c>
      <c r="K1009" s="198">
        <f t="shared" si="89"/>
        <v>0</v>
      </c>
      <c r="L1009" s="124"/>
    </row>
    <row r="1010" spans="1:13" ht="18" customHeight="1" x14ac:dyDescent="0.25">
      <c r="A1010" s="52">
        <v>597</v>
      </c>
      <c r="B1010" s="36"/>
      <c r="C1010" s="37"/>
      <c r="D1010" s="38"/>
      <c r="E1010" s="78"/>
      <c r="F1010" s="300"/>
      <c r="G1010" s="286"/>
      <c r="H1010" s="279"/>
      <c r="I1010" s="197" t="str">
        <f t="shared" si="87"/>
        <v/>
      </c>
      <c r="J1010" s="199">
        <f t="shared" si="88"/>
        <v>1</v>
      </c>
      <c r="K1010" s="198">
        <f t="shared" si="89"/>
        <v>0</v>
      </c>
    </row>
    <row r="1011" spans="1:13" ht="18" customHeight="1" x14ac:dyDescent="0.25">
      <c r="A1011" s="52">
        <v>598</v>
      </c>
      <c r="B1011" s="36"/>
      <c r="C1011" s="37"/>
      <c r="D1011" s="38"/>
      <c r="E1011" s="78"/>
      <c r="F1011" s="300"/>
      <c r="G1011" s="286"/>
      <c r="H1011" s="279"/>
      <c r="I1011" s="197" t="str">
        <f t="shared" si="87"/>
        <v/>
      </c>
      <c r="J1011" s="199">
        <f t="shared" si="88"/>
        <v>1</v>
      </c>
      <c r="K1011" s="198">
        <f t="shared" si="89"/>
        <v>0</v>
      </c>
    </row>
    <row r="1012" spans="1:13" ht="18" customHeight="1" x14ac:dyDescent="0.25">
      <c r="A1012" s="52">
        <v>599</v>
      </c>
      <c r="B1012" s="36"/>
      <c r="C1012" s="37"/>
      <c r="D1012" s="38"/>
      <c r="E1012" s="78"/>
      <c r="F1012" s="300"/>
      <c r="G1012" s="286"/>
      <c r="H1012" s="279"/>
      <c r="I1012" s="197" t="str">
        <f t="shared" si="87"/>
        <v/>
      </c>
      <c r="J1012" s="199">
        <f t="shared" si="88"/>
        <v>1</v>
      </c>
      <c r="K1012" s="198">
        <f t="shared" si="89"/>
        <v>0</v>
      </c>
    </row>
    <row r="1013" spans="1:13" ht="18" customHeight="1" thickBot="1" x14ac:dyDescent="0.3">
      <c r="A1013" s="71">
        <v>600</v>
      </c>
      <c r="B1013" s="39"/>
      <c r="C1013" s="40"/>
      <c r="D1013" s="41"/>
      <c r="E1013" s="80"/>
      <c r="F1013" s="301"/>
      <c r="G1013" s="287"/>
      <c r="H1013" s="280"/>
      <c r="I1013" s="197" t="str">
        <f t="shared" si="87"/>
        <v/>
      </c>
      <c r="J1013" s="199">
        <f t="shared" si="88"/>
        <v>1</v>
      </c>
      <c r="K1013" s="198">
        <f t="shared" si="89"/>
        <v>0</v>
      </c>
    </row>
    <row r="1014" spans="1:13" ht="18" customHeight="1" thickBot="1" x14ac:dyDescent="0.3">
      <c r="A1014" s="82"/>
      <c r="B1014" s="82"/>
      <c r="C1014" s="82"/>
      <c r="D1014" s="82"/>
      <c r="E1014" s="82"/>
      <c r="F1014" s="11" t="s">
        <v>46</v>
      </c>
      <c r="G1014" s="281">
        <f>SUM(G994:G1013)+G980</f>
        <v>0</v>
      </c>
      <c r="H1014" s="320"/>
      <c r="I1014" s="119"/>
      <c r="J1014" s="196">
        <f>IF(G1014&gt;G980,ROW(A1020),0)</f>
        <v>0</v>
      </c>
      <c r="K1014" s="75"/>
      <c r="L1014" s="193">
        <f>IF(G1014&gt;G980,ROW(A1020),0)</f>
        <v>0</v>
      </c>
    </row>
    <row r="1015" spans="1:13" x14ac:dyDescent="0.25">
      <c r="A1015" s="82"/>
      <c r="B1015" s="82"/>
      <c r="C1015" s="82"/>
      <c r="D1015" s="82"/>
      <c r="E1015" s="82"/>
      <c r="F1015" s="82"/>
      <c r="G1015" s="82"/>
      <c r="H1015" s="82"/>
      <c r="I1015" s="119"/>
      <c r="J1015" s="75"/>
      <c r="K1015" s="75"/>
    </row>
    <row r="1016" spans="1:13" x14ac:dyDescent="0.25">
      <c r="A1016" t="s">
        <v>155</v>
      </c>
      <c r="B1016" s="82"/>
      <c r="C1016" s="82"/>
      <c r="D1016" s="82"/>
      <c r="E1016" s="82"/>
      <c r="F1016" s="82"/>
      <c r="G1016" s="82"/>
      <c r="H1016" s="82"/>
      <c r="I1016" s="119"/>
      <c r="J1016" s="75"/>
      <c r="K1016" s="75"/>
    </row>
    <row r="1017" spans="1:13" x14ac:dyDescent="0.25">
      <c r="A1017" s="82"/>
      <c r="B1017" s="82"/>
      <c r="C1017" s="82"/>
      <c r="D1017" s="82"/>
      <c r="E1017" s="82"/>
      <c r="F1017" s="82"/>
      <c r="G1017" s="82"/>
      <c r="H1017" s="82"/>
      <c r="I1017" s="119"/>
      <c r="J1017" s="75"/>
      <c r="K1017" s="75"/>
    </row>
    <row r="1018" spans="1:13" ht="18.75" x14ac:dyDescent="0.3">
      <c r="A1018" s="349" t="s">
        <v>43</v>
      </c>
      <c r="B1018" s="350">
        <f ca="1">imzatarihi</f>
        <v>46091</v>
      </c>
      <c r="C1018" s="352" t="s">
        <v>44</v>
      </c>
      <c r="D1018" s="348" t="str">
        <f>IF(kurulusyetkilisi&gt;0,kurulusyetkilisi,"")</f>
        <v/>
      </c>
      <c r="H1018" s="82"/>
      <c r="I1018" s="119"/>
      <c r="J1018" s="75"/>
      <c r="K1018" s="75"/>
    </row>
    <row r="1019" spans="1:13" ht="18.75" x14ac:dyDescent="0.3">
      <c r="B1019" s="351"/>
      <c r="C1019" s="352" t="s">
        <v>45</v>
      </c>
      <c r="F1019" s="349"/>
      <c r="H1019" s="82"/>
      <c r="I1019" s="119"/>
      <c r="J1019" s="75"/>
      <c r="K1019" s="75"/>
    </row>
    <row r="1020" spans="1:13" x14ac:dyDescent="0.25">
      <c r="A1020" s="82"/>
      <c r="B1020" s="82"/>
      <c r="C1020" s="82"/>
      <c r="D1020" s="82"/>
      <c r="E1020" s="82"/>
      <c r="F1020" s="82"/>
      <c r="G1020" s="82"/>
      <c r="H1020" s="82"/>
      <c r="I1020" s="119"/>
      <c r="J1020" s="75"/>
      <c r="K1020" s="75"/>
    </row>
    <row r="1021" spans="1:13" x14ac:dyDescent="0.25">
      <c r="A1021" s="501" t="s">
        <v>121</v>
      </c>
      <c r="B1021" s="501"/>
      <c r="C1021" s="501"/>
      <c r="D1021" s="501"/>
      <c r="E1021" s="501"/>
      <c r="F1021" s="501"/>
      <c r="G1021" s="501"/>
      <c r="H1021" s="501"/>
      <c r="I1021" s="116"/>
      <c r="J1021" s="75"/>
      <c r="K1021" s="75"/>
    </row>
    <row r="1022" spans="1:13" x14ac:dyDescent="0.25">
      <c r="A1022" s="489" t="str">
        <f>IF(YilDonem&lt;&gt;"",CONCATENATE(YilDonem," dönemine aittir."),"")</f>
        <v/>
      </c>
      <c r="B1022" s="489"/>
      <c r="C1022" s="489"/>
      <c r="D1022" s="489"/>
      <c r="E1022" s="489"/>
      <c r="F1022" s="489"/>
      <c r="G1022" s="489"/>
      <c r="H1022" s="489"/>
      <c r="I1022" s="116"/>
      <c r="J1022" s="75"/>
      <c r="K1022" s="75"/>
      <c r="L1022" s="126"/>
      <c r="M1022" s="126"/>
    </row>
    <row r="1023" spans="1:13" ht="15.95" customHeight="1" thickBot="1" x14ac:dyDescent="0.3">
      <c r="A1023" s="519" t="s">
        <v>148</v>
      </c>
      <c r="B1023" s="519"/>
      <c r="C1023" s="519"/>
      <c r="D1023" s="519"/>
      <c r="E1023" s="519"/>
      <c r="F1023" s="519"/>
      <c r="G1023" s="519"/>
      <c r="H1023" s="519"/>
      <c r="I1023" s="116"/>
      <c r="J1023" s="75"/>
      <c r="K1023" s="75"/>
    </row>
    <row r="1024" spans="1:13" ht="31.7" customHeight="1" thickBot="1" x14ac:dyDescent="0.3">
      <c r="A1024" s="520" t="s">
        <v>1</v>
      </c>
      <c r="B1024" s="521"/>
      <c r="C1024" s="493" t="str">
        <f>IF(ProjeNo&gt;0,ProjeNo,"")</f>
        <v/>
      </c>
      <c r="D1024" s="494"/>
      <c r="E1024" s="494"/>
      <c r="F1024" s="494"/>
      <c r="G1024" s="494"/>
      <c r="H1024" s="495"/>
      <c r="I1024" s="116"/>
      <c r="J1024" s="75"/>
      <c r="K1024" s="75"/>
    </row>
    <row r="1025" spans="1:13" ht="45" customHeight="1" thickBot="1" x14ac:dyDescent="0.3">
      <c r="A1025" s="522" t="s">
        <v>11</v>
      </c>
      <c r="B1025" s="523"/>
      <c r="C1025" s="498" t="str">
        <f>IF(ProjeAdi&gt;0,ProjeAdi,"")</f>
        <v/>
      </c>
      <c r="D1025" s="499"/>
      <c r="E1025" s="499"/>
      <c r="F1025" s="499"/>
      <c r="G1025" s="499"/>
      <c r="H1025" s="500"/>
      <c r="I1025" s="116"/>
      <c r="J1025" s="75"/>
      <c r="K1025" s="75"/>
    </row>
    <row r="1026" spans="1:13" s="46" customFormat="1" ht="37.15" customHeight="1" thickBot="1" x14ac:dyDescent="0.3">
      <c r="A1026" s="487" t="s">
        <v>7</v>
      </c>
      <c r="B1026" s="487" t="s">
        <v>118</v>
      </c>
      <c r="C1026" s="487" t="s">
        <v>119</v>
      </c>
      <c r="D1026" s="487" t="s">
        <v>120</v>
      </c>
      <c r="E1026" s="487" t="s">
        <v>93</v>
      </c>
      <c r="F1026" s="487" t="s">
        <v>94</v>
      </c>
      <c r="G1026" s="137" t="s">
        <v>95</v>
      </c>
      <c r="H1026" s="137" t="s">
        <v>95</v>
      </c>
      <c r="I1026" s="117"/>
      <c r="J1026" s="76"/>
      <c r="K1026" s="76"/>
      <c r="L1026" s="125"/>
      <c r="M1026" s="125"/>
    </row>
    <row r="1027" spans="1:13" ht="18" customHeight="1" thickBot="1" x14ac:dyDescent="0.3">
      <c r="A1027" s="505"/>
      <c r="B1027" s="505"/>
      <c r="C1027" s="505"/>
      <c r="D1027" s="505"/>
      <c r="E1027" s="505"/>
      <c r="F1027" s="505"/>
      <c r="G1027" s="138" t="s">
        <v>96</v>
      </c>
      <c r="H1027" s="138" t="s">
        <v>99</v>
      </c>
      <c r="I1027" s="116"/>
      <c r="J1027" s="75"/>
      <c r="K1027" s="75"/>
    </row>
    <row r="1028" spans="1:13" ht="18" customHeight="1" x14ac:dyDescent="0.25">
      <c r="A1028" s="70">
        <v>601</v>
      </c>
      <c r="B1028" s="54"/>
      <c r="C1028" s="55"/>
      <c r="D1028" s="77"/>
      <c r="E1028" s="56"/>
      <c r="F1028" s="299"/>
      <c r="G1028" s="285"/>
      <c r="H1028" s="272"/>
      <c r="I1028" s="197" t="str">
        <f>IF(AND(COUNTA(B1028:D1028)&gt;0,J1028=1),"Belge Tarihi,Belge Numarası ve KDV Dahil Tutar doldurulduktan sonra KDV Hariç Tutar doldurulabilir.","")</f>
        <v/>
      </c>
      <c r="J1028" s="199">
        <f>IF(COUNTA(E1028:F1028)+COUNTA(H1028)=3,0,1)</f>
        <v>1</v>
      </c>
      <c r="K1028" s="198">
        <f>IF(J1028=1,0,100000000)</f>
        <v>0</v>
      </c>
    </row>
    <row r="1029" spans="1:13" ht="18" customHeight="1" x14ac:dyDescent="0.25">
      <c r="A1029" s="52">
        <v>602</v>
      </c>
      <c r="B1029" s="36"/>
      <c r="C1029" s="37"/>
      <c r="D1029" s="38"/>
      <c r="E1029" s="78"/>
      <c r="F1029" s="300"/>
      <c r="G1029" s="286"/>
      <c r="H1029" s="279"/>
      <c r="I1029" s="197" t="str">
        <f t="shared" ref="I1029:I1047" si="90">IF(AND(COUNTA(B1029:D1029)&gt;0,J1029=1),"Belge Tarihi,Belge Numarası ve KDV Dahil Tutar doldurulduktan sonra KDV Hariç Tutar doldurulabilir.","")</f>
        <v/>
      </c>
      <c r="J1029" s="199">
        <f t="shared" ref="J1029:J1047" si="91">IF(COUNTA(E1029:F1029)+COUNTA(H1029)=3,0,1)</f>
        <v>1</v>
      </c>
      <c r="K1029" s="198">
        <f t="shared" ref="K1029:K1047" si="92">IF(J1029=1,0,100000000)</f>
        <v>0</v>
      </c>
    </row>
    <row r="1030" spans="1:13" ht="18" customHeight="1" x14ac:dyDescent="0.25">
      <c r="A1030" s="52">
        <v>603</v>
      </c>
      <c r="B1030" s="36"/>
      <c r="C1030" s="37"/>
      <c r="D1030" s="38"/>
      <c r="E1030" s="78"/>
      <c r="F1030" s="300"/>
      <c r="G1030" s="286"/>
      <c r="H1030" s="279"/>
      <c r="I1030" s="197" t="str">
        <f t="shared" si="90"/>
        <v/>
      </c>
      <c r="J1030" s="199">
        <f t="shared" si="91"/>
        <v>1</v>
      </c>
      <c r="K1030" s="198">
        <f t="shared" si="92"/>
        <v>0</v>
      </c>
    </row>
    <row r="1031" spans="1:13" ht="18" customHeight="1" x14ac:dyDescent="0.25">
      <c r="A1031" s="52">
        <v>604</v>
      </c>
      <c r="B1031" s="36"/>
      <c r="C1031" s="37"/>
      <c r="D1031" s="38"/>
      <c r="E1031" s="78"/>
      <c r="F1031" s="300"/>
      <c r="G1031" s="286"/>
      <c r="H1031" s="279"/>
      <c r="I1031" s="197" t="str">
        <f t="shared" si="90"/>
        <v/>
      </c>
      <c r="J1031" s="199">
        <f t="shared" si="91"/>
        <v>1</v>
      </c>
      <c r="K1031" s="198">
        <f t="shared" si="92"/>
        <v>0</v>
      </c>
    </row>
    <row r="1032" spans="1:13" ht="18" customHeight="1" x14ac:dyDescent="0.25">
      <c r="A1032" s="52">
        <v>605</v>
      </c>
      <c r="B1032" s="36"/>
      <c r="C1032" s="37"/>
      <c r="D1032" s="38"/>
      <c r="E1032" s="78"/>
      <c r="F1032" s="300"/>
      <c r="G1032" s="286"/>
      <c r="H1032" s="279"/>
      <c r="I1032" s="197" t="str">
        <f t="shared" si="90"/>
        <v/>
      </c>
      <c r="J1032" s="199">
        <f t="shared" si="91"/>
        <v>1</v>
      </c>
      <c r="K1032" s="198">
        <f t="shared" si="92"/>
        <v>0</v>
      </c>
    </row>
    <row r="1033" spans="1:13" ht="18" customHeight="1" x14ac:dyDescent="0.25">
      <c r="A1033" s="52">
        <v>606</v>
      </c>
      <c r="B1033" s="36"/>
      <c r="C1033" s="37"/>
      <c r="D1033" s="38"/>
      <c r="E1033" s="78"/>
      <c r="F1033" s="300"/>
      <c r="G1033" s="286"/>
      <c r="H1033" s="279"/>
      <c r="I1033" s="197" t="str">
        <f t="shared" si="90"/>
        <v/>
      </c>
      <c r="J1033" s="199">
        <f t="shared" si="91"/>
        <v>1</v>
      </c>
      <c r="K1033" s="198">
        <f t="shared" si="92"/>
        <v>0</v>
      </c>
    </row>
    <row r="1034" spans="1:13" ht="18" customHeight="1" x14ac:dyDescent="0.25">
      <c r="A1034" s="52">
        <v>607</v>
      </c>
      <c r="B1034" s="36"/>
      <c r="C1034" s="37"/>
      <c r="D1034" s="38"/>
      <c r="E1034" s="78"/>
      <c r="F1034" s="300"/>
      <c r="G1034" s="286"/>
      <c r="H1034" s="279"/>
      <c r="I1034" s="197" t="str">
        <f t="shared" si="90"/>
        <v/>
      </c>
      <c r="J1034" s="199">
        <f t="shared" si="91"/>
        <v>1</v>
      </c>
      <c r="K1034" s="198">
        <f t="shared" si="92"/>
        <v>0</v>
      </c>
    </row>
    <row r="1035" spans="1:13" ht="18" customHeight="1" x14ac:dyDescent="0.25">
      <c r="A1035" s="52">
        <v>608</v>
      </c>
      <c r="B1035" s="36"/>
      <c r="C1035" s="37"/>
      <c r="D1035" s="38"/>
      <c r="E1035" s="78"/>
      <c r="F1035" s="300"/>
      <c r="G1035" s="286"/>
      <c r="H1035" s="279"/>
      <c r="I1035" s="197" t="str">
        <f t="shared" si="90"/>
        <v/>
      </c>
      <c r="J1035" s="199">
        <f t="shared" si="91"/>
        <v>1</v>
      </c>
      <c r="K1035" s="198">
        <f t="shared" si="92"/>
        <v>0</v>
      </c>
    </row>
    <row r="1036" spans="1:13" ht="18" customHeight="1" x14ac:dyDescent="0.25">
      <c r="A1036" s="52">
        <v>609</v>
      </c>
      <c r="B1036" s="36"/>
      <c r="C1036" s="37"/>
      <c r="D1036" s="38"/>
      <c r="E1036" s="78"/>
      <c r="F1036" s="300"/>
      <c r="G1036" s="286"/>
      <c r="H1036" s="279"/>
      <c r="I1036" s="197" t="str">
        <f t="shared" si="90"/>
        <v/>
      </c>
      <c r="J1036" s="199">
        <f t="shared" si="91"/>
        <v>1</v>
      </c>
      <c r="K1036" s="198">
        <f t="shared" si="92"/>
        <v>0</v>
      </c>
    </row>
    <row r="1037" spans="1:13" ht="18" customHeight="1" x14ac:dyDescent="0.25">
      <c r="A1037" s="52">
        <v>610</v>
      </c>
      <c r="B1037" s="36"/>
      <c r="C1037" s="37"/>
      <c r="D1037" s="38"/>
      <c r="E1037" s="78"/>
      <c r="F1037" s="300"/>
      <c r="G1037" s="286"/>
      <c r="H1037" s="279"/>
      <c r="I1037" s="197" t="str">
        <f t="shared" si="90"/>
        <v/>
      </c>
      <c r="J1037" s="199">
        <f t="shared" si="91"/>
        <v>1</v>
      </c>
      <c r="K1037" s="198">
        <f t="shared" si="92"/>
        <v>0</v>
      </c>
    </row>
    <row r="1038" spans="1:13" ht="18" customHeight="1" x14ac:dyDescent="0.25">
      <c r="A1038" s="52">
        <v>611</v>
      </c>
      <c r="B1038" s="36"/>
      <c r="C1038" s="37"/>
      <c r="D1038" s="38"/>
      <c r="E1038" s="78"/>
      <c r="F1038" s="300"/>
      <c r="G1038" s="286"/>
      <c r="H1038" s="279"/>
      <c r="I1038" s="197" t="str">
        <f t="shared" si="90"/>
        <v/>
      </c>
      <c r="J1038" s="199">
        <f t="shared" si="91"/>
        <v>1</v>
      </c>
      <c r="K1038" s="198">
        <f t="shared" si="92"/>
        <v>0</v>
      </c>
    </row>
    <row r="1039" spans="1:13" ht="18" customHeight="1" x14ac:dyDescent="0.25">
      <c r="A1039" s="52">
        <v>612</v>
      </c>
      <c r="B1039" s="36"/>
      <c r="C1039" s="37"/>
      <c r="D1039" s="38"/>
      <c r="E1039" s="78"/>
      <c r="F1039" s="300"/>
      <c r="G1039" s="286"/>
      <c r="H1039" s="279"/>
      <c r="I1039" s="197" t="str">
        <f t="shared" si="90"/>
        <v/>
      </c>
      <c r="J1039" s="199">
        <f t="shared" si="91"/>
        <v>1</v>
      </c>
      <c r="K1039" s="198">
        <f t="shared" si="92"/>
        <v>0</v>
      </c>
    </row>
    <row r="1040" spans="1:13" ht="18" customHeight="1" x14ac:dyDescent="0.25">
      <c r="A1040" s="52">
        <v>613</v>
      </c>
      <c r="B1040" s="36"/>
      <c r="C1040" s="37"/>
      <c r="D1040" s="38"/>
      <c r="E1040" s="78"/>
      <c r="F1040" s="300"/>
      <c r="G1040" s="286"/>
      <c r="H1040" s="279"/>
      <c r="I1040" s="197" t="str">
        <f t="shared" si="90"/>
        <v/>
      </c>
      <c r="J1040" s="199">
        <f t="shared" si="91"/>
        <v>1</v>
      </c>
      <c r="K1040" s="198">
        <f t="shared" si="92"/>
        <v>0</v>
      </c>
    </row>
    <row r="1041" spans="1:12" ht="18" customHeight="1" x14ac:dyDescent="0.25">
      <c r="A1041" s="52">
        <v>614</v>
      </c>
      <c r="B1041" s="36"/>
      <c r="C1041" s="37"/>
      <c r="D1041" s="38"/>
      <c r="E1041" s="78"/>
      <c r="F1041" s="300"/>
      <c r="G1041" s="286"/>
      <c r="H1041" s="279"/>
      <c r="I1041" s="197" t="str">
        <f t="shared" si="90"/>
        <v/>
      </c>
      <c r="J1041" s="199">
        <f t="shared" si="91"/>
        <v>1</v>
      </c>
      <c r="K1041" s="198">
        <f t="shared" si="92"/>
        <v>0</v>
      </c>
    </row>
    <row r="1042" spans="1:12" ht="18" customHeight="1" x14ac:dyDescent="0.25">
      <c r="A1042" s="52">
        <v>615</v>
      </c>
      <c r="B1042" s="36"/>
      <c r="C1042" s="37"/>
      <c r="D1042" s="38"/>
      <c r="E1042" s="78"/>
      <c r="F1042" s="300"/>
      <c r="G1042" s="286"/>
      <c r="H1042" s="279"/>
      <c r="I1042" s="197" t="str">
        <f t="shared" si="90"/>
        <v/>
      </c>
      <c r="J1042" s="199">
        <f t="shared" si="91"/>
        <v>1</v>
      </c>
      <c r="K1042" s="198">
        <f t="shared" si="92"/>
        <v>0</v>
      </c>
    </row>
    <row r="1043" spans="1:12" ht="18" customHeight="1" x14ac:dyDescent="0.25">
      <c r="A1043" s="52">
        <v>616</v>
      </c>
      <c r="B1043" s="36"/>
      <c r="C1043" s="37"/>
      <c r="D1043" s="38"/>
      <c r="E1043" s="78"/>
      <c r="F1043" s="300"/>
      <c r="G1043" s="286"/>
      <c r="H1043" s="279"/>
      <c r="I1043" s="197" t="str">
        <f t="shared" si="90"/>
        <v/>
      </c>
      <c r="J1043" s="199">
        <f t="shared" si="91"/>
        <v>1</v>
      </c>
      <c r="K1043" s="198">
        <f t="shared" si="92"/>
        <v>0</v>
      </c>
    </row>
    <row r="1044" spans="1:12" ht="18" customHeight="1" x14ac:dyDescent="0.25">
      <c r="A1044" s="52">
        <v>617</v>
      </c>
      <c r="B1044" s="36"/>
      <c r="C1044" s="37"/>
      <c r="D1044" s="38"/>
      <c r="E1044" s="78"/>
      <c r="F1044" s="300"/>
      <c r="G1044" s="286"/>
      <c r="H1044" s="279"/>
      <c r="I1044" s="197" t="str">
        <f t="shared" si="90"/>
        <v/>
      </c>
      <c r="J1044" s="199">
        <f t="shared" si="91"/>
        <v>1</v>
      </c>
      <c r="K1044" s="198">
        <f t="shared" si="92"/>
        <v>0</v>
      </c>
      <c r="L1044" s="124"/>
    </row>
    <row r="1045" spans="1:12" ht="18" customHeight="1" x14ac:dyDescent="0.25">
      <c r="A1045" s="52">
        <v>618</v>
      </c>
      <c r="B1045" s="36"/>
      <c r="C1045" s="37"/>
      <c r="D1045" s="38"/>
      <c r="E1045" s="78"/>
      <c r="F1045" s="300"/>
      <c r="G1045" s="286"/>
      <c r="H1045" s="279"/>
      <c r="I1045" s="197" t="str">
        <f t="shared" si="90"/>
        <v/>
      </c>
      <c r="J1045" s="199">
        <f t="shared" si="91"/>
        <v>1</v>
      </c>
      <c r="K1045" s="198">
        <f t="shared" si="92"/>
        <v>0</v>
      </c>
    </row>
    <row r="1046" spans="1:12" ht="18" customHeight="1" x14ac:dyDescent="0.25">
      <c r="A1046" s="52">
        <v>619</v>
      </c>
      <c r="B1046" s="36"/>
      <c r="C1046" s="37"/>
      <c r="D1046" s="38"/>
      <c r="E1046" s="78"/>
      <c r="F1046" s="300"/>
      <c r="G1046" s="286"/>
      <c r="H1046" s="279"/>
      <c r="I1046" s="197" t="str">
        <f t="shared" si="90"/>
        <v/>
      </c>
      <c r="J1046" s="199">
        <f t="shared" si="91"/>
        <v>1</v>
      </c>
      <c r="K1046" s="198">
        <f t="shared" si="92"/>
        <v>0</v>
      </c>
    </row>
    <row r="1047" spans="1:12" ht="18" customHeight="1" thickBot="1" x14ac:dyDescent="0.3">
      <c r="A1047" s="71">
        <v>620</v>
      </c>
      <c r="B1047" s="39"/>
      <c r="C1047" s="40"/>
      <c r="D1047" s="41"/>
      <c r="E1047" s="80"/>
      <c r="F1047" s="301"/>
      <c r="G1047" s="287"/>
      <c r="H1047" s="280"/>
      <c r="I1047" s="197" t="str">
        <f t="shared" si="90"/>
        <v/>
      </c>
      <c r="J1047" s="199">
        <f t="shared" si="91"/>
        <v>1</v>
      </c>
      <c r="K1047" s="198">
        <f t="shared" si="92"/>
        <v>0</v>
      </c>
    </row>
    <row r="1048" spans="1:12" ht="18" customHeight="1" thickBot="1" x14ac:dyDescent="0.3">
      <c r="A1048" s="82"/>
      <c r="B1048" s="82"/>
      <c r="C1048" s="82"/>
      <c r="D1048" s="82"/>
      <c r="E1048" s="82"/>
      <c r="F1048" s="11" t="s">
        <v>46</v>
      </c>
      <c r="G1048" s="281">
        <f>SUM(G1028:G1047)+G1014</f>
        <v>0</v>
      </c>
      <c r="H1048" s="320"/>
      <c r="I1048" s="119"/>
      <c r="J1048" s="196">
        <f>IF(G1048&gt;G1014,ROW(A1054),0)</f>
        <v>0</v>
      </c>
      <c r="K1048" s="75"/>
      <c r="L1048" s="193">
        <f>IF(G1048&gt;G1014,ROW(A1054),0)</f>
        <v>0</v>
      </c>
    </row>
    <row r="1049" spans="1:12" x14ac:dyDescent="0.25">
      <c r="A1049" s="82"/>
      <c r="B1049" s="82"/>
      <c r="C1049" s="82"/>
      <c r="D1049" s="82"/>
      <c r="E1049" s="82"/>
      <c r="F1049" s="82"/>
      <c r="G1049" s="82"/>
      <c r="H1049" s="82"/>
      <c r="I1049" s="119"/>
      <c r="J1049" s="75"/>
      <c r="K1049" s="75"/>
    </row>
    <row r="1050" spans="1:12" x14ac:dyDescent="0.25">
      <c r="A1050" t="s">
        <v>155</v>
      </c>
      <c r="B1050" s="82"/>
      <c r="C1050" s="82"/>
      <c r="D1050" s="82"/>
      <c r="E1050" s="82"/>
      <c r="F1050" s="82"/>
      <c r="G1050" s="82"/>
      <c r="H1050" s="82"/>
      <c r="I1050" s="119"/>
      <c r="J1050" s="75"/>
      <c r="K1050" s="75"/>
    </row>
    <row r="1051" spans="1:12" x14ac:dyDescent="0.25">
      <c r="A1051" s="82"/>
      <c r="B1051" s="82"/>
      <c r="C1051" s="82"/>
      <c r="D1051" s="82"/>
      <c r="E1051" s="82"/>
      <c r="F1051" s="82"/>
      <c r="G1051" s="82"/>
      <c r="H1051" s="82"/>
      <c r="I1051" s="119"/>
      <c r="J1051" s="75"/>
      <c r="K1051" s="75"/>
    </row>
    <row r="1052" spans="1:12" ht="18.75" x14ac:dyDescent="0.3">
      <c r="A1052" s="349" t="s">
        <v>43</v>
      </c>
      <c r="B1052" s="350">
        <f ca="1">imzatarihi</f>
        <v>46091</v>
      </c>
      <c r="C1052" s="352" t="s">
        <v>44</v>
      </c>
      <c r="D1052" s="348" t="str">
        <f>IF(kurulusyetkilisi&gt;0,kurulusyetkilisi,"")</f>
        <v/>
      </c>
      <c r="H1052" s="82"/>
      <c r="I1052" s="119"/>
      <c r="J1052" s="75"/>
      <c r="K1052" s="75"/>
    </row>
    <row r="1053" spans="1:12" ht="18.75" x14ac:dyDescent="0.3">
      <c r="B1053" s="351"/>
      <c r="C1053" s="352" t="s">
        <v>45</v>
      </c>
      <c r="F1053" s="349"/>
      <c r="H1053" s="82"/>
      <c r="I1053" s="119"/>
      <c r="J1053" s="75"/>
      <c r="K1053" s="75"/>
    </row>
    <row r="1054" spans="1:12" x14ac:dyDescent="0.25">
      <c r="A1054" s="82"/>
      <c r="B1054" s="82"/>
      <c r="C1054" s="82"/>
      <c r="D1054" s="82"/>
      <c r="E1054" s="82"/>
      <c r="F1054" s="82"/>
      <c r="G1054" s="82"/>
      <c r="H1054" s="82"/>
      <c r="I1054" s="119"/>
      <c r="J1054" s="75"/>
      <c r="K1054" s="75"/>
    </row>
    <row r="1055" spans="1:12" x14ac:dyDescent="0.25">
      <c r="A1055" s="501" t="s">
        <v>121</v>
      </c>
      <c r="B1055" s="501"/>
      <c r="C1055" s="501"/>
      <c r="D1055" s="501"/>
      <c r="E1055" s="501"/>
      <c r="F1055" s="501"/>
      <c r="G1055" s="501"/>
      <c r="H1055" s="501"/>
      <c r="I1055" s="116"/>
      <c r="J1055" s="75"/>
      <c r="K1055" s="75"/>
    </row>
    <row r="1056" spans="1:12" x14ac:dyDescent="0.25">
      <c r="A1056" s="489" t="str">
        <f>IF(YilDonem&lt;&gt;"",CONCATENATE(YilDonem," dönemine aittir."),"")</f>
        <v/>
      </c>
      <c r="B1056" s="489"/>
      <c r="C1056" s="489"/>
      <c r="D1056" s="489"/>
      <c r="E1056" s="489"/>
      <c r="F1056" s="489"/>
      <c r="G1056" s="489"/>
      <c r="H1056" s="489"/>
      <c r="I1056" s="116"/>
      <c r="J1056" s="75"/>
      <c r="K1056" s="75"/>
    </row>
    <row r="1057" spans="1:13" ht="15.95" customHeight="1" thickBot="1" x14ac:dyDescent="0.3">
      <c r="A1057" s="519" t="s">
        <v>148</v>
      </c>
      <c r="B1057" s="519"/>
      <c r="C1057" s="519"/>
      <c r="D1057" s="519"/>
      <c r="E1057" s="519"/>
      <c r="F1057" s="519"/>
      <c r="G1057" s="519"/>
      <c r="H1057" s="519"/>
      <c r="I1057" s="116"/>
      <c r="J1057" s="75"/>
      <c r="K1057" s="75"/>
      <c r="L1057" s="126"/>
      <c r="M1057" s="126"/>
    </row>
    <row r="1058" spans="1:13" ht="31.7" customHeight="1" thickBot="1" x14ac:dyDescent="0.3">
      <c r="A1058" s="520" t="s">
        <v>1</v>
      </c>
      <c r="B1058" s="521"/>
      <c r="C1058" s="493" t="str">
        <f>IF(ProjeNo&gt;0,ProjeNo,"")</f>
        <v/>
      </c>
      <c r="D1058" s="494"/>
      <c r="E1058" s="494"/>
      <c r="F1058" s="494"/>
      <c r="G1058" s="494"/>
      <c r="H1058" s="495"/>
      <c r="I1058" s="116"/>
      <c r="J1058" s="75"/>
      <c r="K1058" s="75"/>
    </row>
    <row r="1059" spans="1:13" ht="45" customHeight="1" thickBot="1" x14ac:dyDescent="0.3">
      <c r="A1059" s="522" t="s">
        <v>11</v>
      </c>
      <c r="B1059" s="523"/>
      <c r="C1059" s="498" t="str">
        <f>IF(ProjeAdi&gt;0,ProjeAdi,"")</f>
        <v/>
      </c>
      <c r="D1059" s="499"/>
      <c r="E1059" s="499"/>
      <c r="F1059" s="499"/>
      <c r="G1059" s="499"/>
      <c r="H1059" s="500"/>
      <c r="I1059" s="116"/>
      <c r="J1059" s="75"/>
      <c r="K1059" s="75"/>
    </row>
    <row r="1060" spans="1:13" s="46" customFormat="1" ht="37.15" customHeight="1" thickBot="1" x14ac:dyDescent="0.3">
      <c r="A1060" s="487" t="s">
        <v>7</v>
      </c>
      <c r="B1060" s="487" t="s">
        <v>118</v>
      </c>
      <c r="C1060" s="487" t="s">
        <v>119</v>
      </c>
      <c r="D1060" s="487" t="s">
        <v>120</v>
      </c>
      <c r="E1060" s="487" t="s">
        <v>93</v>
      </c>
      <c r="F1060" s="487" t="s">
        <v>94</v>
      </c>
      <c r="G1060" s="137" t="s">
        <v>95</v>
      </c>
      <c r="H1060" s="137" t="s">
        <v>95</v>
      </c>
      <c r="I1060" s="117"/>
      <c r="J1060" s="76"/>
      <c r="K1060" s="76"/>
      <c r="L1060" s="125"/>
      <c r="M1060" s="125"/>
    </row>
    <row r="1061" spans="1:13" ht="18" customHeight="1" thickBot="1" x14ac:dyDescent="0.3">
      <c r="A1061" s="505"/>
      <c r="B1061" s="505"/>
      <c r="C1061" s="505"/>
      <c r="D1061" s="505"/>
      <c r="E1061" s="505"/>
      <c r="F1061" s="505"/>
      <c r="G1061" s="138" t="s">
        <v>96</v>
      </c>
      <c r="H1061" s="138" t="s">
        <v>99</v>
      </c>
      <c r="I1061" s="116"/>
      <c r="J1061" s="75"/>
      <c r="K1061" s="75"/>
    </row>
    <row r="1062" spans="1:13" ht="18" customHeight="1" x14ac:dyDescent="0.25">
      <c r="A1062" s="70">
        <v>621</v>
      </c>
      <c r="B1062" s="54"/>
      <c r="C1062" s="55"/>
      <c r="D1062" s="77"/>
      <c r="E1062" s="56"/>
      <c r="F1062" s="299"/>
      <c r="G1062" s="285"/>
      <c r="H1062" s="272"/>
      <c r="I1062" s="197" t="str">
        <f>IF(AND(COUNTA(B1062:D1062)&gt;0,J1062=1),"Belge Tarihi,Belge Numarası ve KDV Dahil Tutar doldurulduktan sonra KDV Hariç Tutar doldurulabilir.","")</f>
        <v/>
      </c>
      <c r="J1062" s="199">
        <f>IF(COUNTA(E1062:F1062)+COUNTA(H1062)=3,0,1)</f>
        <v>1</v>
      </c>
      <c r="K1062" s="198">
        <f>IF(J1062=1,0,100000000)</f>
        <v>0</v>
      </c>
    </row>
    <row r="1063" spans="1:13" ht="18" customHeight="1" x14ac:dyDescent="0.25">
      <c r="A1063" s="52">
        <v>622</v>
      </c>
      <c r="B1063" s="36"/>
      <c r="C1063" s="37"/>
      <c r="D1063" s="38"/>
      <c r="E1063" s="78"/>
      <c r="F1063" s="300"/>
      <c r="G1063" s="286"/>
      <c r="H1063" s="279"/>
      <c r="I1063" s="197" t="str">
        <f t="shared" ref="I1063:I1081" si="93">IF(AND(COUNTA(B1063:D1063)&gt;0,J1063=1),"Belge Tarihi,Belge Numarası ve KDV Dahil Tutar doldurulduktan sonra KDV Hariç Tutar doldurulabilir.","")</f>
        <v/>
      </c>
      <c r="J1063" s="199">
        <f t="shared" ref="J1063:J1081" si="94">IF(COUNTA(E1063:F1063)+COUNTA(H1063)=3,0,1)</f>
        <v>1</v>
      </c>
      <c r="K1063" s="198">
        <f t="shared" ref="K1063:K1081" si="95">IF(J1063=1,0,100000000)</f>
        <v>0</v>
      </c>
    </row>
    <row r="1064" spans="1:13" ht="18" customHeight="1" x14ac:dyDescent="0.25">
      <c r="A1064" s="52">
        <v>623</v>
      </c>
      <c r="B1064" s="36"/>
      <c r="C1064" s="37"/>
      <c r="D1064" s="38"/>
      <c r="E1064" s="78"/>
      <c r="F1064" s="300"/>
      <c r="G1064" s="286"/>
      <c r="H1064" s="279"/>
      <c r="I1064" s="197" t="str">
        <f t="shared" si="93"/>
        <v/>
      </c>
      <c r="J1064" s="199">
        <f t="shared" si="94"/>
        <v>1</v>
      </c>
      <c r="K1064" s="198">
        <f t="shared" si="95"/>
        <v>0</v>
      </c>
    </row>
    <row r="1065" spans="1:13" ht="18" customHeight="1" x14ac:dyDescent="0.25">
      <c r="A1065" s="52">
        <v>624</v>
      </c>
      <c r="B1065" s="36"/>
      <c r="C1065" s="37"/>
      <c r="D1065" s="38"/>
      <c r="E1065" s="78"/>
      <c r="F1065" s="300"/>
      <c r="G1065" s="286"/>
      <c r="H1065" s="279"/>
      <c r="I1065" s="197" t="str">
        <f t="shared" si="93"/>
        <v/>
      </c>
      <c r="J1065" s="199">
        <f t="shared" si="94"/>
        <v>1</v>
      </c>
      <c r="K1065" s="198">
        <f t="shared" si="95"/>
        <v>0</v>
      </c>
    </row>
    <row r="1066" spans="1:13" ht="18" customHeight="1" x14ac:dyDescent="0.25">
      <c r="A1066" s="52">
        <v>625</v>
      </c>
      <c r="B1066" s="36"/>
      <c r="C1066" s="37"/>
      <c r="D1066" s="38"/>
      <c r="E1066" s="78"/>
      <c r="F1066" s="300"/>
      <c r="G1066" s="286"/>
      <c r="H1066" s="279"/>
      <c r="I1066" s="197" t="str">
        <f t="shared" si="93"/>
        <v/>
      </c>
      <c r="J1066" s="199">
        <f t="shared" si="94"/>
        <v>1</v>
      </c>
      <c r="K1066" s="198">
        <f t="shared" si="95"/>
        <v>0</v>
      </c>
    </row>
    <row r="1067" spans="1:13" ht="18" customHeight="1" x14ac:dyDescent="0.25">
      <c r="A1067" s="52">
        <v>626</v>
      </c>
      <c r="B1067" s="36"/>
      <c r="C1067" s="37"/>
      <c r="D1067" s="38"/>
      <c r="E1067" s="78"/>
      <c r="F1067" s="300"/>
      <c r="G1067" s="286"/>
      <c r="H1067" s="279"/>
      <c r="I1067" s="197" t="str">
        <f t="shared" si="93"/>
        <v/>
      </c>
      <c r="J1067" s="199">
        <f t="shared" si="94"/>
        <v>1</v>
      </c>
      <c r="K1067" s="198">
        <f t="shared" si="95"/>
        <v>0</v>
      </c>
    </row>
    <row r="1068" spans="1:13" ht="18" customHeight="1" x14ac:dyDescent="0.25">
      <c r="A1068" s="52">
        <v>627</v>
      </c>
      <c r="B1068" s="36"/>
      <c r="C1068" s="37"/>
      <c r="D1068" s="38"/>
      <c r="E1068" s="78"/>
      <c r="F1068" s="300"/>
      <c r="G1068" s="286"/>
      <c r="H1068" s="279"/>
      <c r="I1068" s="197" t="str">
        <f t="shared" si="93"/>
        <v/>
      </c>
      <c r="J1068" s="199">
        <f t="shared" si="94"/>
        <v>1</v>
      </c>
      <c r="K1068" s="198">
        <f t="shared" si="95"/>
        <v>0</v>
      </c>
    </row>
    <row r="1069" spans="1:13" ht="18" customHeight="1" x14ac:dyDescent="0.25">
      <c r="A1069" s="52">
        <v>628</v>
      </c>
      <c r="B1069" s="36"/>
      <c r="C1069" s="37"/>
      <c r="D1069" s="38"/>
      <c r="E1069" s="78"/>
      <c r="F1069" s="300"/>
      <c r="G1069" s="286"/>
      <c r="H1069" s="279"/>
      <c r="I1069" s="197" t="str">
        <f t="shared" si="93"/>
        <v/>
      </c>
      <c r="J1069" s="199">
        <f t="shared" si="94"/>
        <v>1</v>
      </c>
      <c r="K1069" s="198">
        <f t="shared" si="95"/>
        <v>0</v>
      </c>
    </row>
    <row r="1070" spans="1:13" ht="18" customHeight="1" x14ac:dyDescent="0.25">
      <c r="A1070" s="52">
        <v>629</v>
      </c>
      <c r="B1070" s="36"/>
      <c r="C1070" s="37"/>
      <c r="D1070" s="38"/>
      <c r="E1070" s="78"/>
      <c r="F1070" s="300"/>
      <c r="G1070" s="286"/>
      <c r="H1070" s="279"/>
      <c r="I1070" s="197" t="str">
        <f t="shared" si="93"/>
        <v/>
      </c>
      <c r="J1070" s="199">
        <f t="shared" si="94"/>
        <v>1</v>
      </c>
      <c r="K1070" s="198">
        <f t="shared" si="95"/>
        <v>0</v>
      </c>
    </row>
    <row r="1071" spans="1:13" ht="18" customHeight="1" x14ac:dyDescent="0.25">
      <c r="A1071" s="52">
        <v>630</v>
      </c>
      <c r="B1071" s="36"/>
      <c r="C1071" s="37"/>
      <c r="D1071" s="38"/>
      <c r="E1071" s="78"/>
      <c r="F1071" s="300"/>
      <c r="G1071" s="286"/>
      <c r="H1071" s="279"/>
      <c r="I1071" s="197" t="str">
        <f t="shared" si="93"/>
        <v/>
      </c>
      <c r="J1071" s="199">
        <f t="shared" si="94"/>
        <v>1</v>
      </c>
      <c r="K1071" s="198">
        <f t="shared" si="95"/>
        <v>0</v>
      </c>
    </row>
    <row r="1072" spans="1:13" ht="18" customHeight="1" x14ac:dyDescent="0.25">
      <c r="A1072" s="52">
        <v>631</v>
      </c>
      <c r="B1072" s="36"/>
      <c r="C1072" s="37"/>
      <c r="D1072" s="38"/>
      <c r="E1072" s="78"/>
      <c r="F1072" s="300"/>
      <c r="G1072" s="286"/>
      <c r="H1072" s="279"/>
      <c r="I1072" s="197" t="str">
        <f t="shared" si="93"/>
        <v/>
      </c>
      <c r="J1072" s="199">
        <f t="shared" si="94"/>
        <v>1</v>
      </c>
      <c r="K1072" s="198">
        <f t="shared" si="95"/>
        <v>0</v>
      </c>
    </row>
    <row r="1073" spans="1:12" ht="18" customHeight="1" x14ac:dyDescent="0.25">
      <c r="A1073" s="52">
        <v>632</v>
      </c>
      <c r="B1073" s="36"/>
      <c r="C1073" s="37"/>
      <c r="D1073" s="38"/>
      <c r="E1073" s="78"/>
      <c r="F1073" s="300"/>
      <c r="G1073" s="286"/>
      <c r="H1073" s="279"/>
      <c r="I1073" s="197" t="str">
        <f t="shared" si="93"/>
        <v/>
      </c>
      <c r="J1073" s="199">
        <f t="shared" si="94"/>
        <v>1</v>
      </c>
      <c r="K1073" s="198">
        <f t="shared" si="95"/>
        <v>0</v>
      </c>
    </row>
    <row r="1074" spans="1:12" ht="18" customHeight="1" x14ac:dyDescent="0.25">
      <c r="A1074" s="52">
        <v>633</v>
      </c>
      <c r="B1074" s="36"/>
      <c r="C1074" s="37"/>
      <c r="D1074" s="38"/>
      <c r="E1074" s="78"/>
      <c r="F1074" s="300"/>
      <c r="G1074" s="286"/>
      <c r="H1074" s="279"/>
      <c r="I1074" s="197" t="str">
        <f t="shared" si="93"/>
        <v/>
      </c>
      <c r="J1074" s="199">
        <f t="shared" si="94"/>
        <v>1</v>
      </c>
      <c r="K1074" s="198">
        <f t="shared" si="95"/>
        <v>0</v>
      </c>
    </row>
    <row r="1075" spans="1:12" ht="18" customHeight="1" x14ac:dyDescent="0.25">
      <c r="A1075" s="52">
        <v>634</v>
      </c>
      <c r="B1075" s="36"/>
      <c r="C1075" s="37"/>
      <c r="D1075" s="38"/>
      <c r="E1075" s="78"/>
      <c r="F1075" s="300"/>
      <c r="G1075" s="286"/>
      <c r="H1075" s="279"/>
      <c r="I1075" s="197" t="str">
        <f t="shared" si="93"/>
        <v/>
      </c>
      <c r="J1075" s="199">
        <f t="shared" si="94"/>
        <v>1</v>
      </c>
      <c r="K1075" s="198">
        <f t="shared" si="95"/>
        <v>0</v>
      </c>
    </row>
    <row r="1076" spans="1:12" ht="18" customHeight="1" x14ac:dyDescent="0.25">
      <c r="A1076" s="52">
        <v>635</v>
      </c>
      <c r="B1076" s="36"/>
      <c r="C1076" s="37"/>
      <c r="D1076" s="38"/>
      <c r="E1076" s="78"/>
      <c r="F1076" s="300"/>
      <c r="G1076" s="286"/>
      <c r="H1076" s="279"/>
      <c r="I1076" s="197" t="str">
        <f t="shared" si="93"/>
        <v/>
      </c>
      <c r="J1076" s="199">
        <f t="shared" si="94"/>
        <v>1</v>
      </c>
      <c r="K1076" s="198">
        <f t="shared" si="95"/>
        <v>0</v>
      </c>
    </row>
    <row r="1077" spans="1:12" ht="18" customHeight="1" x14ac:dyDescent="0.25">
      <c r="A1077" s="52">
        <v>636</v>
      </c>
      <c r="B1077" s="36"/>
      <c r="C1077" s="37"/>
      <c r="D1077" s="38"/>
      <c r="E1077" s="78"/>
      <c r="F1077" s="300"/>
      <c r="G1077" s="286"/>
      <c r="H1077" s="279"/>
      <c r="I1077" s="197" t="str">
        <f t="shared" si="93"/>
        <v/>
      </c>
      <c r="J1077" s="199">
        <f t="shared" si="94"/>
        <v>1</v>
      </c>
      <c r="K1077" s="198">
        <f t="shared" si="95"/>
        <v>0</v>
      </c>
    </row>
    <row r="1078" spans="1:12" ht="18" customHeight="1" x14ac:dyDescent="0.25">
      <c r="A1078" s="52">
        <v>637</v>
      </c>
      <c r="B1078" s="36"/>
      <c r="C1078" s="37"/>
      <c r="D1078" s="38"/>
      <c r="E1078" s="78"/>
      <c r="F1078" s="300"/>
      <c r="G1078" s="286"/>
      <c r="H1078" s="279"/>
      <c r="I1078" s="197" t="str">
        <f t="shared" si="93"/>
        <v/>
      </c>
      <c r="J1078" s="199">
        <f t="shared" si="94"/>
        <v>1</v>
      </c>
      <c r="K1078" s="198">
        <f t="shared" si="95"/>
        <v>0</v>
      </c>
    </row>
    <row r="1079" spans="1:12" ht="18" customHeight="1" x14ac:dyDescent="0.25">
      <c r="A1079" s="52">
        <v>638</v>
      </c>
      <c r="B1079" s="36"/>
      <c r="C1079" s="37"/>
      <c r="D1079" s="38"/>
      <c r="E1079" s="78"/>
      <c r="F1079" s="300"/>
      <c r="G1079" s="286"/>
      <c r="H1079" s="279"/>
      <c r="I1079" s="197" t="str">
        <f t="shared" si="93"/>
        <v/>
      </c>
      <c r="J1079" s="199">
        <f t="shared" si="94"/>
        <v>1</v>
      </c>
      <c r="K1079" s="198">
        <f t="shared" si="95"/>
        <v>0</v>
      </c>
      <c r="L1079" s="124"/>
    </row>
    <row r="1080" spans="1:12" ht="18" customHeight="1" x14ac:dyDescent="0.25">
      <c r="A1080" s="52">
        <v>639</v>
      </c>
      <c r="B1080" s="36"/>
      <c r="C1080" s="37"/>
      <c r="D1080" s="38"/>
      <c r="E1080" s="78"/>
      <c r="F1080" s="300"/>
      <c r="G1080" s="286"/>
      <c r="H1080" s="279"/>
      <c r="I1080" s="197" t="str">
        <f t="shared" si="93"/>
        <v/>
      </c>
      <c r="J1080" s="199">
        <f t="shared" si="94"/>
        <v>1</v>
      </c>
      <c r="K1080" s="198">
        <f t="shared" si="95"/>
        <v>0</v>
      </c>
    </row>
    <row r="1081" spans="1:12" ht="18" customHeight="1" thickBot="1" x14ac:dyDescent="0.3">
      <c r="A1081" s="71">
        <v>640</v>
      </c>
      <c r="B1081" s="39"/>
      <c r="C1081" s="40"/>
      <c r="D1081" s="41"/>
      <c r="E1081" s="80"/>
      <c r="F1081" s="301"/>
      <c r="G1081" s="287"/>
      <c r="H1081" s="280"/>
      <c r="I1081" s="197" t="str">
        <f t="shared" si="93"/>
        <v/>
      </c>
      <c r="J1081" s="199">
        <f t="shared" si="94"/>
        <v>1</v>
      </c>
      <c r="K1081" s="198">
        <f t="shared" si="95"/>
        <v>0</v>
      </c>
    </row>
    <row r="1082" spans="1:12" ht="18" customHeight="1" thickBot="1" x14ac:dyDescent="0.3">
      <c r="A1082" s="82"/>
      <c r="B1082" s="82"/>
      <c r="C1082" s="82"/>
      <c r="D1082" s="82"/>
      <c r="E1082" s="82"/>
      <c r="F1082" s="11" t="s">
        <v>46</v>
      </c>
      <c r="G1082" s="281">
        <f>SUM(G1062:G1081)+G1048</f>
        <v>0</v>
      </c>
      <c r="H1082" s="320"/>
      <c r="I1082" s="119"/>
      <c r="J1082" s="196">
        <f>IF(G1082&gt;G1048,ROW(A1088),0)</f>
        <v>0</v>
      </c>
      <c r="K1082" s="75"/>
      <c r="L1082" s="193">
        <f>IF(G1082&gt;G1048,ROW(A1088),0)</f>
        <v>0</v>
      </c>
    </row>
    <row r="1083" spans="1:12" x14ac:dyDescent="0.25">
      <c r="A1083" s="82"/>
      <c r="B1083" s="82"/>
      <c r="C1083" s="82"/>
      <c r="D1083" s="82"/>
      <c r="E1083" s="82"/>
      <c r="F1083" s="82"/>
      <c r="G1083" s="82"/>
      <c r="H1083" s="82"/>
      <c r="I1083" s="119"/>
      <c r="J1083" s="75"/>
      <c r="K1083" s="75"/>
    </row>
    <row r="1084" spans="1:12" x14ac:dyDescent="0.25">
      <c r="A1084" t="s">
        <v>155</v>
      </c>
      <c r="B1084" s="82"/>
      <c r="C1084" s="82"/>
      <c r="D1084" s="82"/>
      <c r="E1084" s="82"/>
      <c r="F1084" s="82"/>
      <c r="G1084" s="82"/>
      <c r="H1084" s="82"/>
      <c r="I1084" s="119"/>
      <c r="J1084" s="75"/>
      <c r="K1084" s="75"/>
    </row>
    <row r="1085" spans="1:12" x14ac:dyDescent="0.25">
      <c r="A1085" s="82"/>
      <c r="B1085" s="82"/>
      <c r="C1085" s="82"/>
      <c r="D1085" s="82"/>
      <c r="E1085" s="82"/>
      <c r="F1085" s="82"/>
      <c r="G1085" s="82"/>
      <c r="H1085" s="82"/>
      <c r="I1085" s="119"/>
      <c r="J1085" s="75"/>
      <c r="K1085" s="75"/>
    </row>
    <row r="1086" spans="1:12" ht="18.75" x14ac:dyDescent="0.3">
      <c r="A1086" s="349" t="s">
        <v>43</v>
      </c>
      <c r="B1086" s="350">
        <f ca="1">imzatarihi</f>
        <v>46091</v>
      </c>
      <c r="C1086" s="352" t="s">
        <v>44</v>
      </c>
      <c r="D1086" s="348" t="str">
        <f>IF(kurulusyetkilisi&gt;0,kurulusyetkilisi,"")</f>
        <v/>
      </c>
      <c r="H1086" s="82"/>
      <c r="I1086" s="119"/>
      <c r="J1086" s="75"/>
      <c r="K1086" s="75"/>
    </row>
    <row r="1087" spans="1:12" ht="18.75" x14ac:dyDescent="0.3">
      <c r="B1087" s="351"/>
      <c r="C1087" s="352" t="s">
        <v>45</v>
      </c>
      <c r="F1087" s="349"/>
      <c r="H1087" s="82"/>
      <c r="I1087" s="119"/>
      <c r="J1087" s="75"/>
      <c r="K1087" s="75"/>
    </row>
    <row r="1088" spans="1:12" x14ac:dyDescent="0.25">
      <c r="A1088" s="82"/>
      <c r="B1088" s="82"/>
      <c r="C1088" s="82"/>
      <c r="D1088" s="82"/>
      <c r="E1088" s="82"/>
      <c r="F1088" s="82"/>
      <c r="G1088" s="82"/>
      <c r="H1088" s="82"/>
      <c r="I1088" s="119"/>
      <c r="J1088" s="75"/>
      <c r="K1088" s="75"/>
    </row>
    <row r="1089" spans="1:13" x14ac:dyDescent="0.25">
      <c r="A1089" s="501" t="s">
        <v>121</v>
      </c>
      <c r="B1089" s="501"/>
      <c r="C1089" s="501"/>
      <c r="D1089" s="501"/>
      <c r="E1089" s="501"/>
      <c r="F1089" s="501"/>
      <c r="G1089" s="501"/>
      <c r="H1089" s="501"/>
      <c r="I1089" s="116"/>
      <c r="J1089" s="75"/>
      <c r="K1089" s="75"/>
    </row>
    <row r="1090" spans="1:13" x14ac:dyDescent="0.25">
      <c r="A1090" s="489" t="str">
        <f>IF(YilDonem&lt;&gt;"",CONCATENATE(YilDonem," dönemine aittir."),"")</f>
        <v/>
      </c>
      <c r="B1090" s="489"/>
      <c r="C1090" s="489"/>
      <c r="D1090" s="489"/>
      <c r="E1090" s="489"/>
      <c r="F1090" s="489"/>
      <c r="G1090" s="489"/>
      <c r="H1090" s="489"/>
      <c r="I1090" s="116"/>
      <c r="J1090" s="75"/>
      <c r="K1090" s="75"/>
    </row>
    <row r="1091" spans="1:13" ht="15.95" customHeight="1" thickBot="1" x14ac:dyDescent="0.3">
      <c r="A1091" s="519" t="s">
        <v>148</v>
      </c>
      <c r="B1091" s="519"/>
      <c r="C1091" s="519"/>
      <c r="D1091" s="519"/>
      <c r="E1091" s="519"/>
      <c r="F1091" s="519"/>
      <c r="G1091" s="519"/>
      <c r="H1091" s="519"/>
      <c r="I1091" s="116"/>
      <c r="J1091" s="75"/>
      <c r="K1091" s="75"/>
    </row>
    <row r="1092" spans="1:13" ht="31.7" customHeight="1" thickBot="1" x14ac:dyDescent="0.3">
      <c r="A1092" s="520" t="s">
        <v>1</v>
      </c>
      <c r="B1092" s="521"/>
      <c r="C1092" s="493" t="str">
        <f>IF(ProjeNo&gt;0,ProjeNo,"")</f>
        <v/>
      </c>
      <c r="D1092" s="494"/>
      <c r="E1092" s="494"/>
      <c r="F1092" s="494"/>
      <c r="G1092" s="494"/>
      <c r="H1092" s="495"/>
      <c r="I1092" s="116"/>
      <c r="J1092" s="75"/>
      <c r="K1092" s="75"/>
      <c r="L1092" s="126"/>
      <c r="M1092" s="126"/>
    </row>
    <row r="1093" spans="1:13" ht="45" customHeight="1" thickBot="1" x14ac:dyDescent="0.3">
      <c r="A1093" s="522" t="s">
        <v>11</v>
      </c>
      <c r="B1093" s="523"/>
      <c r="C1093" s="498" t="str">
        <f>IF(ProjeAdi&gt;0,ProjeAdi,"")</f>
        <v/>
      </c>
      <c r="D1093" s="499"/>
      <c r="E1093" s="499"/>
      <c r="F1093" s="499"/>
      <c r="G1093" s="499"/>
      <c r="H1093" s="500"/>
      <c r="I1093" s="116"/>
      <c r="J1093" s="75"/>
      <c r="K1093" s="75"/>
    </row>
    <row r="1094" spans="1:13" s="46" customFormat="1" ht="37.15" customHeight="1" thickBot="1" x14ac:dyDescent="0.3">
      <c r="A1094" s="487" t="s">
        <v>7</v>
      </c>
      <c r="B1094" s="487" t="s">
        <v>118</v>
      </c>
      <c r="C1094" s="487" t="s">
        <v>119</v>
      </c>
      <c r="D1094" s="487" t="s">
        <v>120</v>
      </c>
      <c r="E1094" s="487" t="s">
        <v>93</v>
      </c>
      <c r="F1094" s="487" t="s">
        <v>94</v>
      </c>
      <c r="G1094" s="137" t="s">
        <v>95</v>
      </c>
      <c r="H1094" s="137" t="s">
        <v>95</v>
      </c>
      <c r="I1094" s="117"/>
      <c r="J1094" s="76"/>
      <c r="K1094" s="76"/>
      <c r="L1094" s="125"/>
      <c r="M1094" s="125"/>
    </row>
    <row r="1095" spans="1:13" ht="18" customHeight="1" thickBot="1" x14ac:dyDescent="0.3">
      <c r="A1095" s="505"/>
      <c r="B1095" s="505"/>
      <c r="C1095" s="505"/>
      <c r="D1095" s="505"/>
      <c r="E1095" s="505"/>
      <c r="F1095" s="505"/>
      <c r="G1095" s="138" t="s">
        <v>96</v>
      </c>
      <c r="H1095" s="138" t="s">
        <v>99</v>
      </c>
      <c r="I1095" s="116"/>
      <c r="J1095" s="75"/>
      <c r="K1095" s="75"/>
    </row>
    <row r="1096" spans="1:13" ht="18" customHeight="1" x14ac:dyDescent="0.25">
      <c r="A1096" s="70">
        <v>641</v>
      </c>
      <c r="B1096" s="54"/>
      <c r="C1096" s="55"/>
      <c r="D1096" s="77"/>
      <c r="E1096" s="56"/>
      <c r="F1096" s="299"/>
      <c r="G1096" s="285"/>
      <c r="H1096" s="272"/>
      <c r="I1096" s="197" t="str">
        <f>IF(AND(COUNTA(B1096:D1096)&gt;0,J1096=1),"Belge Tarihi,Belge Numarası ve KDV Dahil Tutar doldurulduktan sonra KDV Hariç Tutar doldurulabilir.","")</f>
        <v/>
      </c>
      <c r="J1096" s="199">
        <f>IF(COUNTA(E1096:F1096)+COUNTA(H1096)=3,0,1)</f>
        <v>1</v>
      </c>
      <c r="K1096" s="198">
        <f>IF(J1096=1,0,100000000)</f>
        <v>0</v>
      </c>
    </row>
    <row r="1097" spans="1:13" ht="18" customHeight="1" x14ac:dyDescent="0.25">
      <c r="A1097" s="52">
        <v>642</v>
      </c>
      <c r="B1097" s="36"/>
      <c r="C1097" s="37"/>
      <c r="D1097" s="38"/>
      <c r="E1097" s="78"/>
      <c r="F1097" s="300"/>
      <c r="G1097" s="286"/>
      <c r="H1097" s="279"/>
      <c r="I1097" s="197" t="str">
        <f t="shared" ref="I1097:I1115" si="96">IF(AND(COUNTA(B1097:D1097)&gt;0,J1097=1),"Belge Tarihi,Belge Numarası ve KDV Dahil Tutar doldurulduktan sonra KDV Hariç Tutar doldurulabilir.","")</f>
        <v/>
      </c>
      <c r="J1097" s="199">
        <f t="shared" ref="J1097:J1115" si="97">IF(COUNTA(E1097:F1097)+COUNTA(H1097)=3,0,1)</f>
        <v>1</v>
      </c>
      <c r="K1097" s="198">
        <f t="shared" ref="K1097:K1115" si="98">IF(J1097=1,0,100000000)</f>
        <v>0</v>
      </c>
    </row>
    <row r="1098" spans="1:13" ht="18" customHeight="1" x14ac:dyDescent="0.25">
      <c r="A1098" s="52">
        <v>643</v>
      </c>
      <c r="B1098" s="36"/>
      <c r="C1098" s="37"/>
      <c r="D1098" s="38"/>
      <c r="E1098" s="78"/>
      <c r="F1098" s="300"/>
      <c r="G1098" s="286"/>
      <c r="H1098" s="279"/>
      <c r="I1098" s="197" t="str">
        <f t="shared" si="96"/>
        <v/>
      </c>
      <c r="J1098" s="199">
        <f t="shared" si="97"/>
        <v>1</v>
      </c>
      <c r="K1098" s="198">
        <f t="shared" si="98"/>
        <v>0</v>
      </c>
    </row>
    <row r="1099" spans="1:13" ht="18" customHeight="1" x14ac:dyDescent="0.25">
      <c r="A1099" s="52">
        <v>644</v>
      </c>
      <c r="B1099" s="36"/>
      <c r="C1099" s="37"/>
      <c r="D1099" s="38"/>
      <c r="E1099" s="78"/>
      <c r="F1099" s="300"/>
      <c r="G1099" s="286"/>
      <c r="H1099" s="279"/>
      <c r="I1099" s="197" t="str">
        <f t="shared" si="96"/>
        <v/>
      </c>
      <c r="J1099" s="199">
        <f t="shared" si="97"/>
        <v>1</v>
      </c>
      <c r="K1099" s="198">
        <f t="shared" si="98"/>
        <v>0</v>
      </c>
    </row>
    <row r="1100" spans="1:13" ht="18" customHeight="1" x14ac:dyDescent="0.25">
      <c r="A1100" s="52">
        <v>645</v>
      </c>
      <c r="B1100" s="36"/>
      <c r="C1100" s="37"/>
      <c r="D1100" s="38"/>
      <c r="E1100" s="78"/>
      <c r="F1100" s="300"/>
      <c r="G1100" s="286"/>
      <c r="H1100" s="279"/>
      <c r="I1100" s="197" t="str">
        <f t="shared" si="96"/>
        <v/>
      </c>
      <c r="J1100" s="199">
        <f t="shared" si="97"/>
        <v>1</v>
      </c>
      <c r="K1100" s="198">
        <f t="shared" si="98"/>
        <v>0</v>
      </c>
    </row>
    <row r="1101" spans="1:13" ht="18" customHeight="1" x14ac:dyDescent="0.25">
      <c r="A1101" s="52">
        <v>646</v>
      </c>
      <c r="B1101" s="36"/>
      <c r="C1101" s="37"/>
      <c r="D1101" s="38"/>
      <c r="E1101" s="78"/>
      <c r="F1101" s="300"/>
      <c r="G1101" s="286"/>
      <c r="H1101" s="279"/>
      <c r="I1101" s="197" t="str">
        <f t="shared" si="96"/>
        <v/>
      </c>
      <c r="J1101" s="199">
        <f t="shared" si="97"/>
        <v>1</v>
      </c>
      <c r="K1101" s="198">
        <f t="shared" si="98"/>
        <v>0</v>
      </c>
    </row>
    <row r="1102" spans="1:13" ht="18" customHeight="1" x14ac:dyDescent="0.25">
      <c r="A1102" s="52">
        <v>647</v>
      </c>
      <c r="B1102" s="36"/>
      <c r="C1102" s="37"/>
      <c r="D1102" s="38"/>
      <c r="E1102" s="78"/>
      <c r="F1102" s="300"/>
      <c r="G1102" s="286"/>
      <c r="H1102" s="279"/>
      <c r="I1102" s="197" t="str">
        <f t="shared" si="96"/>
        <v/>
      </c>
      <c r="J1102" s="199">
        <f t="shared" si="97"/>
        <v>1</v>
      </c>
      <c r="K1102" s="198">
        <f t="shared" si="98"/>
        <v>0</v>
      </c>
    </row>
    <row r="1103" spans="1:13" ht="18" customHeight="1" x14ac:dyDescent="0.25">
      <c r="A1103" s="52">
        <v>648</v>
      </c>
      <c r="B1103" s="36"/>
      <c r="C1103" s="37"/>
      <c r="D1103" s="38"/>
      <c r="E1103" s="78"/>
      <c r="F1103" s="300"/>
      <c r="G1103" s="286"/>
      <c r="H1103" s="279"/>
      <c r="I1103" s="197" t="str">
        <f t="shared" si="96"/>
        <v/>
      </c>
      <c r="J1103" s="199">
        <f t="shared" si="97"/>
        <v>1</v>
      </c>
      <c r="K1103" s="198">
        <f t="shared" si="98"/>
        <v>0</v>
      </c>
    </row>
    <row r="1104" spans="1:13" ht="18" customHeight="1" x14ac:dyDescent="0.25">
      <c r="A1104" s="52">
        <v>649</v>
      </c>
      <c r="B1104" s="36"/>
      <c r="C1104" s="37"/>
      <c r="D1104" s="38"/>
      <c r="E1104" s="78"/>
      <c r="F1104" s="300"/>
      <c r="G1104" s="286"/>
      <c r="H1104" s="279"/>
      <c r="I1104" s="197" t="str">
        <f t="shared" si="96"/>
        <v/>
      </c>
      <c r="J1104" s="199">
        <f t="shared" si="97"/>
        <v>1</v>
      </c>
      <c r="K1104" s="198">
        <f t="shared" si="98"/>
        <v>0</v>
      </c>
    </row>
    <row r="1105" spans="1:12" ht="18" customHeight="1" x14ac:dyDescent="0.25">
      <c r="A1105" s="52">
        <v>650</v>
      </c>
      <c r="B1105" s="36"/>
      <c r="C1105" s="37"/>
      <c r="D1105" s="38"/>
      <c r="E1105" s="78"/>
      <c r="F1105" s="300"/>
      <c r="G1105" s="286"/>
      <c r="H1105" s="279"/>
      <c r="I1105" s="197" t="str">
        <f t="shared" si="96"/>
        <v/>
      </c>
      <c r="J1105" s="199">
        <f t="shared" si="97"/>
        <v>1</v>
      </c>
      <c r="K1105" s="198">
        <f t="shared" si="98"/>
        <v>0</v>
      </c>
    </row>
    <row r="1106" spans="1:12" ht="18" customHeight="1" x14ac:dyDescent="0.25">
      <c r="A1106" s="52">
        <v>651</v>
      </c>
      <c r="B1106" s="36"/>
      <c r="C1106" s="37"/>
      <c r="D1106" s="38"/>
      <c r="E1106" s="78"/>
      <c r="F1106" s="300"/>
      <c r="G1106" s="286"/>
      <c r="H1106" s="279"/>
      <c r="I1106" s="197" t="str">
        <f t="shared" si="96"/>
        <v/>
      </c>
      <c r="J1106" s="199">
        <f t="shared" si="97"/>
        <v>1</v>
      </c>
      <c r="K1106" s="198">
        <f t="shared" si="98"/>
        <v>0</v>
      </c>
    </row>
    <row r="1107" spans="1:12" ht="18" customHeight="1" x14ac:dyDescent="0.25">
      <c r="A1107" s="52">
        <v>652</v>
      </c>
      <c r="B1107" s="36"/>
      <c r="C1107" s="37"/>
      <c r="D1107" s="38"/>
      <c r="E1107" s="78"/>
      <c r="F1107" s="300"/>
      <c r="G1107" s="286"/>
      <c r="H1107" s="279"/>
      <c r="I1107" s="197" t="str">
        <f t="shared" si="96"/>
        <v/>
      </c>
      <c r="J1107" s="199">
        <f t="shared" si="97"/>
        <v>1</v>
      </c>
      <c r="K1107" s="198">
        <f t="shared" si="98"/>
        <v>0</v>
      </c>
    </row>
    <row r="1108" spans="1:12" ht="18" customHeight="1" x14ac:dyDescent="0.25">
      <c r="A1108" s="52">
        <v>653</v>
      </c>
      <c r="B1108" s="36"/>
      <c r="C1108" s="37"/>
      <c r="D1108" s="38"/>
      <c r="E1108" s="78"/>
      <c r="F1108" s="300"/>
      <c r="G1108" s="286"/>
      <c r="H1108" s="279"/>
      <c r="I1108" s="197" t="str">
        <f t="shared" si="96"/>
        <v/>
      </c>
      <c r="J1108" s="199">
        <f t="shared" si="97"/>
        <v>1</v>
      </c>
      <c r="K1108" s="198">
        <f t="shared" si="98"/>
        <v>0</v>
      </c>
    </row>
    <row r="1109" spans="1:12" ht="18" customHeight="1" x14ac:dyDescent="0.25">
      <c r="A1109" s="52">
        <v>654</v>
      </c>
      <c r="B1109" s="36"/>
      <c r="C1109" s="37"/>
      <c r="D1109" s="38"/>
      <c r="E1109" s="78"/>
      <c r="F1109" s="300"/>
      <c r="G1109" s="286"/>
      <c r="H1109" s="279"/>
      <c r="I1109" s="197" t="str">
        <f t="shared" si="96"/>
        <v/>
      </c>
      <c r="J1109" s="199">
        <f t="shared" si="97"/>
        <v>1</v>
      </c>
      <c r="K1109" s="198">
        <f t="shared" si="98"/>
        <v>0</v>
      </c>
    </row>
    <row r="1110" spans="1:12" ht="18" customHeight="1" x14ac:dyDescent="0.25">
      <c r="A1110" s="52">
        <v>655</v>
      </c>
      <c r="B1110" s="36"/>
      <c r="C1110" s="37"/>
      <c r="D1110" s="38"/>
      <c r="E1110" s="78"/>
      <c r="F1110" s="300"/>
      <c r="G1110" s="286"/>
      <c r="H1110" s="279"/>
      <c r="I1110" s="197" t="str">
        <f t="shared" si="96"/>
        <v/>
      </c>
      <c r="J1110" s="199">
        <f t="shared" si="97"/>
        <v>1</v>
      </c>
      <c r="K1110" s="198">
        <f t="shared" si="98"/>
        <v>0</v>
      </c>
    </row>
    <row r="1111" spans="1:12" ht="18" customHeight="1" x14ac:dyDescent="0.25">
      <c r="A1111" s="52">
        <v>656</v>
      </c>
      <c r="B1111" s="36"/>
      <c r="C1111" s="37"/>
      <c r="D1111" s="38"/>
      <c r="E1111" s="78"/>
      <c r="F1111" s="300"/>
      <c r="G1111" s="286"/>
      <c r="H1111" s="279"/>
      <c r="I1111" s="197" t="str">
        <f t="shared" si="96"/>
        <v/>
      </c>
      <c r="J1111" s="199">
        <f t="shared" si="97"/>
        <v>1</v>
      </c>
      <c r="K1111" s="198">
        <f t="shared" si="98"/>
        <v>0</v>
      </c>
    </row>
    <row r="1112" spans="1:12" ht="18" customHeight="1" x14ac:dyDescent="0.25">
      <c r="A1112" s="52">
        <v>657</v>
      </c>
      <c r="B1112" s="36"/>
      <c r="C1112" s="37"/>
      <c r="D1112" s="38"/>
      <c r="E1112" s="78"/>
      <c r="F1112" s="300"/>
      <c r="G1112" s="286"/>
      <c r="H1112" s="279"/>
      <c r="I1112" s="197" t="str">
        <f t="shared" si="96"/>
        <v/>
      </c>
      <c r="J1112" s="199">
        <f t="shared" si="97"/>
        <v>1</v>
      </c>
      <c r="K1112" s="198">
        <f t="shared" si="98"/>
        <v>0</v>
      </c>
    </row>
    <row r="1113" spans="1:12" ht="18" customHeight="1" x14ac:dyDescent="0.25">
      <c r="A1113" s="52">
        <v>658</v>
      </c>
      <c r="B1113" s="36"/>
      <c r="C1113" s="37"/>
      <c r="D1113" s="38"/>
      <c r="E1113" s="78"/>
      <c r="F1113" s="300"/>
      <c r="G1113" s="286"/>
      <c r="H1113" s="279"/>
      <c r="I1113" s="197" t="str">
        <f t="shared" si="96"/>
        <v/>
      </c>
      <c r="J1113" s="199">
        <f t="shared" si="97"/>
        <v>1</v>
      </c>
      <c r="K1113" s="198">
        <f t="shared" si="98"/>
        <v>0</v>
      </c>
    </row>
    <row r="1114" spans="1:12" ht="18" customHeight="1" x14ac:dyDescent="0.25">
      <c r="A1114" s="52">
        <v>659</v>
      </c>
      <c r="B1114" s="36"/>
      <c r="C1114" s="37"/>
      <c r="D1114" s="38"/>
      <c r="E1114" s="78"/>
      <c r="F1114" s="300"/>
      <c r="G1114" s="286"/>
      <c r="H1114" s="279"/>
      <c r="I1114" s="197" t="str">
        <f t="shared" si="96"/>
        <v/>
      </c>
      <c r="J1114" s="199">
        <f t="shared" si="97"/>
        <v>1</v>
      </c>
      <c r="K1114" s="198">
        <f t="shared" si="98"/>
        <v>0</v>
      </c>
      <c r="L1114" s="124"/>
    </row>
    <row r="1115" spans="1:12" ht="18" customHeight="1" thickBot="1" x14ac:dyDescent="0.3">
      <c r="A1115" s="71">
        <v>660</v>
      </c>
      <c r="B1115" s="39"/>
      <c r="C1115" s="40"/>
      <c r="D1115" s="41"/>
      <c r="E1115" s="80"/>
      <c r="F1115" s="301"/>
      <c r="G1115" s="287"/>
      <c r="H1115" s="280"/>
      <c r="I1115" s="197" t="str">
        <f t="shared" si="96"/>
        <v/>
      </c>
      <c r="J1115" s="199">
        <f t="shared" si="97"/>
        <v>1</v>
      </c>
      <c r="K1115" s="198">
        <f t="shared" si="98"/>
        <v>0</v>
      </c>
    </row>
    <row r="1116" spans="1:12" ht="18" customHeight="1" thickBot="1" x14ac:dyDescent="0.3">
      <c r="A1116" s="82"/>
      <c r="B1116" s="82"/>
      <c r="C1116" s="82"/>
      <c r="D1116" s="82"/>
      <c r="E1116" s="82"/>
      <c r="F1116" s="11" t="s">
        <v>46</v>
      </c>
      <c r="G1116" s="281">
        <f>SUM(G1096:G1115)+G1082</f>
        <v>0</v>
      </c>
      <c r="H1116" s="320"/>
      <c r="I1116" s="119"/>
      <c r="J1116" s="196">
        <f>IF(G1116&gt;G1082,ROW(A1122),0)</f>
        <v>0</v>
      </c>
      <c r="K1116" s="75"/>
      <c r="L1116" s="193">
        <f>IF(G1116&gt;G1082,ROW(A1122),0)</f>
        <v>0</v>
      </c>
    </row>
    <row r="1117" spans="1:12" x14ac:dyDescent="0.25">
      <c r="A1117" s="82"/>
      <c r="B1117" s="82"/>
      <c r="C1117" s="82"/>
      <c r="D1117" s="82"/>
      <c r="E1117" s="82"/>
      <c r="F1117" s="82"/>
      <c r="G1117" s="82"/>
      <c r="H1117" s="82"/>
      <c r="I1117" s="119"/>
      <c r="J1117" s="75"/>
      <c r="K1117" s="75"/>
    </row>
    <row r="1118" spans="1:12" x14ac:dyDescent="0.25">
      <c r="A1118" t="s">
        <v>155</v>
      </c>
      <c r="B1118" s="82"/>
      <c r="C1118" s="82"/>
      <c r="D1118" s="82"/>
      <c r="E1118" s="82"/>
      <c r="F1118" s="82"/>
      <c r="G1118" s="82"/>
      <c r="H1118" s="82"/>
      <c r="I1118" s="119"/>
      <c r="J1118" s="75"/>
      <c r="K1118" s="75"/>
    </row>
    <row r="1119" spans="1:12" x14ac:dyDescent="0.25">
      <c r="A1119" s="82"/>
      <c r="B1119" s="82"/>
      <c r="C1119" s="82"/>
      <c r="D1119" s="82"/>
      <c r="E1119" s="82"/>
      <c r="F1119" s="82"/>
      <c r="G1119" s="82"/>
      <c r="H1119" s="82"/>
      <c r="I1119" s="119"/>
      <c r="J1119" s="75"/>
      <c r="K1119" s="75"/>
    </row>
    <row r="1120" spans="1:12" ht="18.75" x14ac:dyDescent="0.3">
      <c r="A1120" s="349" t="s">
        <v>43</v>
      </c>
      <c r="B1120" s="350">
        <f ca="1">imzatarihi</f>
        <v>46091</v>
      </c>
      <c r="C1120" s="352" t="s">
        <v>44</v>
      </c>
      <c r="D1120" s="348" t="str">
        <f>IF(kurulusyetkilisi&gt;0,kurulusyetkilisi,"")</f>
        <v/>
      </c>
      <c r="H1120" s="82"/>
      <c r="I1120" s="119"/>
      <c r="J1120" s="75"/>
      <c r="K1120" s="75"/>
    </row>
    <row r="1121" spans="1:13" ht="18.75" x14ac:dyDescent="0.3">
      <c r="B1121" s="351"/>
      <c r="C1121" s="352" t="s">
        <v>45</v>
      </c>
      <c r="F1121" s="349"/>
      <c r="H1121" s="82"/>
      <c r="I1121" s="119"/>
      <c r="J1121" s="75"/>
      <c r="K1121" s="75"/>
    </row>
    <row r="1122" spans="1:13" x14ac:dyDescent="0.25">
      <c r="A1122" s="82"/>
      <c r="B1122" s="82"/>
      <c r="C1122" s="82"/>
      <c r="D1122" s="82"/>
      <c r="E1122" s="82"/>
      <c r="F1122" s="82"/>
      <c r="G1122" s="82"/>
      <c r="H1122" s="82"/>
      <c r="I1122" s="119"/>
      <c r="J1122" s="75"/>
      <c r="K1122" s="75"/>
    </row>
    <row r="1123" spans="1:13" x14ac:dyDescent="0.25">
      <c r="A1123" s="501" t="s">
        <v>121</v>
      </c>
      <c r="B1123" s="501"/>
      <c r="C1123" s="501"/>
      <c r="D1123" s="501"/>
      <c r="E1123" s="501"/>
      <c r="F1123" s="501"/>
      <c r="G1123" s="501"/>
      <c r="H1123" s="501"/>
      <c r="I1123" s="116"/>
      <c r="J1123" s="75"/>
      <c r="K1123" s="75"/>
    </row>
    <row r="1124" spans="1:13" x14ac:dyDescent="0.25">
      <c r="A1124" s="489" t="str">
        <f>IF(YilDonem&lt;&gt;"",CONCATENATE(YilDonem," dönemine aittir."),"")</f>
        <v/>
      </c>
      <c r="B1124" s="489"/>
      <c r="C1124" s="489"/>
      <c r="D1124" s="489"/>
      <c r="E1124" s="489"/>
      <c r="F1124" s="489"/>
      <c r="G1124" s="489"/>
      <c r="H1124" s="489"/>
      <c r="I1124" s="116"/>
      <c r="J1124" s="75"/>
      <c r="K1124" s="75"/>
    </row>
    <row r="1125" spans="1:13" ht="15.95" customHeight="1" thickBot="1" x14ac:dyDescent="0.3">
      <c r="A1125" s="519" t="s">
        <v>148</v>
      </c>
      <c r="B1125" s="519"/>
      <c r="C1125" s="519"/>
      <c r="D1125" s="519"/>
      <c r="E1125" s="519"/>
      <c r="F1125" s="519"/>
      <c r="G1125" s="519"/>
      <c r="H1125" s="519"/>
      <c r="I1125" s="116"/>
      <c r="J1125" s="75"/>
      <c r="K1125" s="75"/>
    </row>
    <row r="1126" spans="1:13" ht="31.7" customHeight="1" thickBot="1" x14ac:dyDescent="0.3">
      <c r="A1126" s="520" t="s">
        <v>1</v>
      </c>
      <c r="B1126" s="521"/>
      <c r="C1126" s="493" t="str">
        <f>IF(ProjeNo&gt;0,ProjeNo,"")</f>
        <v/>
      </c>
      <c r="D1126" s="494"/>
      <c r="E1126" s="494"/>
      <c r="F1126" s="494"/>
      <c r="G1126" s="494"/>
      <c r="H1126" s="495"/>
      <c r="I1126" s="116"/>
      <c r="J1126" s="75"/>
      <c r="K1126" s="75"/>
    </row>
    <row r="1127" spans="1:13" ht="45" customHeight="1" thickBot="1" x14ac:dyDescent="0.3">
      <c r="A1127" s="522" t="s">
        <v>11</v>
      </c>
      <c r="B1127" s="523"/>
      <c r="C1127" s="498" t="str">
        <f>IF(ProjeAdi&gt;0,ProjeAdi,"")</f>
        <v/>
      </c>
      <c r="D1127" s="499"/>
      <c r="E1127" s="499"/>
      <c r="F1127" s="499"/>
      <c r="G1127" s="499"/>
      <c r="H1127" s="500"/>
      <c r="I1127" s="116"/>
      <c r="J1127" s="75"/>
      <c r="K1127" s="75"/>
      <c r="L1127" s="126"/>
      <c r="M1127" s="126"/>
    </row>
    <row r="1128" spans="1:13" s="46" customFormat="1" ht="37.15" customHeight="1" thickBot="1" x14ac:dyDescent="0.3">
      <c r="A1128" s="487" t="s">
        <v>7</v>
      </c>
      <c r="B1128" s="487" t="s">
        <v>118</v>
      </c>
      <c r="C1128" s="487" t="s">
        <v>119</v>
      </c>
      <c r="D1128" s="487" t="s">
        <v>120</v>
      </c>
      <c r="E1128" s="487" t="s">
        <v>93</v>
      </c>
      <c r="F1128" s="487" t="s">
        <v>94</v>
      </c>
      <c r="G1128" s="137" t="s">
        <v>95</v>
      </c>
      <c r="H1128" s="137" t="s">
        <v>95</v>
      </c>
      <c r="I1128" s="117"/>
      <c r="J1128" s="76"/>
      <c r="K1128" s="76"/>
      <c r="L1128" s="125"/>
      <c r="M1128" s="125"/>
    </row>
    <row r="1129" spans="1:13" ht="18" customHeight="1" thickBot="1" x14ac:dyDescent="0.3">
      <c r="A1129" s="505"/>
      <c r="B1129" s="505"/>
      <c r="C1129" s="505"/>
      <c r="D1129" s="505"/>
      <c r="E1129" s="505"/>
      <c r="F1129" s="505"/>
      <c r="G1129" s="138" t="s">
        <v>96</v>
      </c>
      <c r="H1129" s="138" t="s">
        <v>99</v>
      </c>
      <c r="I1129" s="116"/>
      <c r="J1129" s="75"/>
      <c r="K1129" s="75"/>
    </row>
    <row r="1130" spans="1:13" ht="18" customHeight="1" x14ac:dyDescent="0.25">
      <c r="A1130" s="70">
        <v>661</v>
      </c>
      <c r="B1130" s="54"/>
      <c r="C1130" s="55"/>
      <c r="D1130" s="77"/>
      <c r="E1130" s="56"/>
      <c r="F1130" s="299"/>
      <c r="G1130" s="285"/>
      <c r="H1130" s="272"/>
      <c r="I1130" s="197" t="str">
        <f>IF(AND(COUNTA(B1130:D1130)&gt;0,J1130=1),"Belge Tarihi,Belge Numarası ve KDV Dahil Tutar doldurulduktan sonra KDV Hariç Tutar doldurulabilir.","")</f>
        <v/>
      </c>
      <c r="J1130" s="199">
        <f>IF(COUNTA(E1130:F1130)+COUNTA(H1130)=3,0,1)</f>
        <v>1</v>
      </c>
      <c r="K1130" s="198">
        <f>IF(J1130=1,0,100000000)</f>
        <v>0</v>
      </c>
    </row>
    <row r="1131" spans="1:13" ht="18" customHeight="1" x14ac:dyDescent="0.25">
      <c r="A1131" s="52">
        <v>662</v>
      </c>
      <c r="B1131" s="36"/>
      <c r="C1131" s="37"/>
      <c r="D1131" s="38"/>
      <c r="E1131" s="78"/>
      <c r="F1131" s="300"/>
      <c r="G1131" s="286"/>
      <c r="H1131" s="279"/>
      <c r="I1131" s="197" t="str">
        <f t="shared" ref="I1131:I1149" si="99">IF(AND(COUNTA(B1131:D1131)&gt;0,J1131=1),"Belge Tarihi,Belge Numarası ve KDV Dahil Tutar doldurulduktan sonra KDV Hariç Tutar doldurulabilir.","")</f>
        <v/>
      </c>
      <c r="J1131" s="199">
        <f t="shared" ref="J1131:J1149" si="100">IF(COUNTA(E1131:F1131)+COUNTA(H1131)=3,0,1)</f>
        <v>1</v>
      </c>
      <c r="K1131" s="198">
        <f t="shared" ref="K1131:K1149" si="101">IF(J1131=1,0,100000000)</f>
        <v>0</v>
      </c>
    </row>
    <row r="1132" spans="1:13" ht="18" customHeight="1" x14ac:dyDescent="0.25">
      <c r="A1132" s="52">
        <v>663</v>
      </c>
      <c r="B1132" s="36"/>
      <c r="C1132" s="37"/>
      <c r="D1132" s="38"/>
      <c r="E1132" s="78"/>
      <c r="F1132" s="300"/>
      <c r="G1132" s="286"/>
      <c r="H1132" s="279"/>
      <c r="I1132" s="197" t="str">
        <f t="shared" si="99"/>
        <v/>
      </c>
      <c r="J1132" s="199">
        <f t="shared" si="100"/>
        <v>1</v>
      </c>
      <c r="K1132" s="198">
        <f t="shared" si="101"/>
        <v>0</v>
      </c>
    </row>
    <row r="1133" spans="1:13" ht="18" customHeight="1" x14ac:dyDescent="0.25">
      <c r="A1133" s="52">
        <v>664</v>
      </c>
      <c r="B1133" s="36"/>
      <c r="C1133" s="37"/>
      <c r="D1133" s="38"/>
      <c r="E1133" s="78"/>
      <c r="F1133" s="300"/>
      <c r="G1133" s="286"/>
      <c r="H1133" s="279"/>
      <c r="I1133" s="197" t="str">
        <f t="shared" si="99"/>
        <v/>
      </c>
      <c r="J1133" s="199">
        <f t="shared" si="100"/>
        <v>1</v>
      </c>
      <c r="K1133" s="198">
        <f t="shared" si="101"/>
        <v>0</v>
      </c>
    </row>
    <row r="1134" spans="1:13" ht="18" customHeight="1" x14ac:dyDescent="0.25">
      <c r="A1134" s="52">
        <v>665</v>
      </c>
      <c r="B1134" s="36"/>
      <c r="C1134" s="37"/>
      <c r="D1134" s="38"/>
      <c r="E1134" s="78"/>
      <c r="F1134" s="300"/>
      <c r="G1134" s="286"/>
      <c r="H1134" s="279"/>
      <c r="I1134" s="197" t="str">
        <f t="shared" si="99"/>
        <v/>
      </c>
      <c r="J1134" s="199">
        <f t="shared" si="100"/>
        <v>1</v>
      </c>
      <c r="K1134" s="198">
        <f t="shared" si="101"/>
        <v>0</v>
      </c>
    </row>
    <row r="1135" spans="1:13" ht="18" customHeight="1" x14ac:dyDescent="0.25">
      <c r="A1135" s="52">
        <v>666</v>
      </c>
      <c r="B1135" s="36"/>
      <c r="C1135" s="37"/>
      <c r="D1135" s="38"/>
      <c r="E1135" s="78"/>
      <c r="F1135" s="300"/>
      <c r="G1135" s="286"/>
      <c r="H1135" s="279"/>
      <c r="I1135" s="197" t="str">
        <f t="shared" si="99"/>
        <v/>
      </c>
      <c r="J1135" s="199">
        <f t="shared" si="100"/>
        <v>1</v>
      </c>
      <c r="K1135" s="198">
        <f t="shared" si="101"/>
        <v>0</v>
      </c>
    </row>
    <row r="1136" spans="1:13" ht="18" customHeight="1" x14ac:dyDescent="0.25">
      <c r="A1136" s="52">
        <v>667</v>
      </c>
      <c r="B1136" s="36"/>
      <c r="C1136" s="37"/>
      <c r="D1136" s="38"/>
      <c r="E1136" s="78"/>
      <c r="F1136" s="300"/>
      <c r="G1136" s="286"/>
      <c r="H1136" s="279"/>
      <c r="I1136" s="197" t="str">
        <f t="shared" si="99"/>
        <v/>
      </c>
      <c r="J1136" s="199">
        <f t="shared" si="100"/>
        <v>1</v>
      </c>
      <c r="K1136" s="198">
        <f t="shared" si="101"/>
        <v>0</v>
      </c>
    </row>
    <row r="1137" spans="1:12" ht="18" customHeight="1" x14ac:dyDescent="0.25">
      <c r="A1137" s="52">
        <v>668</v>
      </c>
      <c r="B1137" s="36"/>
      <c r="C1137" s="37"/>
      <c r="D1137" s="38"/>
      <c r="E1137" s="78"/>
      <c r="F1137" s="300"/>
      <c r="G1137" s="286"/>
      <c r="H1137" s="279"/>
      <c r="I1137" s="197" t="str">
        <f t="shared" si="99"/>
        <v/>
      </c>
      <c r="J1137" s="199">
        <f t="shared" si="100"/>
        <v>1</v>
      </c>
      <c r="K1137" s="198">
        <f t="shared" si="101"/>
        <v>0</v>
      </c>
    </row>
    <row r="1138" spans="1:12" ht="18" customHeight="1" x14ac:dyDescent="0.25">
      <c r="A1138" s="52">
        <v>669</v>
      </c>
      <c r="B1138" s="36"/>
      <c r="C1138" s="37"/>
      <c r="D1138" s="38"/>
      <c r="E1138" s="78"/>
      <c r="F1138" s="300"/>
      <c r="G1138" s="286"/>
      <c r="H1138" s="279"/>
      <c r="I1138" s="197" t="str">
        <f t="shared" si="99"/>
        <v/>
      </c>
      <c r="J1138" s="199">
        <f t="shared" si="100"/>
        <v>1</v>
      </c>
      <c r="K1138" s="198">
        <f t="shared" si="101"/>
        <v>0</v>
      </c>
    </row>
    <row r="1139" spans="1:12" ht="18" customHeight="1" x14ac:dyDescent="0.25">
      <c r="A1139" s="52">
        <v>670</v>
      </c>
      <c r="B1139" s="36"/>
      <c r="C1139" s="37"/>
      <c r="D1139" s="38"/>
      <c r="E1139" s="78"/>
      <c r="F1139" s="300"/>
      <c r="G1139" s="286"/>
      <c r="H1139" s="279"/>
      <c r="I1139" s="197" t="str">
        <f t="shared" si="99"/>
        <v/>
      </c>
      <c r="J1139" s="199">
        <f t="shared" si="100"/>
        <v>1</v>
      </c>
      <c r="K1139" s="198">
        <f t="shared" si="101"/>
        <v>0</v>
      </c>
    </row>
    <row r="1140" spans="1:12" ht="18" customHeight="1" x14ac:dyDescent="0.25">
      <c r="A1140" s="52">
        <v>671</v>
      </c>
      <c r="B1140" s="36"/>
      <c r="C1140" s="37"/>
      <c r="D1140" s="38"/>
      <c r="E1140" s="78"/>
      <c r="F1140" s="300"/>
      <c r="G1140" s="286"/>
      <c r="H1140" s="279"/>
      <c r="I1140" s="197" t="str">
        <f t="shared" si="99"/>
        <v/>
      </c>
      <c r="J1140" s="199">
        <f t="shared" si="100"/>
        <v>1</v>
      </c>
      <c r="K1140" s="198">
        <f t="shared" si="101"/>
        <v>0</v>
      </c>
    </row>
    <row r="1141" spans="1:12" ht="18" customHeight="1" x14ac:dyDescent="0.25">
      <c r="A1141" s="52">
        <v>672</v>
      </c>
      <c r="B1141" s="36"/>
      <c r="C1141" s="37"/>
      <c r="D1141" s="38"/>
      <c r="E1141" s="78"/>
      <c r="F1141" s="300"/>
      <c r="G1141" s="286"/>
      <c r="H1141" s="279"/>
      <c r="I1141" s="197" t="str">
        <f t="shared" si="99"/>
        <v/>
      </c>
      <c r="J1141" s="199">
        <f t="shared" si="100"/>
        <v>1</v>
      </c>
      <c r="K1141" s="198">
        <f t="shared" si="101"/>
        <v>0</v>
      </c>
    </row>
    <row r="1142" spans="1:12" ht="18" customHeight="1" x14ac:dyDescent="0.25">
      <c r="A1142" s="52">
        <v>673</v>
      </c>
      <c r="B1142" s="36"/>
      <c r="C1142" s="37"/>
      <c r="D1142" s="38"/>
      <c r="E1142" s="78"/>
      <c r="F1142" s="300"/>
      <c r="G1142" s="286"/>
      <c r="H1142" s="279"/>
      <c r="I1142" s="197" t="str">
        <f t="shared" si="99"/>
        <v/>
      </c>
      <c r="J1142" s="199">
        <f t="shared" si="100"/>
        <v>1</v>
      </c>
      <c r="K1142" s="198">
        <f t="shared" si="101"/>
        <v>0</v>
      </c>
    </row>
    <row r="1143" spans="1:12" ht="18" customHeight="1" x14ac:dyDescent="0.25">
      <c r="A1143" s="52">
        <v>674</v>
      </c>
      <c r="B1143" s="36"/>
      <c r="C1143" s="37"/>
      <c r="D1143" s="38"/>
      <c r="E1143" s="78"/>
      <c r="F1143" s="300"/>
      <c r="G1143" s="286"/>
      <c r="H1143" s="279"/>
      <c r="I1143" s="197" t="str">
        <f t="shared" si="99"/>
        <v/>
      </c>
      <c r="J1143" s="199">
        <f t="shared" si="100"/>
        <v>1</v>
      </c>
      <c r="K1143" s="198">
        <f t="shared" si="101"/>
        <v>0</v>
      </c>
    </row>
    <row r="1144" spans="1:12" ht="18" customHeight="1" x14ac:dyDescent="0.25">
      <c r="A1144" s="52">
        <v>675</v>
      </c>
      <c r="B1144" s="36"/>
      <c r="C1144" s="37"/>
      <c r="D1144" s="38"/>
      <c r="E1144" s="78"/>
      <c r="F1144" s="300"/>
      <c r="G1144" s="286"/>
      <c r="H1144" s="279"/>
      <c r="I1144" s="197" t="str">
        <f t="shared" si="99"/>
        <v/>
      </c>
      <c r="J1144" s="199">
        <f t="shared" si="100"/>
        <v>1</v>
      </c>
      <c r="K1144" s="198">
        <f t="shared" si="101"/>
        <v>0</v>
      </c>
    </row>
    <row r="1145" spans="1:12" ht="18" customHeight="1" x14ac:dyDescent="0.25">
      <c r="A1145" s="52">
        <v>676</v>
      </c>
      <c r="B1145" s="36"/>
      <c r="C1145" s="37"/>
      <c r="D1145" s="38"/>
      <c r="E1145" s="78"/>
      <c r="F1145" s="300"/>
      <c r="G1145" s="286"/>
      <c r="H1145" s="279"/>
      <c r="I1145" s="197" t="str">
        <f t="shared" si="99"/>
        <v/>
      </c>
      <c r="J1145" s="199">
        <f t="shared" si="100"/>
        <v>1</v>
      </c>
      <c r="K1145" s="198">
        <f t="shared" si="101"/>
        <v>0</v>
      </c>
    </row>
    <row r="1146" spans="1:12" ht="18" customHeight="1" x14ac:dyDescent="0.25">
      <c r="A1146" s="52">
        <v>677</v>
      </c>
      <c r="B1146" s="36"/>
      <c r="C1146" s="37"/>
      <c r="D1146" s="38"/>
      <c r="E1146" s="78"/>
      <c r="F1146" s="300"/>
      <c r="G1146" s="286"/>
      <c r="H1146" s="279"/>
      <c r="I1146" s="197" t="str">
        <f t="shared" si="99"/>
        <v/>
      </c>
      <c r="J1146" s="199">
        <f t="shared" si="100"/>
        <v>1</v>
      </c>
      <c r="K1146" s="198">
        <f t="shared" si="101"/>
        <v>0</v>
      </c>
    </row>
    <row r="1147" spans="1:12" ht="18" customHeight="1" x14ac:dyDescent="0.25">
      <c r="A1147" s="52">
        <v>678</v>
      </c>
      <c r="B1147" s="36"/>
      <c r="C1147" s="37"/>
      <c r="D1147" s="38"/>
      <c r="E1147" s="78"/>
      <c r="F1147" s="300"/>
      <c r="G1147" s="286"/>
      <c r="H1147" s="279"/>
      <c r="I1147" s="197" t="str">
        <f t="shared" si="99"/>
        <v/>
      </c>
      <c r="J1147" s="199">
        <f t="shared" si="100"/>
        <v>1</v>
      </c>
      <c r="K1147" s="198">
        <f t="shared" si="101"/>
        <v>0</v>
      </c>
    </row>
    <row r="1148" spans="1:12" ht="18" customHeight="1" x14ac:dyDescent="0.25">
      <c r="A1148" s="52">
        <v>679</v>
      </c>
      <c r="B1148" s="36"/>
      <c r="C1148" s="37"/>
      <c r="D1148" s="38"/>
      <c r="E1148" s="78"/>
      <c r="F1148" s="300"/>
      <c r="G1148" s="286"/>
      <c r="H1148" s="279"/>
      <c r="I1148" s="197" t="str">
        <f t="shared" si="99"/>
        <v/>
      </c>
      <c r="J1148" s="199">
        <f t="shared" si="100"/>
        <v>1</v>
      </c>
      <c r="K1148" s="198">
        <f t="shared" si="101"/>
        <v>0</v>
      </c>
    </row>
    <row r="1149" spans="1:12" ht="18" customHeight="1" thickBot="1" x14ac:dyDescent="0.3">
      <c r="A1149" s="71">
        <v>680</v>
      </c>
      <c r="B1149" s="39"/>
      <c r="C1149" s="40"/>
      <c r="D1149" s="41"/>
      <c r="E1149" s="80"/>
      <c r="F1149" s="301"/>
      <c r="G1149" s="287"/>
      <c r="H1149" s="280"/>
      <c r="I1149" s="197" t="str">
        <f t="shared" si="99"/>
        <v/>
      </c>
      <c r="J1149" s="199">
        <f t="shared" si="100"/>
        <v>1</v>
      </c>
      <c r="K1149" s="198">
        <f t="shared" si="101"/>
        <v>0</v>
      </c>
      <c r="L1149" s="193">
        <f>IF(G1149&gt;I1114,ROW(A1155),0)</f>
        <v>0</v>
      </c>
    </row>
    <row r="1150" spans="1:12" ht="18" customHeight="1" thickBot="1" x14ac:dyDescent="0.3">
      <c r="A1150" s="82"/>
      <c r="B1150" s="82"/>
      <c r="C1150" s="82"/>
      <c r="D1150" s="82"/>
      <c r="E1150" s="82"/>
      <c r="F1150" s="11" t="s">
        <v>46</v>
      </c>
      <c r="G1150" s="281">
        <f>SUM(G1130:G1149)+G1116</f>
        <v>0</v>
      </c>
      <c r="H1150" s="320"/>
      <c r="I1150" s="119"/>
      <c r="J1150" s="196">
        <f>IF(G1150&gt;G1116,ROW(A1156),0)</f>
        <v>0</v>
      </c>
      <c r="K1150" s="75"/>
    </row>
    <row r="1151" spans="1:12" x14ac:dyDescent="0.25">
      <c r="A1151" s="82"/>
      <c r="B1151" s="82"/>
      <c r="C1151" s="82"/>
      <c r="D1151" s="82"/>
      <c r="E1151" s="82"/>
      <c r="F1151" s="82"/>
      <c r="G1151" s="82"/>
      <c r="H1151" s="82"/>
      <c r="I1151" s="119"/>
      <c r="J1151" s="75"/>
      <c r="K1151" s="75"/>
    </row>
    <row r="1152" spans="1:12" x14ac:dyDescent="0.25">
      <c r="A1152" t="s">
        <v>155</v>
      </c>
      <c r="B1152" s="82"/>
      <c r="C1152" s="82"/>
      <c r="D1152" s="82"/>
      <c r="E1152" s="82"/>
      <c r="F1152" s="82"/>
      <c r="G1152" s="82"/>
      <c r="H1152" s="82"/>
      <c r="I1152" s="119"/>
      <c r="J1152" s="75"/>
      <c r="K1152" s="75"/>
    </row>
    <row r="1153" spans="1:13" x14ac:dyDescent="0.25">
      <c r="A1153" s="82"/>
      <c r="B1153" s="82"/>
      <c r="C1153" s="82"/>
      <c r="D1153" s="82"/>
      <c r="E1153" s="82"/>
      <c r="F1153" s="82"/>
      <c r="G1153" s="82"/>
      <c r="H1153" s="82"/>
      <c r="I1153" s="119"/>
      <c r="J1153" s="75"/>
      <c r="K1153" s="75"/>
    </row>
    <row r="1154" spans="1:13" ht="18.75" x14ac:dyDescent="0.3">
      <c r="A1154" s="349" t="s">
        <v>43</v>
      </c>
      <c r="B1154" s="350">
        <f ca="1">imzatarihi</f>
        <v>46091</v>
      </c>
      <c r="C1154" s="352" t="s">
        <v>44</v>
      </c>
      <c r="D1154" s="348" t="str">
        <f>IF(kurulusyetkilisi&gt;0,kurulusyetkilisi,"")</f>
        <v/>
      </c>
      <c r="H1154" s="82"/>
      <c r="I1154" s="119"/>
      <c r="J1154" s="75"/>
      <c r="K1154" s="75"/>
    </row>
    <row r="1155" spans="1:13" ht="18.75" x14ac:dyDescent="0.3">
      <c r="B1155" s="351"/>
      <c r="C1155" s="352" t="s">
        <v>45</v>
      </c>
      <c r="F1155" s="349"/>
      <c r="H1155" s="82"/>
      <c r="I1155" s="119"/>
      <c r="J1155" s="75"/>
      <c r="K1155" s="75"/>
    </row>
    <row r="1156" spans="1:13" x14ac:dyDescent="0.25">
      <c r="A1156" s="82"/>
      <c r="B1156" s="82"/>
      <c r="C1156" s="82"/>
      <c r="D1156" s="82"/>
      <c r="E1156" s="82"/>
      <c r="F1156" s="82"/>
      <c r="G1156" s="82"/>
      <c r="H1156" s="82"/>
      <c r="I1156" s="119"/>
      <c r="J1156" s="75"/>
      <c r="K1156" s="75"/>
    </row>
    <row r="1157" spans="1:13" x14ac:dyDescent="0.25">
      <c r="A1157" s="501" t="s">
        <v>121</v>
      </c>
      <c r="B1157" s="501"/>
      <c r="C1157" s="501"/>
      <c r="D1157" s="501"/>
      <c r="E1157" s="501"/>
      <c r="F1157" s="501"/>
      <c r="G1157" s="501"/>
      <c r="H1157" s="501"/>
      <c r="I1157" s="116"/>
      <c r="J1157" s="75"/>
      <c r="K1157" s="75"/>
    </row>
    <row r="1158" spans="1:13" x14ac:dyDescent="0.25">
      <c r="A1158" s="489" t="str">
        <f>IF(YilDonem&lt;&gt;"",CONCATENATE(YilDonem," dönemine aittir."),"")</f>
        <v/>
      </c>
      <c r="B1158" s="489"/>
      <c r="C1158" s="489"/>
      <c r="D1158" s="489"/>
      <c r="E1158" s="489"/>
      <c r="F1158" s="489"/>
      <c r="G1158" s="489"/>
      <c r="H1158" s="489"/>
      <c r="I1158" s="116"/>
      <c r="J1158" s="75"/>
      <c r="K1158" s="75"/>
    </row>
    <row r="1159" spans="1:13" ht="15.95" customHeight="1" thickBot="1" x14ac:dyDescent="0.3">
      <c r="A1159" s="519" t="s">
        <v>148</v>
      </c>
      <c r="B1159" s="519"/>
      <c r="C1159" s="519"/>
      <c r="D1159" s="519"/>
      <c r="E1159" s="519"/>
      <c r="F1159" s="519"/>
      <c r="G1159" s="519"/>
      <c r="H1159" s="519"/>
      <c r="I1159" s="116"/>
      <c r="J1159" s="75"/>
      <c r="K1159" s="75"/>
    </row>
    <row r="1160" spans="1:13" ht="31.7" customHeight="1" thickBot="1" x14ac:dyDescent="0.3">
      <c r="A1160" s="520" t="s">
        <v>1</v>
      </c>
      <c r="B1160" s="521"/>
      <c r="C1160" s="493" t="str">
        <f>IF(ProjeNo&gt;0,ProjeNo,"")</f>
        <v/>
      </c>
      <c r="D1160" s="494"/>
      <c r="E1160" s="494"/>
      <c r="F1160" s="494"/>
      <c r="G1160" s="494"/>
      <c r="H1160" s="495"/>
      <c r="I1160" s="116"/>
      <c r="J1160" s="75"/>
      <c r="K1160" s="75"/>
    </row>
    <row r="1161" spans="1:13" ht="45" customHeight="1" thickBot="1" x14ac:dyDescent="0.3">
      <c r="A1161" s="522" t="s">
        <v>11</v>
      </c>
      <c r="B1161" s="523"/>
      <c r="C1161" s="498" t="str">
        <f>IF(ProjeAdi&gt;0,ProjeAdi,"")</f>
        <v/>
      </c>
      <c r="D1161" s="499"/>
      <c r="E1161" s="499"/>
      <c r="F1161" s="499"/>
      <c r="G1161" s="499"/>
      <c r="H1161" s="500"/>
      <c r="I1161" s="116"/>
      <c r="J1161" s="75"/>
      <c r="K1161" s="75"/>
    </row>
    <row r="1162" spans="1:13" s="46" customFormat="1" ht="37.15" customHeight="1" thickBot="1" x14ac:dyDescent="0.3">
      <c r="A1162" s="487" t="s">
        <v>7</v>
      </c>
      <c r="B1162" s="487" t="s">
        <v>118</v>
      </c>
      <c r="C1162" s="487" t="s">
        <v>119</v>
      </c>
      <c r="D1162" s="487" t="s">
        <v>120</v>
      </c>
      <c r="E1162" s="487" t="s">
        <v>93</v>
      </c>
      <c r="F1162" s="487" t="s">
        <v>94</v>
      </c>
      <c r="G1162" s="137" t="s">
        <v>95</v>
      </c>
      <c r="H1162" s="137" t="s">
        <v>95</v>
      </c>
      <c r="I1162" s="117"/>
      <c r="J1162" s="76"/>
      <c r="K1162" s="76"/>
      <c r="L1162" s="126"/>
      <c r="M1162" s="126"/>
    </row>
    <row r="1163" spans="1:13" ht="18" customHeight="1" thickBot="1" x14ac:dyDescent="0.3">
      <c r="A1163" s="505"/>
      <c r="B1163" s="505"/>
      <c r="C1163" s="505"/>
      <c r="D1163" s="505"/>
      <c r="E1163" s="505"/>
      <c r="F1163" s="505"/>
      <c r="G1163" s="138" t="s">
        <v>96</v>
      </c>
      <c r="H1163" s="138" t="s">
        <v>99</v>
      </c>
      <c r="I1163" s="116"/>
      <c r="J1163" s="75"/>
      <c r="K1163" s="75"/>
    </row>
    <row r="1164" spans="1:13" ht="18" customHeight="1" x14ac:dyDescent="0.25">
      <c r="A1164" s="70">
        <v>681</v>
      </c>
      <c r="B1164" s="54"/>
      <c r="C1164" s="55"/>
      <c r="D1164" s="77"/>
      <c r="E1164" s="56"/>
      <c r="F1164" s="299"/>
      <c r="G1164" s="285"/>
      <c r="H1164" s="272"/>
      <c r="I1164" s="197" t="str">
        <f>IF(AND(COUNTA(B1164:D1164)&gt;0,J1164=1),"Belge Tarihi,Belge Numarası ve KDV Dahil Tutar doldurulduktan sonra KDV Hariç Tutar doldurulabilir.","")</f>
        <v/>
      </c>
      <c r="J1164" s="199">
        <f>IF(COUNTA(E1164:F1164)+COUNTA(H1164)=3,0,1)</f>
        <v>1</v>
      </c>
      <c r="K1164" s="198">
        <f>IF(J1164=1,0,100000000)</f>
        <v>0</v>
      </c>
    </row>
    <row r="1165" spans="1:13" ht="18" customHeight="1" x14ac:dyDescent="0.25">
      <c r="A1165" s="52">
        <v>682</v>
      </c>
      <c r="B1165" s="36"/>
      <c r="C1165" s="37"/>
      <c r="D1165" s="38"/>
      <c r="E1165" s="78"/>
      <c r="F1165" s="300"/>
      <c r="G1165" s="286"/>
      <c r="H1165" s="279"/>
      <c r="I1165" s="197" t="str">
        <f t="shared" ref="I1165:I1183" si="102">IF(AND(COUNTA(B1165:D1165)&gt;0,J1165=1),"Belge Tarihi,Belge Numarası ve KDV Dahil Tutar doldurulduktan sonra KDV Hariç Tutar doldurulabilir.","")</f>
        <v/>
      </c>
      <c r="J1165" s="199">
        <f t="shared" ref="J1165:J1183" si="103">IF(COUNTA(E1165:F1165)+COUNTA(H1165)=3,0,1)</f>
        <v>1</v>
      </c>
      <c r="K1165" s="198">
        <f t="shared" ref="K1165:K1183" si="104">IF(J1165=1,0,100000000)</f>
        <v>0</v>
      </c>
    </row>
    <row r="1166" spans="1:13" ht="18" customHeight="1" x14ac:dyDescent="0.25">
      <c r="A1166" s="52">
        <v>683</v>
      </c>
      <c r="B1166" s="36"/>
      <c r="C1166" s="37"/>
      <c r="D1166" s="38"/>
      <c r="E1166" s="78"/>
      <c r="F1166" s="300"/>
      <c r="G1166" s="286"/>
      <c r="H1166" s="279"/>
      <c r="I1166" s="197" t="str">
        <f t="shared" si="102"/>
        <v/>
      </c>
      <c r="J1166" s="199">
        <f t="shared" si="103"/>
        <v>1</v>
      </c>
      <c r="K1166" s="198">
        <f t="shared" si="104"/>
        <v>0</v>
      </c>
    </row>
    <row r="1167" spans="1:13" ht="18" customHeight="1" x14ac:dyDescent="0.25">
      <c r="A1167" s="52">
        <v>684</v>
      </c>
      <c r="B1167" s="36"/>
      <c r="C1167" s="37"/>
      <c r="D1167" s="38"/>
      <c r="E1167" s="78"/>
      <c r="F1167" s="300"/>
      <c r="G1167" s="286"/>
      <c r="H1167" s="279"/>
      <c r="I1167" s="197" t="str">
        <f t="shared" si="102"/>
        <v/>
      </c>
      <c r="J1167" s="199">
        <f t="shared" si="103"/>
        <v>1</v>
      </c>
      <c r="K1167" s="198">
        <f t="shared" si="104"/>
        <v>0</v>
      </c>
    </row>
    <row r="1168" spans="1:13" ht="18" customHeight="1" x14ac:dyDescent="0.25">
      <c r="A1168" s="52">
        <v>685</v>
      </c>
      <c r="B1168" s="36"/>
      <c r="C1168" s="37"/>
      <c r="D1168" s="38"/>
      <c r="E1168" s="78"/>
      <c r="F1168" s="300"/>
      <c r="G1168" s="286"/>
      <c r="H1168" s="279"/>
      <c r="I1168" s="197" t="str">
        <f t="shared" si="102"/>
        <v/>
      </c>
      <c r="J1168" s="199">
        <f t="shared" si="103"/>
        <v>1</v>
      </c>
      <c r="K1168" s="198">
        <f t="shared" si="104"/>
        <v>0</v>
      </c>
    </row>
    <row r="1169" spans="1:12" ht="18" customHeight="1" x14ac:dyDescent="0.25">
      <c r="A1169" s="52">
        <v>686</v>
      </c>
      <c r="B1169" s="36"/>
      <c r="C1169" s="37"/>
      <c r="D1169" s="38"/>
      <c r="E1169" s="78"/>
      <c r="F1169" s="300"/>
      <c r="G1169" s="286"/>
      <c r="H1169" s="279"/>
      <c r="I1169" s="197" t="str">
        <f t="shared" si="102"/>
        <v/>
      </c>
      <c r="J1169" s="199">
        <f t="shared" si="103"/>
        <v>1</v>
      </c>
      <c r="K1169" s="198">
        <f t="shared" si="104"/>
        <v>0</v>
      </c>
    </row>
    <row r="1170" spans="1:12" ht="18" customHeight="1" x14ac:dyDescent="0.25">
      <c r="A1170" s="52">
        <v>687</v>
      </c>
      <c r="B1170" s="36"/>
      <c r="C1170" s="37"/>
      <c r="D1170" s="38"/>
      <c r="E1170" s="78"/>
      <c r="F1170" s="300"/>
      <c r="G1170" s="286"/>
      <c r="H1170" s="279"/>
      <c r="I1170" s="197" t="str">
        <f t="shared" si="102"/>
        <v/>
      </c>
      <c r="J1170" s="199">
        <f t="shared" si="103"/>
        <v>1</v>
      </c>
      <c r="K1170" s="198">
        <f t="shared" si="104"/>
        <v>0</v>
      </c>
    </row>
    <row r="1171" spans="1:12" ht="18" customHeight="1" x14ac:dyDescent="0.25">
      <c r="A1171" s="52">
        <v>688</v>
      </c>
      <c r="B1171" s="36"/>
      <c r="C1171" s="37"/>
      <c r="D1171" s="38"/>
      <c r="E1171" s="78"/>
      <c r="F1171" s="300"/>
      <c r="G1171" s="286"/>
      <c r="H1171" s="279"/>
      <c r="I1171" s="197" t="str">
        <f t="shared" si="102"/>
        <v/>
      </c>
      <c r="J1171" s="199">
        <f t="shared" si="103"/>
        <v>1</v>
      </c>
      <c r="K1171" s="198">
        <f t="shared" si="104"/>
        <v>0</v>
      </c>
    </row>
    <row r="1172" spans="1:12" ht="18" customHeight="1" x14ac:dyDescent="0.25">
      <c r="A1172" s="52">
        <v>689</v>
      </c>
      <c r="B1172" s="36"/>
      <c r="C1172" s="37"/>
      <c r="D1172" s="38"/>
      <c r="E1172" s="78"/>
      <c r="F1172" s="300"/>
      <c r="G1172" s="286"/>
      <c r="H1172" s="279"/>
      <c r="I1172" s="197" t="str">
        <f t="shared" si="102"/>
        <v/>
      </c>
      <c r="J1172" s="199">
        <f t="shared" si="103"/>
        <v>1</v>
      </c>
      <c r="K1172" s="198">
        <f t="shared" si="104"/>
        <v>0</v>
      </c>
    </row>
    <row r="1173" spans="1:12" ht="18" customHeight="1" x14ac:dyDescent="0.25">
      <c r="A1173" s="52">
        <v>690</v>
      </c>
      <c r="B1173" s="36"/>
      <c r="C1173" s="37"/>
      <c r="D1173" s="38"/>
      <c r="E1173" s="78"/>
      <c r="F1173" s="300"/>
      <c r="G1173" s="286"/>
      <c r="H1173" s="279"/>
      <c r="I1173" s="197" t="str">
        <f t="shared" si="102"/>
        <v/>
      </c>
      <c r="J1173" s="199">
        <f t="shared" si="103"/>
        <v>1</v>
      </c>
      <c r="K1173" s="198">
        <f t="shared" si="104"/>
        <v>0</v>
      </c>
    </row>
    <row r="1174" spans="1:12" ht="18" customHeight="1" x14ac:dyDescent="0.25">
      <c r="A1174" s="52">
        <v>691</v>
      </c>
      <c r="B1174" s="36"/>
      <c r="C1174" s="37"/>
      <c r="D1174" s="38"/>
      <c r="E1174" s="78"/>
      <c r="F1174" s="300"/>
      <c r="G1174" s="286"/>
      <c r="H1174" s="279"/>
      <c r="I1174" s="197" t="str">
        <f t="shared" si="102"/>
        <v/>
      </c>
      <c r="J1174" s="199">
        <f t="shared" si="103"/>
        <v>1</v>
      </c>
      <c r="K1174" s="198">
        <f t="shared" si="104"/>
        <v>0</v>
      </c>
    </row>
    <row r="1175" spans="1:12" ht="18" customHeight="1" x14ac:dyDescent="0.25">
      <c r="A1175" s="52">
        <v>692</v>
      </c>
      <c r="B1175" s="36"/>
      <c r="C1175" s="37"/>
      <c r="D1175" s="38"/>
      <c r="E1175" s="78"/>
      <c r="F1175" s="300"/>
      <c r="G1175" s="286"/>
      <c r="H1175" s="279"/>
      <c r="I1175" s="197" t="str">
        <f t="shared" si="102"/>
        <v/>
      </c>
      <c r="J1175" s="199">
        <f t="shared" si="103"/>
        <v>1</v>
      </c>
      <c r="K1175" s="198">
        <f t="shared" si="104"/>
        <v>0</v>
      </c>
    </row>
    <row r="1176" spans="1:12" ht="18" customHeight="1" x14ac:dyDescent="0.25">
      <c r="A1176" s="52">
        <v>693</v>
      </c>
      <c r="B1176" s="36"/>
      <c r="C1176" s="37"/>
      <c r="D1176" s="38"/>
      <c r="E1176" s="78"/>
      <c r="F1176" s="300"/>
      <c r="G1176" s="286"/>
      <c r="H1176" s="279"/>
      <c r="I1176" s="197" t="str">
        <f t="shared" si="102"/>
        <v/>
      </c>
      <c r="J1176" s="199">
        <f t="shared" si="103"/>
        <v>1</v>
      </c>
      <c r="K1176" s="198">
        <f t="shared" si="104"/>
        <v>0</v>
      </c>
    </row>
    <row r="1177" spans="1:12" ht="18" customHeight="1" x14ac:dyDescent="0.25">
      <c r="A1177" s="52">
        <v>694</v>
      </c>
      <c r="B1177" s="36"/>
      <c r="C1177" s="37"/>
      <c r="D1177" s="38"/>
      <c r="E1177" s="78"/>
      <c r="F1177" s="300"/>
      <c r="G1177" s="286"/>
      <c r="H1177" s="279"/>
      <c r="I1177" s="197" t="str">
        <f t="shared" si="102"/>
        <v/>
      </c>
      <c r="J1177" s="199">
        <f t="shared" si="103"/>
        <v>1</v>
      </c>
      <c r="K1177" s="198">
        <f t="shared" si="104"/>
        <v>0</v>
      </c>
    </row>
    <row r="1178" spans="1:12" ht="18" customHeight="1" x14ac:dyDescent="0.25">
      <c r="A1178" s="52">
        <v>695</v>
      </c>
      <c r="B1178" s="36"/>
      <c r="C1178" s="37"/>
      <c r="D1178" s="38"/>
      <c r="E1178" s="78"/>
      <c r="F1178" s="300"/>
      <c r="G1178" s="286"/>
      <c r="H1178" s="279"/>
      <c r="I1178" s="197" t="str">
        <f t="shared" si="102"/>
        <v/>
      </c>
      <c r="J1178" s="199">
        <f t="shared" si="103"/>
        <v>1</v>
      </c>
      <c r="K1178" s="198">
        <f t="shared" si="104"/>
        <v>0</v>
      </c>
    </row>
    <row r="1179" spans="1:12" ht="18" customHeight="1" x14ac:dyDescent="0.25">
      <c r="A1179" s="52">
        <v>696</v>
      </c>
      <c r="B1179" s="36"/>
      <c r="C1179" s="37"/>
      <c r="D1179" s="38"/>
      <c r="E1179" s="78"/>
      <c r="F1179" s="300"/>
      <c r="G1179" s="286"/>
      <c r="H1179" s="279"/>
      <c r="I1179" s="197" t="str">
        <f t="shared" si="102"/>
        <v/>
      </c>
      <c r="J1179" s="199">
        <f t="shared" si="103"/>
        <v>1</v>
      </c>
      <c r="K1179" s="198">
        <f t="shared" si="104"/>
        <v>0</v>
      </c>
    </row>
    <row r="1180" spans="1:12" ht="18" customHeight="1" x14ac:dyDescent="0.25">
      <c r="A1180" s="52">
        <v>697</v>
      </c>
      <c r="B1180" s="36"/>
      <c r="C1180" s="37"/>
      <c r="D1180" s="38"/>
      <c r="E1180" s="78"/>
      <c r="F1180" s="300"/>
      <c r="G1180" s="286"/>
      <c r="H1180" s="279"/>
      <c r="I1180" s="197" t="str">
        <f t="shared" si="102"/>
        <v/>
      </c>
      <c r="J1180" s="199">
        <f t="shared" si="103"/>
        <v>1</v>
      </c>
      <c r="K1180" s="198">
        <f t="shared" si="104"/>
        <v>0</v>
      </c>
    </row>
    <row r="1181" spans="1:12" ht="18" customHeight="1" x14ac:dyDescent="0.25">
      <c r="A1181" s="52">
        <v>698</v>
      </c>
      <c r="B1181" s="36"/>
      <c r="C1181" s="37"/>
      <c r="D1181" s="38"/>
      <c r="E1181" s="78"/>
      <c r="F1181" s="300"/>
      <c r="G1181" s="286"/>
      <c r="H1181" s="279"/>
      <c r="I1181" s="197" t="str">
        <f t="shared" si="102"/>
        <v/>
      </c>
      <c r="J1181" s="199">
        <f t="shared" si="103"/>
        <v>1</v>
      </c>
      <c r="K1181" s="198">
        <f t="shared" si="104"/>
        <v>0</v>
      </c>
    </row>
    <row r="1182" spans="1:12" ht="18" customHeight="1" x14ac:dyDescent="0.25">
      <c r="A1182" s="52">
        <v>699</v>
      </c>
      <c r="B1182" s="36"/>
      <c r="C1182" s="37"/>
      <c r="D1182" s="38"/>
      <c r="E1182" s="78"/>
      <c r="F1182" s="300"/>
      <c r="G1182" s="286"/>
      <c r="H1182" s="279"/>
      <c r="I1182" s="197" t="str">
        <f t="shared" si="102"/>
        <v/>
      </c>
      <c r="J1182" s="199">
        <f t="shared" si="103"/>
        <v>1</v>
      </c>
      <c r="K1182" s="198">
        <f t="shared" si="104"/>
        <v>0</v>
      </c>
    </row>
    <row r="1183" spans="1:12" ht="18" customHeight="1" thickBot="1" x14ac:dyDescent="0.3">
      <c r="A1183" s="71">
        <v>700</v>
      </c>
      <c r="B1183" s="39"/>
      <c r="C1183" s="40"/>
      <c r="D1183" s="41"/>
      <c r="E1183" s="80"/>
      <c r="F1183" s="301"/>
      <c r="G1183" s="287"/>
      <c r="H1183" s="280"/>
      <c r="I1183" s="197" t="str">
        <f t="shared" si="102"/>
        <v/>
      </c>
      <c r="J1183" s="199">
        <f t="shared" si="103"/>
        <v>1</v>
      </c>
      <c r="K1183" s="198">
        <f t="shared" si="104"/>
        <v>0</v>
      </c>
    </row>
    <row r="1184" spans="1:12" ht="18" customHeight="1" thickBot="1" x14ac:dyDescent="0.3">
      <c r="A1184" s="82"/>
      <c r="B1184" s="82"/>
      <c r="C1184" s="82"/>
      <c r="D1184" s="82"/>
      <c r="E1184" s="82"/>
      <c r="F1184" s="11" t="s">
        <v>46</v>
      </c>
      <c r="G1184" s="281">
        <f>SUM(G1164:G1183)+G1150</f>
        <v>0</v>
      </c>
      <c r="H1184" s="320"/>
      <c r="I1184" s="119"/>
      <c r="J1184" s="196">
        <f>IF(G1184&gt;G1150,ROW(A1190),0)</f>
        <v>0</v>
      </c>
      <c r="K1184" s="75"/>
      <c r="L1184" s="193">
        <f>IF(G1184&gt;G1150,ROW(A1190),0)</f>
        <v>0</v>
      </c>
    </row>
    <row r="1185" spans="1:13" x14ac:dyDescent="0.25">
      <c r="A1185" s="82"/>
      <c r="B1185" s="82"/>
      <c r="C1185" s="82"/>
      <c r="D1185" s="82"/>
      <c r="E1185" s="82"/>
      <c r="F1185" s="82"/>
      <c r="G1185" s="82"/>
      <c r="H1185" s="82"/>
      <c r="I1185" s="119"/>
      <c r="J1185" s="75"/>
      <c r="K1185" s="75"/>
    </row>
    <row r="1186" spans="1:13" x14ac:dyDescent="0.25">
      <c r="A1186" t="s">
        <v>155</v>
      </c>
      <c r="B1186" s="82"/>
      <c r="C1186" s="82"/>
      <c r="D1186" s="82"/>
      <c r="E1186" s="82"/>
      <c r="F1186" s="82"/>
      <c r="G1186" s="82"/>
      <c r="H1186" s="82"/>
      <c r="I1186" s="119"/>
      <c r="J1186" s="75"/>
      <c r="K1186" s="75"/>
    </row>
    <row r="1187" spans="1:13" x14ac:dyDescent="0.25">
      <c r="A1187" s="82"/>
      <c r="B1187" s="82"/>
      <c r="C1187" s="82"/>
      <c r="D1187" s="82"/>
      <c r="E1187" s="82"/>
      <c r="F1187" s="82"/>
      <c r="G1187" s="82"/>
      <c r="H1187" s="82"/>
      <c r="I1187" s="119"/>
      <c r="J1187" s="75"/>
      <c r="K1187" s="75"/>
    </row>
    <row r="1188" spans="1:13" ht="18.75" x14ac:dyDescent="0.3">
      <c r="A1188" s="349" t="s">
        <v>43</v>
      </c>
      <c r="B1188" s="350">
        <f ca="1">imzatarihi</f>
        <v>46091</v>
      </c>
      <c r="C1188" s="352" t="s">
        <v>44</v>
      </c>
      <c r="D1188" s="348" t="str">
        <f>IF(kurulusyetkilisi&gt;0,kurulusyetkilisi,"")</f>
        <v/>
      </c>
      <c r="H1188" s="82"/>
      <c r="I1188" s="119"/>
      <c r="J1188" s="75"/>
      <c r="K1188" s="75"/>
    </row>
    <row r="1189" spans="1:13" ht="18.75" x14ac:dyDescent="0.3">
      <c r="B1189" s="351"/>
      <c r="C1189" s="352" t="s">
        <v>45</v>
      </c>
      <c r="F1189" s="349"/>
      <c r="H1189" s="82"/>
      <c r="I1189" s="119"/>
      <c r="J1189" s="75"/>
      <c r="K1189" s="75"/>
    </row>
    <row r="1190" spans="1:13" x14ac:dyDescent="0.25">
      <c r="A1190" s="82"/>
      <c r="B1190" s="82"/>
      <c r="C1190" s="82"/>
      <c r="D1190" s="82"/>
      <c r="E1190" s="82"/>
      <c r="F1190" s="82"/>
      <c r="G1190" s="82"/>
      <c r="H1190" s="82"/>
      <c r="I1190" s="119"/>
      <c r="J1190" s="75"/>
      <c r="K1190" s="75"/>
    </row>
    <row r="1191" spans="1:13" x14ac:dyDescent="0.25">
      <c r="A1191" s="501" t="s">
        <v>121</v>
      </c>
      <c r="B1191" s="501"/>
      <c r="C1191" s="501"/>
      <c r="D1191" s="501"/>
      <c r="E1191" s="501"/>
      <c r="F1191" s="501"/>
      <c r="G1191" s="501"/>
      <c r="H1191" s="501"/>
      <c r="I1191" s="116"/>
      <c r="J1191" s="75"/>
      <c r="K1191" s="75"/>
    </row>
    <row r="1192" spans="1:13" x14ac:dyDescent="0.25">
      <c r="A1192" s="489" t="str">
        <f>IF(YilDonem&lt;&gt;"",CONCATENATE(YilDonem," dönemine aittir."),"")</f>
        <v/>
      </c>
      <c r="B1192" s="489"/>
      <c r="C1192" s="489"/>
      <c r="D1192" s="489"/>
      <c r="E1192" s="489"/>
      <c r="F1192" s="489"/>
      <c r="G1192" s="489"/>
      <c r="H1192" s="489"/>
      <c r="I1192" s="116"/>
      <c r="J1192" s="75"/>
      <c r="K1192" s="75"/>
    </row>
    <row r="1193" spans="1:13" ht="15.95" customHeight="1" thickBot="1" x14ac:dyDescent="0.3">
      <c r="A1193" s="519" t="s">
        <v>148</v>
      </c>
      <c r="B1193" s="519"/>
      <c r="C1193" s="519"/>
      <c r="D1193" s="519"/>
      <c r="E1193" s="519"/>
      <c r="F1193" s="519"/>
      <c r="G1193" s="519"/>
      <c r="H1193" s="519"/>
      <c r="I1193" s="116"/>
      <c r="J1193" s="75"/>
      <c r="K1193" s="75"/>
    </row>
    <row r="1194" spans="1:13" ht="31.7" customHeight="1" thickBot="1" x14ac:dyDescent="0.3">
      <c r="A1194" s="520" t="s">
        <v>1</v>
      </c>
      <c r="B1194" s="521"/>
      <c r="C1194" s="493" t="str">
        <f>IF(ProjeNo&gt;0,ProjeNo,"")</f>
        <v/>
      </c>
      <c r="D1194" s="494"/>
      <c r="E1194" s="494"/>
      <c r="F1194" s="494"/>
      <c r="G1194" s="494"/>
      <c r="H1194" s="495"/>
      <c r="I1194" s="116"/>
      <c r="J1194" s="75"/>
      <c r="K1194" s="75"/>
    </row>
    <row r="1195" spans="1:13" ht="45" customHeight="1" thickBot="1" x14ac:dyDescent="0.3">
      <c r="A1195" s="522" t="s">
        <v>11</v>
      </c>
      <c r="B1195" s="523"/>
      <c r="C1195" s="498" t="str">
        <f>IF(ProjeAdi&gt;0,ProjeAdi,"")</f>
        <v/>
      </c>
      <c r="D1195" s="499"/>
      <c r="E1195" s="499"/>
      <c r="F1195" s="499"/>
      <c r="G1195" s="499"/>
      <c r="H1195" s="500"/>
      <c r="I1195" s="116"/>
      <c r="J1195" s="75"/>
      <c r="K1195" s="75"/>
    </row>
    <row r="1196" spans="1:13" s="46" customFormat="1" ht="37.15" customHeight="1" thickBot="1" x14ac:dyDescent="0.3">
      <c r="A1196" s="487" t="s">
        <v>7</v>
      </c>
      <c r="B1196" s="487" t="s">
        <v>118</v>
      </c>
      <c r="C1196" s="487" t="s">
        <v>119</v>
      </c>
      <c r="D1196" s="487" t="s">
        <v>120</v>
      </c>
      <c r="E1196" s="487" t="s">
        <v>93</v>
      </c>
      <c r="F1196" s="487" t="s">
        <v>94</v>
      </c>
      <c r="G1196" s="137" t="s">
        <v>95</v>
      </c>
      <c r="H1196" s="137" t="s">
        <v>95</v>
      </c>
      <c r="I1196" s="117"/>
      <c r="J1196" s="76"/>
      <c r="K1196" s="76"/>
      <c r="L1196" s="125"/>
      <c r="M1196" s="125"/>
    </row>
    <row r="1197" spans="1:13" ht="18" customHeight="1" thickBot="1" x14ac:dyDescent="0.3">
      <c r="A1197" s="505"/>
      <c r="B1197" s="505"/>
      <c r="C1197" s="505"/>
      <c r="D1197" s="505"/>
      <c r="E1197" s="505"/>
      <c r="F1197" s="505"/>
      <c r="G1197" s="138" t="s">
        <v>96</v>
      </c>
      <c r="H1197" s="138" t="s">
        <v>99</v>
      </c>
      <c r="I1197" s="116"/>
      <c r="J1197" s="75"/>
      <c r="K1197" s="75"/>
      <c r="L1197" s="126"/>
      <c r="M1197" s="126"/>
    </row>
    <row r="1198" spans="1:13" ht="18" customHeight="1" x14ac:dyDescent="0.25">
      <c r="A1198" s="70">
        <v>701</v>
      </c>
      <c r="B1198" s="54"/>
      <c r="C1198" s="55"/>
      <c r="D1198" s="77"/>
      <c r="E1198" s="56"/>
      <c r="F1198" s="299"/>
      <c r="G1198" s="285"/>
      <c r="H1198" s="272"/>
      <c r="I1198" s="197" t="str">
        <f>IF(AND(COUNTA(B1198:D1198)&gt;0,J1198=1),"Belge Tarihi,Belge Numarası ve KDV Dahil Tutar doldurulduktan sonra KDV Hariç Tutar doldurulabilir.","")</f>
        <v/>
      </c>
      <c r="J1198" s="199">
        <f>IF(COUNTA(E1198:F1198)+COUNTA(H1198)=3,0,1)</f>
        <v>1</v>
      </c>
      <c r="K1198" s="198">
        <f>IF(J1198=1,0,100000000)</f>
        <v>0</v>
      </c>
    </row>
    <row r="1199" spans="1:13" ht="18" customHeight="1" x14ac:dyDescent="0.25">
      <c r="A1199" s="52">
        <v>702</v>
      </c>
      <c r="B1199" s="36"/>
      <c r="C1199" s="37"/>
      <c r="D1199" s="38"/>
      <c r="E1199" s="78"/>
      <c r="F1199" s="300"/>
      <c r="G1199" s="286"/>
      <c r="H1199" s="279"/>
      <c r="I1199" s="197" t="str">
        <f t="shared" ref="I1199:I1217" si="105">IF(AND(COUNTA(B1199:D1199)&gt;0,J1199=1),"Belge Tarihi,Belge Numarası ve KDV Dahil Tutar doldurulduktan sonra KDV Hariç Tutar doldurulabilir.","")</f>
        <v/>
      </c>
      <c r="J1199" s="199">
        <f t="shared" ref="J1199:J1217" si="106">IF(COUNTA(E1199:F1199)+COUNTA(H1199)=3,0,1)</f>
        <v>1</v>
      </c>
      <c r="K1199" s="198">
        <f t="shared" ref="K1199:K1217" si="107">IF(J1199=1,0,100000000)</f>
        <v>0</v>
      </c>
    </row>
    <row r="1200" spans="1:13" ht="18" customHeight="1" x14ac:dyDescent="0.25">
      <c r="A1200" s="52">
        <v>703</v>
      </c>
      <c r="B1200" s="36"/>
      <c r="C1200" s="37"/>
      <c r="D1200" s="38"/>
      <c r="E1200" s="78"/>
      <c r="F1200" s="300"/>
      <c r="G1200" s="286"/>
      <c r="H1200" s="279"/>
      <c r="I1200" s="197" t="str">
        <f t="shared" si="105"/>
        <v/>
      </c>
      <c r="J1200" s="199">
        <f t="shared" si="106"/>
        <v>1</v>
      </c>
      <c r="K1200" s="198">
        <f t="shared" si="107"/>
        <v>0</v>
      </c>
    </row>
    <row r="1201" spans="1:11" ht="18" customHeight="1" x14ac:dyDescent="0.25">
      <c r="A1201" s="52">
        <v>704</v>
      </c>
      <c r="B1201" s="36"/>
      <c r="C1201" s="37"/>
      <c r="D1201" s="38"/>
      <c r="E1201" s="78"/>
      <c r="F1201" s="300"/>
      <c r="G1201" s="286"/>
      <c r="H1201" s="279"/>
      <c r="I1201" s="197" t="str">
        <f t="shared" si="105"/>
        <v/>
      </c>
      <c r="J1201" s="199">
        <f t="shared" si="106"/>
        <v>1</v>
      </c>
      <c r="K1201" s="198">
        <f t="shared" si="107"/>
        <v>0</v>
      </c>
    </row>
    <row r="1202" spans="1:11" ht="18" customHeight="1" x14ac:dyDescent="0.25">
      <c r="A1202" s="52">
        <v>705</v>
      </c>
      <c r="B1202" s="36"/>
      <c r="C1202" s="37"/>
      <c r="D1202" s="38"/>
      <c r="E1202" s="78"/>
      <c r="F1202" s="300"/>
      <c r="G1202" s="286"/>
      <c r="H1202" s="279"/>
      <c r="I1202" s="197" t="str">
        <f t="shared" si="105"/>
        <v/>
      </c>
      <c r="J1202" s="199">
        <f t="shared" si="106"/>
        <v>1</v>
      </c>
      <c r="K1202" s="198">
        <f t="shared" si="107"/>
        <v>0</v>
      </c>
    </row>
    <row r="1203" spans="1:11" ht="18" customHeight="1" x14ac:dyDescent="0.25">
      <c r="A1203" s="52">
        <v>706</v>
      </c>
      <c r="B1203" s="36"/>
      <c r="C1203" s="37"/>
      <c r="D1203" s="38"/>
      <c r="E1203" s="78"/>
      <c r="F1203" s="300"/>
      <c r="G1203" s="286"/>
      <c r="H1203" s="279"/>
      <c r="I1203" s="197" t="str">
        <f t="shared" si="105"/>
        <v/>
      </c>
      <c r="J1203" s="199">
        <f t="shared" si="106"/>
        <v>1</v>
      </c>
      <c r="K1203" s="198">
        <f t="shared" si="107"/>
        <v>0</v>
      </c>
    </row>
    <row r="1204" spans="1:11" ht="18" customHeight="1" x14ac:dyDescent="0.25">
      <c r="A1204" s="52">
        <v>707</v>
      </c>
      <c r="B1204" s="36"/>
      <c r="C1204" s="37"/>
      <c r="D1204" s="38"/>
      <c r="E1204" s="78"/>
      <c r="F1204" s="300"/>
      <c r="G1204" s="286"/>
      <c r="H1204" s="279"/>
      <c r="I1204" s="197" t="str">
        <f t="shared" si="105"/>
        <v/>
      </c>
      <c r="J1204" s="199">
        <f t="shared" si="106"/>
        <v>1</v>
      </c>
      <c r="K1204" s="198">
        <f t="shared" si="107"/>
        <v>0</v>
      </c>
    </row>
    <row r="1205" spans="1:11" ht="18" customHeight="1" x14ac:dyDescent="0.25">
      <c r="A1205" s="52">
        <v>708</v>
      </c>
      <c r="B1205" s="36"/>
      <c r="C1205" s="37"/>
      <c r="D1205" s="38"/>
      <c r="E1205" s="78"/>
      <c r="F1205" s="300"/>
      <c r="G1205" s="286"/>
      <c r="H1205" s="279"/>
      <c r="I1205" s="197" t="str">
        <f t="shared" si="105"/>
        <v/>
      </c>
      <c r="J1205" s="199">
        <f t="shared" si="106"/>
        <v>1</v>
      </c>
      <c r="K1205" s="198">
        <f t="shared" si="107"/>
        <v>0</v>
      </c>
    </row>
    <row r="1206" spans="1:11" ht="18" customHeight="1" x14ac:dyDescent="0.25">
      <c r="A1206" s="52">
        <v>709</v>
      </c>
      <c r="B1206" s="36"/>
      <c r="C1206" s="37"/>
      <c r="D1206" s="38"/>
      <c r="E1206" s="78"/>
      <c r="F1206" s="300"/>
      <c r="G1206" s="286"/>
      <c r="H1206" s="279"/>
      <c r="I1206" s="197" t="str">
        <f t="shared" si="105"/>
        <v/>
      </c>
      <c r="J1206" s="199">
        <f t="shared" si="106"/>
        <v>1</v>
      </c>
      <c r="K1206" s="198">
        <f t="shared" si="107"/>
        <v>0</v>
      </c>
    </row>
    <row r="1207" spans="1:11" ht="18" customHeight="1" x14ac:dyDescent="0.25">
      <c r="A1207" s="52">
        <v>710</v>
      </c>
      <c r="B1207" s="36"/>
      <c r="C1207" s="37"/>
      <c r="D1207" s="38"/>
      <c r="E1207" s="78"/>
      <c r="F1207" s="300"/>
      <c r="G1207" s="286"/>
      <c r="H1207" s="279"/>
      <c r="I1207" s="197" t="str">
        <f t="shared" si="105"/>
        <v/>
      </c>
      <c r="J1207" s="199">
        <f t="shared" si="106"/>
        <v>1</v>
      </c>
      <c r="K1207" s="198">
        <f t="shared" si="107"/>
        <v>0</v>
      </c>
    </row>
    <row r="1208" spans="1:11" ht="18" customHeight="1" x14ac:dyDescent="0.25">
      <c r="A1208" s="52">
        <v>711</v>
      </c>
      <c r="B1208" s="36"/>
      <c r="C1208" s="37"/>
      <c r="D1208" s="38"/>
      <c r="E1208" s="78"/>
      <c r="F1208" s="300"/>
      <c r="G1208" s="286"/>
      <c r="H1208" s="279"/>
      <c r="I1208" s="197" t="str">
        <f t="shared" si="105"/>
        <v/>
      </c>
      <c r="J1208" s="199">
        <f t="shared" si="106"/>
        <v>1</v>
      </c>
      <c r="K1208" s="198">
        <f t="shared" si="107"/>
        <v>0</v>
      </c>
    </row>
    <row r="1209" spans="1:11" ht="18" customHeight="1" x14ac:dyDescent="0.25">
      <c r="A1209" s="52">
        <v>712</v>
      </c>
      <c r="B1209" s="36"/>
      <c r="C1209" s="37"/>
      <c r="D1209" s="38"/>
      <c r="E1209" s="78"/>
      <c r="F1209" s="300"/>
      <c r="G1209" s="286"/>
      <c r="H1209" s="279"/>
      <c r="I1209" s="197" t="str">
        <f t="shared" si="105"/>
        <v/>
      </c>
      <c r="J1209" s="199">
        <f t="shared" si="106"/>
        <v>1</v>
      </c>
      <c r="K1209" s="198">
        <f t="shared" si="107"/>
        <v>0</v>
      </c>
    </row>
    <row r="1210" spans="1:11" ht="18" customHeight="1" x14ac:dyDescent="0.25">
      <c r="A1210" s="52">
        <v>713</v>
      </c>
      <c r="B1210" s="36"/>
      <c r="C1210" s="37"/>
      <c r="D1210" s="38"/>
      <c r="E1210" s="78"/>
      <c r="F1210" s="300"/>
      <c r="G1210" s="286"/>
      <c r="H1210" s="279"/>
      <c r="I1210" s="197" t="str">
        <f t="shared" si="105"/>
        <v/>
      </c>
      <c r="J1210" s="199">
        <f t="shared" si="106"/>
        <v>1</v>
      </c>
      <c r="K1210" s="198">
        <f t="shared" si="107"/>
        <v>0</v>
      </c>
    </row>
    <row r="1211" spans="1:11" ht="18" customHeight="1" x14ac:dyDescent="0.25">
      <c r="A1211" s="52">
        <v>714</v>
      </c>
      <c r="B1211" s="36"/>
      <c r="C1211" s="37"/>
      <c r="D1211" s="38"/>
      <c r="E1211" s="78"/>
      <c r="F1211" s="300"/>
      <c r="G1211" s="286"/>
      <c r="H1211" s="279"/>
      <c r="I1211" s="197" t="str">
        <f t="shared" si="105"/>
        <v/>
      </c>
      <c r="J1211" s="199">
        <f t="shared" si="106"/>
        <v>1</v>
      </c>
      <c r="K1211" s="198">
        <f t="shared" si="107"/>
        <v>0</v>
      </c>
    </row>
    <row r="1212" spans="1:11" ht="18" customHeight="1" x14ac:dyDescent="0.25">
      <c r="A1212" s="52">
        <v>715</v>
      </c>
      <c r="B1212" s="36"/>
      <c r="C1212" s="37"/>
      <c r="D1212" s="38"/>
      <c r="E1212" s="78"/>
      <c r="F1212" s="300"/>
      <c r="G1212" s="286"/>
      <c r="H1212" s="279"/>
      <c r="I1212" s="197" t="str">
        <f t="shared" si="105"/>
        <v/>
      </c>
      <c r="J1212" s="199">
        <f t="shared" si="106"/>
        <v>1</v>
      </c>
      <c r="K1212" s="198">
        <f t="shared" si="107"/>
        <v>0</v>
      </c>
    </row>
    <row r="1213" spans="1:11" ht="18" customHeight="1" x14ac:dyDescent="0.25">
      <c r="A1213" s="52">
        <v>716</v>
      </c>
      <c r="B1213" s="36"/>
      <c r="C1213" s="37"/>
      <c r="D1213" s="38"/>
      <c r="E1213" s="78"/>
      <c r="F1213" s="300"/>
      <c r="G1213" s="286"/>
      <c r="H1213" s="279"/>
      <c r="I1213" s="197" t="str">
        <f t="shared" si="105"/>
        <v/>
      </c>
      <c r="J1213" s="199">
        <f t="shared" si="106"/>
        <v>1</v>
      </c>
      <c r="K1213" s="198">
        <f t="shared" si="107"/>
        <v>0</v>
      </c>
    </row>
    <row r="1214" spans="1:11" ht="18" customHeight="1" x14ac:dyDescent="0.25">
      <c r="A1214" s="52">
        <v>717</v>
      </c>
      <c r="B1214" s="36"/>
      <c r="C1214" s="37"/>
      <c r="D1214" s="38"/>
      <c r="E1214" s="78"/>
      <c r="F1214" s="300"/>
      <c r="G1214" s="286"/>
      <c r="H1214" s="279"/>
      <c r="I1214" s="197" t="str">
        <f t="shared" si="105"/>
        <v/>
      </c>
      <c r="J1214" s="199">
        <f t="shared" si="106"/>
        <v>1</v>
      </c>
      <c r="K1214" s="198">
        <f t="shared" si="107"/>
        <v>0</v>
      </c>
    </row>
    <row r="1215" spans="1:11" ht="18" customHeight="1" x14ac:dyDescent="0.25">
      <c r="A1215" s="52">
        <v>718</v>
      </c>
      <c r="B1215" s="36"/>
      <c r="C1215" s="37"/>
      <c r="D1215" s="38"/>
      <c r="E1215" s="78"/>
      <c r="F1215" s="300"/>
      <c r="G1215" s="286"/>
      <c r="H1215" s="279"/>
      <c r="I1215" s="197" t="str">
        <f t="shared" si="105"/>
        <v/>
      </c>
      <c r="J1215" s="199">
        <f t="shared" si="106"/>
        <v>1</v>
      </c>
      <c r="K1215" s="198">
        <f t="shared" si="107"/>
        <v>0</v>
      </c>
    </row>
    <row r="1216" spans="1:11" ht="18" customHeight="1" x14ac:dyDescent="0.25">
      <c r="A1216" s="52">
        <v>719</v>
      </c>
      <c r="B1216" s="36"/>
      <c r="C1216" s="37"/>
      <c r="D1216" s="38"/>
      <c r="E1216" s="78"/>
      <c r="F1216" s="300"/>
      <c r="G1216" s="286"/>
      <c r="H1216" s="279"/>
      <c r="I1216" s="197" t="str">
        <f t="shared" si="105"/>
        <v/>
      </c>
      <c r="J1216" s="199">
        <f t="shared" si="106"/>
        <v>1</v>
      </c>
      <c r="K1216" s="198">
        <f t="shared" si="107"/>
        <v>0</v>
      </c>
    </row>
    <row r="1217" spans="1:13" ht="18" customHeight="1" thickBot="1" x14ac:dyDescent="0.3">
      <c r="A1217" s="71">
        <v>720</v>
      </c>
      <c r="B1217" s="39"/>
      <c r="C1217" s="40"/>
      <c r="D1217" s="41"/>
      <c r="E1217" s="80"/>
      <c r="F1217" s="301"/>
      <c r="G1217" s="287"/>
      <c r="H1217" s="280"/>
      <c r="I1217" s="197" t="str">
        <f t="shared" si="105"/>
        <v/>
      </c>
      <c r="J1217" s="199">
        <f t="shared" si="106"/>
        <v>1</v>
      </c>
      <c r="K1217" s="198">
        <f t="shared" si="107"/>
        <v>0</v>
      </c>
    </row>
    <row r="1218" spans="1:13" ht="18" customHeight="1" thickBot="1" x14ac:dyDescent="0.3">
      <c r="A1218" s="82"/>
      <c r="B1218" s="82"/>
      <c r="C1218" s="82"/>
      <c r="D1218" s="82"/>
      <c r="E1218" s="82"/>
      <c r="F1218" s="11" t="s">
        <v>46</v>
      </c>
      <c r="G1218" s="281">
        <f>SUM(G1198:G1217)+G1184</f>
        <v>0</v>
      </c>
      <c r="H1218" s="320"/>
      <c r="I1218" s="119"/>
      <c r="J1218" s="196">
        <f>IF(G1218&gt;G1184,ROW(A1224),0)</f>
        <v>0</v>
      </c>
      <c r="K1218" s="75"/>
      <c r="L1218" s="193">
        <f>IF(G1218&gt;G1184,ROW(A1224),0)</f>
        <v>0</v>
      </c>
    </row>
    <row r="1219" spans="1:13" x14ac:dyDescent="0.25">
      <c r="A1219" s="82"/>
      <c r="B1219" s="82"/>
      <c r="C1219" s="82"/>
      <c r="D1219" s="82"/>
      <c r="E1219" s="82"/>
      <c r="F1219" s="82"/>
      <c r="G1219" s="82"/>
      <c r="H1219" s="82"/>
      <c r="I1219" s="119"/>
      <c r="J1219" s="75"/>
      <c r="K1219" s="75"/>
      <c r="L1219" s="124"/>
    </row>
    <row r="1220" spans="1:13" x14ac:dyDescent="0.25">
      <c r="A1220" t="s">
        <v>155</v>
      </c>
      <c r="B1220" s="82"/>
      <c r="C1220" s="82"/>
      <c r="D1220" s="82"/>
      <c r="E1220" s="82"/>
      <c r="F1220" s="82"/>
      <c r="G1220" s="82"/>
      <c r="H1220" s="82"/>
      <c r="I1220" s="119"/>
      <c r="J1220" s="75"/>
      <c r="K1220" s="75"/>
    </row>
    <row r="1221" spans="1:13" x14ac:dyDescent="0.25">
      <c r="A1221" s="82"/>
      <c r="B1221" s="82"/>
      <c r="C1221" s="82"/>
      <c r="D1221" s="82"/>
      <c r="E1221" s="82"/>
      <c r="F1221" s="82"/>
      <c r="G1221" s="82"/>
      <c r="H1221" s="82"/>
      <c r="I1221" s="119"/>
      <c r="J1221" s="75"/>
      <c r="K1221" s="75"/>
    </row>
    <row r="1222" spans="1:13" ht="18.75" x14ac:dyDescent="0.3">
      <c r="A1222" s="349" t="s">
        <v>43</v>
      </c>
      <c r="B1222" s="350">
        <f ca="1">imzatarihi</f>
        <v>46091</v>
      </c>
      <c r="C1222" s="352" t="s">
        <v>44</v>
      </c>
      <c r="D1222" s="348" t="str">
        <f>IF(kurulusyetkilisi&gt;0,kurulusyetkilisi,"")</f>
        <v/>
      </c>
      <c r="H1222" s="82"/>
      <c r="I1222" s="119"/>
      <c r="J1222" s="75"/>
      <c r="K1222" s="75"/>
    </row>
    <row r="1223" spans="1:13" ht="18.75" x14ac:dyDescent="0.3">
      <c r="B1223" s="351"/>
      <c r="C1223" s="352" t="s">
        <v>45</v>
      </c>
      <c r="F1223" s="349"/>
      <c r="H1223" s="82"/>
      <c r="I1223" s="119"/>
      <c r="J1223" s="75"/>
      <c r="K1223" s="75"/>
    </row>
    <row r="1224" spans="1:13" x14ac:dyDescent="0.25">
      <c r="A1224" s="82"/>
      <c r="B1224" s="82"/>
      <c r="C1224" s="82"/>
      <c r="D1224" s="82"/>
      <c r="E1224" s="82"/>
      <c r="F1224" s="82"/>
      <c r="G1224" s="82"/>
      <c r="H1224" s="82"/>
      <c r="I1224" s="119"/>
      <c r="J1224" s="75"/>
      <c r="K1224" s="75"/>
    </row>
    <row r="1225" spans="1:13" x14ac:dyDescent="0.25">
      <c r="A1225" s="501" t="s">
        <v>121</v>
      </c>
      <c r="B1225" s="501"/>
      <c r="C1225" s="501"/>
      <c r="D1225" s="501"/>
      <c r="E1225" s="501"/>
      <c r="F1225" s="501"/>
      <c r="G1225" s="501"/>
      <c r="H1225" s="501"/>
      <c r="I1225" s="116"/>
      <c r="J1225" s="75"/>
      <c r="K1225" s="75"/>
    </row>
    <row r="1226" spans="1:13" x14ac:dyDescent="0.25">
      <c r="A1226" s="489" t="str">
        <f>IF(YilDonem&lt;&gt;"",CONCATENATE(YilDonem," dönemine aittir."),"")</f>
        <v/>
      </c>
      <c r="B1226" s="489"/>
      <c r="C1226" s="489"/>
      <c r="D1226" s="489"/>
      <c r="E1226" s="489"/>
      <c r="F1226" s="489"/>
      <c r="G1226" s="489"/>
      <c r="H1226" s="489"/>
      <c r="I1226" s="116"/>
      <c r="J1226" s="75"/>
      <c r="K1226" s="75"/>
    </row>
    <row r="1227" spans="1:13" ht="15.95" customHeight="1" thickBot="1" x14ac:dyDescent="0.3">
      <c r="A1227" s="519" t="s">
        <v>148</v>
      </c>
      <c r="B1227" s="519"/>
      <c r="C1227" s="519"/>
      <c r="D1227" s="519"/>
      <c r="E1227" s="519"/>
      <c r="F1227" s="519"/>
      <c r="G1227" s="519"/>
      <c r="H1227" s="519"/>
      <c r="I1227" s="116"/>
      <c r="J1227" s="75"/>
      <c r="K1227" s="75"/>
    </row>
    <row r="1228" spans="1:13" ht="31.7" customHeight="1" thickBot="1" x14ac:dyDescent="0.3">
      <c r="A1228" s="520" t="s">
        <v>1</v>
      </c>
      <c r="B1228" s="521"/>
      <c r="C1228" s="493" t="str">
        <f>IF(ProjeNo&gt;0,ProjeNo,"")</f>
        <v/>
      </c>
      <c r="D1228" s="494"/>
      <c r="E1228" s="494"/>
      <c r="F1228" s="494"/>
      <c r="G1228" s="494"/>
      <c r="H1228" s="495"/>
      <c r="I1228" s="116"/>
      <c r="J1228" s="75"/>
      <c r="K1228" s="75"/>
    </row>
    <row r="1229" spans="1:13" ht="45" customHeight="1" thickBot="1" x14ac:dyDescent="0.3">
      <c r="A1229" s="522" t="s">
        <v>11</v>
      </c>
      <c r="B1229" s="523"/>
      <c r="C1229" s="498" t="str">
        <f>IF(ProjeAdi&gt;0,ProjeAdi,"")</f>
        <v/>
      </c>
      <c r="D1229" s="499"/>
      <c r="E1229" s="499"/>
      <c r="F1229" s="499"/>
      <c r="G1229" s="499"/>
      <c r="H1229" s="500"/>
      <c r="I1229" s="116"/>
      <c r="J1229" s="75"/>
      <c r="K1229" s="75"/>
    </row>
    <row r="1230" spans="1:13" s="46" customFormat="1" ht="37.15" customHeight="1" thickBot="1" x14ac:dyDescent="0.3">
      <c r="A1230" s="487" t="s">
        <v>7</v>
      </c>
      <c r="B1230" s="487" t="s">
        <v>118</v>
      </c>
      <c r="C1230" s="487" t="s">
        <v>119</v>
      </c>
      <c r="D1230" s="487" t="s">
        <v>120</v>
      </c>
      <c r="E1230" s="487" t="s">
        <v>93</v>
      </c>
      <c r="F1230" s="487" t="s">
        <v>94</v>
      </c>
      <c r="G1230" s="137" t="s">
        <v>95</v>
      </c>
      <c r="H1230" s="137" t="s">
        <v>95</v>
      </c>
      <c r="I1230" s="117"/>
      <c r="J1230" s="76"/>
      <c r="K1230" s="76"/>
      <c r="L1230" s="125"/>
      <c r="M1230" s="125"/>
    </row>
    <row r="1231" spans="1:13" ht="18" customHeight="1" thickBot="1" x14ac:dyDescent="0.3">
      <c r="A1231" s="505"/>
      <c r="B1231" s="505"/>
      <c r="C1231" s="505"/>
      <c r="D1231" s="505"/>
      <c r="E1231" s="505"/>
      <c r="F1231" s="505"/>
      <c r="G1231" s="138" t="s">
        <v>96</v>
      </c>
      <c r="H1231" s="138" t="s">
        <v>99</v>
      </c>
      <c r="I1231" s="116"/>
      <c r="J1231" s="75"/>
      <c r="K1231" s="75"/>
    </row>
    <row r="1232" spans="1:13" ht="18" customHeight="1" x14ac:dyDescent="0.25">
      <c r="A1232" s="70">
        <v>721</v>
      </c>
      <c r="B1232" s="54"/>
      <c r="C1232" s="55"/>
      <c r="D1232" s="77"/>
      <c r="E1232" s="56"/>
      <c r="F1232" s="299"/>
      <c r="G1232" s="285"/>
      <c r="H1232" s="272"/>
      <c r="I1232" s="197" t="str">
        <f>IF(AND(COUNTA(B1232:D1232)&gt;0,J1232=1),"Belge Tarihi,Belge Numarası ve KDV Dahil Tutar doldurulduktan sonra KDV Hariç Tutar doldurulabilir.","")</f>
        <v/>
      </c>
      <c r="J1232" s="199">
        <f>IF(COUNTA(E1232:F1232)+COUNTA(H1232)=3,0,1)</f>
        <v>1</v>
      </c>
      <c r="K1232" s="198">
        <f>IF(J1232=1,0,100000000)</f>
        <v>0</v>
      </c>
      <c r="L1232" s="126"/>
      <c r="M1232" s="126"/>
    </row>
    <row r="1233" spans="1:11" ht="18" customHeight="1" x14ac:dyDescent="0.25">
      <c r="A1233" s="52">
        <v>722</v>
      </c>
      <c r="B1233" s="36"/>
      <c r="C1233" s="37"/>
      <c r="D1233" s="38"/>
      <c r="E1233" s="78"/>
      <c r="F1233" s="300"/>
      <c r="G1233" s="286"/>
      <c r="H1233" s="279"/>
      <c r="I1233" s="197" t="str">
        <f t="shared" ref="I1233:I1251" si="108">IF(AND(COUNTA(B1233:D1233)&gt;0,J1233=1),"Belge Tarihi,Belge Numarası ve KDV Dahil Tutar doldurulduktan sonra KDV Hariç Tutar doldurulabilir.","")</f>
        <v/>
      </c>
      <c r="J1233" s="199">
        <f t="shared" ref="J1233:J1251" si="109">IF(COUNTA(E1233:F1233)+COUNTA(H1233)=3,0,1)</f>
        <v>1</v>
      </c>
      <c r="K1233" s="198">
        <f t="shared" ref="K1233:K1251" si="110">IF(J1233=1,0,100000000)</f>
        <v>0</v>
      </c>
    </row>
    <row r="1234" spans="1:11" ht="18" customHeight="1" x14ac:dyDescent="0.25">
      <c r="A1234" s="52">
        <v>723</v>
      </c>
      <c r="B1234" s="36"/>
      <c r="C1234" s="37"/>
      <c r="D1234" s="38"/>
      <c r="E1234" s="78"/>
      <c r="F1234" s="300"/>
      <c r="G1234" s="286"/>
      <c r="H1234" s="279"/>
      <c r="I1234" s="197" t="str">
        <f t="shared" si="108"/>
        <v/>
      </c>
      <c r="J1234" s="199">
        <f t="shared" si="109"/>
        <v>1</v>
      </c>
      <c r="K1234" s="198">
        <f t="shared" si="110"/>
        <v>0</v>
      </c>
    </row>
    <row r="1235" spans="1:11" ht="18" customHeight="1" x14ac:dyDescent="0.25">
      <c r="A1235" s="52">
        <v>724</v>
      </c>
      <c r="B1235" s="36"/>
      <c r="C1235" s="37"/>
      <c r="D1235" s="38"/>
      <c r="E1235" s="78"/>
      <c r="F1235" s="300"/>
      <c r="G1235" s="286"/>
      <c r="H1235" s="279"/>
      <c r="I1235" s="197" t="str">
        <f t="shared" si="108"/>
        <v/>
      </c>
      <c r="J1235" s="199">
        <f t="shared" si="109"/>
        <v>1</v>
      </c>
      <c r="K1235" s="198">
        <f t="shared" si="110"/>
        <v>0</v>
      </c>
    </row>
    <row r="1236" spans="1:11" ht="18" customHeight="1" x14ac:dyDescent="0.25">
      <c r="A1236" s="52">
        <v>725</v>
      </c>
      <c r="B1236" s="36"/>
      <c r="C1236" s="37"/>
      <c r="D1236" s="38"/>
      <c r="E1236" s="78"/>
      <c r="F1236" s="300"/>
      <c r="G1236" s="286"/>
      <c r="H1236" s="279"/>
      <c r="I1236" s="197" t="str">
        <f t="shared" si="108"/>
        <v/>
      </c>
      <c r="J1236" s="199">
        <f t="shared" si="109"/>
        <v>1</v>
      </c>
      <c r="K1236" s="198">
        <f t="shared" si="110"/>
        <v>0</v>
      </c>
    </row>
    <row r="1237" spans="1:11" ht="18" customHeight="1" x14ac:dyDescent="0.25">
      <c r="A1237" s="52">
        <v>726</v>
      </c>
      <c r="B1237" s="36"/>
      <c r="C1237" s="37"/>
      <c r="D1237" s="38"/>
      <c r="E1237" s="78"/>
      <c r="F1237" s="300"/>
      <c r="G1237" s="286"/>
      <c r="H1237" s="279"/>
      <c r="I1237" s="197" t="str">
        <f t="shared" si="108"/>
        <v/>
      </c>
      <c r="J1237" s="199">
        <f t="shared" si="109"/>
        <v>1</v>
      </c>
      <c r="K1237" s="198">
        <f t="shared" si="110"/>
        <v>0</v>
      </c>
    </row>
    <row r="1238" spans="1:11" ht="18" customHeight="1" x14ac:dyDescent="0.25">
      <c r="A1238" s="52">
        <v>727</v>
      </c>
      <c r="B1238" s="36"/>
      <c r="C1238" s="37"/>
      <c r="D1238" s="38"/>
      <c r="E1238" s="78"/>
      <c r="F1238" s="300"/>
      <c r="G1238" s="286"/>
      <c r="H1238" s="279"/>
      <c r="I1238" s="197" t="str">
        <f t="shared" si="108"/>
        <v/>
      </c>
      <c r="J1238" s="199">
        <f t="shared" si="109"/>
        <v>1</v>
      </c>
      <c r="K1238" s="198">
        <f t="shared" si="110"/>
        <v>0</v>
      </c>
    </row>
    <row r="1239" spans="1:11" ht="18" customHeight="1" x14ac:dyDescent="0.25">
      <c r="A1239" s="52">
        <v>728</v>
      </c>
      <c r="B1239" s="36"/>
      <c r="C1239" s="37"/>
      <c r="D1239" s="38"/>
      <c r="E1239" s="78"/>
      <c r="F1239" s="300"/>
      <c r="G1239" s="286"/>
      <c r="H1239" s="279"/>
      <c r="I1239" s="197" t="str">
        <f t="shared" si="108"/>
        <v/>
      </c>
      <c r="J1239" s="199">
        <f t="shared" si="109"/>
        <v>1</v>
      </c>
      <c r="K1239" s="198">
        <f t="shared" si="110"/>
        <v>0</v>
      </c>
    </row>
    <row r="1240" spans="1:11" ht="18" customHeight="1" x14ac:dyDescent="0.25">
      <c r="A1240" s="52">
        <v>729</v>
      </c>
      <c r="B1240" s="36"/>
      <c r="C1240" s="37"/>
      <c r="D1240" s="38"/>
      <c r="E1240" s="78"/>
      <c r="F1240" s="300"/>
      <c r="G1240" s="286"/>
      <c r="H1240" s="279"/>
      <c r="I1240" s="197" t="str">
        <f t="shared" si="108"/>
        <v/>
      </c>
      <c r="J1240" s="199">
        <f t="shared" si="109"/>
        <v>1</v>
      </c>
      <c r="K1240" s="198">
        <f t="shared" si="110"/>
        <v>0</v>
      </c>
    </row>
    <row r="1241" spans="1:11" ht="18" customHeight="1" x14ac:dyDescent="0.25">
      <c r="A1241" s="52">
        <v>730</v>
      </c>
      <c r="B1241" s="36"/>
      <c r="C1241" s="37"/>
      <c r="D1241" s="38"/>
      <c r="E1241" s="78"/>
      <c r="F1241" s="300"/>
      <c r="G1241" s="286"/>
      <c r="H1241" s="279"/>
      <c r="I1241" s="197" t="str">
        <f t="shared" si="108"/>
        <v/>
      </c>
      <c r="J1241" s="199">
        <f t="shared" si="109"/>
        <v>1</v>
      </c>
      <c r="K1241" s="198">
        <f t="shared" si="110"/>
        <v>0</v>
      </c>
    </row>
    <row r="1242" spans="1:11" ht="18" customHeight="1" x14ac:dyDescent="0.25">
      <c r="A1242" s="52">
        <v>731</v>
      </c>
      <c r="B1242" s="36"/>
      <c r="C1242" s="37"/>
      <c r="D1242" s="38"/>
      <c r="E1242" s="78"/>
      <c r="F1242" s="300"/>
      <c r="G1242" s="286"/>
      <c r="H1242" s="279"/>
      <c r="I1242" s="197" t="str">
        <f t="shared" si="108"/>
        <v/>
      </c>
      <c r="J1242" s="199">
        <f t="shared" si="109"/>
        <v>1</v>
      </c>
      <c r="K1242" s="198">
        <f t="shared" si="110"/>
        <v>0</v>
      </c>
    </row>
    <row r="1243" spans="1:11" ht="18" customHeight="1" x14ac:dyDescent="0.25">
      <c r="A1243" s="52">
        <v>732</v>
      </c>
      <c r="B1243" s="36"/>
      <c r="C1243" s="37"/>
      <c r="D1243" s="38"/>
      <c r="E1243" s="78"/>
      <c r="F1243" s="300"/>
      <c r="G1243" s="286"/>
      <c r="H1243" s="279"/>
      <c r="I1243" s="197" t="str">
        <f t="shared" si="108"/>
        <v/>
      </c>
      <c r="J1243" s="199">
        <f t="shared" si="109"/>
        <v>1</v>
      </c>
      <c r="K1243" s="198">
        <f t="shared" si="110"/>
        <v>0</v>
      </c>
    </row>
    <row r="1244" spans="1:11" ht="18" customHeight="1" x14ac:dyDescent="0.25">
      <c r="A1244" s="52">
        <v>733</v>
      </c>
      <c r="B1244" s="36"/>
      <c r="C1244" s="37"/>
      <c r="D1244" s="38"/>
      <c r="E1244" s="78"/>
      <c r="F1244" s="300"/>
      <c r="G1244" s="286"/>
      <c r="H1244" s="279"/>
      <c r="I1244" s="197" t="str">
        <f t="shared" si="108"/>
        <v/>
      </c>
      <c r="J1244" s="199">
        <f t="shared" si="109"/>
        <v>1</v>
      </c>
      <c r="K1244" s="198">
        <f t="shared" si="110"/>
        <v>0</v>
      </c>
    </row>
    <row r="1245" spans="1:11" ht="18" customHeight="1" x14ac:dyDescent="0.25">
      <c r="A1245" s="52">
        <v>734</v>
      </c>
      <c r="B1245" s="36"/>
      <c r="C1245" s="37"/>
      <c r="D1245" s="38"/>
      <c r="E1245" s="78"/>
      <c r="F1245" s="300"/>
      <c r="G1245" s="286"/>
      <c r="H1245" s="279"/>
      <c r="I1245" s="197" t="str">
        <f t="shared" si="108"/>
        <v/>
      </c>
      <c r="J1245" s="199">
        <f t="shared" si="109"/>
        <v>1</v>
      </c>
      <c r="K1245" s="198">
        <f t="shared" si="110"/>
        <v>0</v>
      </c>
    </row>
    <row r="1246" spans="1:11" ht="18" customHeight="1" x14ac:dyDescent="0.25">
      <c r="A1246" s="52">
        <v>735</v>
      </c>
      <c r="B1246" s="36"/>
      <c r="C1246" s="37"/>
      <c r="D1246" s="38"/>
      <c r="E1246" s="78"/>
      <c r="F1246" s="300"/>
      <c r="G1246" s="286"/>
      <c r="H1246" s="279"/>
      <c r="I1246" s="197" t="str">
        <f t="shared" si="108"/>
        <v/>
      </c>
      <c r="J1246" s="199">
        <f t="shared" si="109"/>
        <v>1</v>
      </c>
      <c r="K1246" s="198">
        <f t="shared" si="110"/>
        <v>0</v>
      </c>
    </row>
    <row r="1247" spans="1:11" ht="18" customHeight="1" x14ac:dyDescent="0.25">
      <c r="A1247" s="52">
        <v>736</v>
      </c>
      <c r="B1247" s="36"/>
      <c r="C1247" s="37"/>
      <c r="D1247" s="38"/>
      <c r="E1247" s="78"/>
      <c r="F1247" s="300"/>
      <c r="G1247" s="286"/>
      <c r="H1247" s="279"/>
      <c r="I1247" s="197" t="str">
        <f t="shared" si="108"/>
        <v/>
      </c>
      <c r="J1247" s="199">
        <f t="shared" si="109"/>
        <v>1</v>
      </c>
      <c r="K1247" s="198">
        <f t="shared" si="110"/>
        <v>0</v>
      </c>
    </row>
    <row r="1248" spans="1:11" ht="18" customHeight="1" x14ac:dyDescent="0.25">
      <c r="A1248" s="52">
        <v>737</v>
      </c>
      <c r="B1248" s="36"/>
      <c r="C1248" s="37"/>
      <c r="D1248" s="38"/>
      <c r="E1248" s="78"/>
      <c r="F1248" s="300"/>
      <c r="G1248" s="286"/>
      <c r="H1248" s="279"/>
      <c r="I1248" s="197" t="str">
        <f t="shared" si="108"/>
        <v/>
      </c>
      <c r="J1248" s="199">
        <f t="shared" si="109"/>
        <v>1</v>
      </c>
      <c r="K1248" s="198">
        <f t="shared" si="110"/>
        <v>0</v>
      </c>
    </row>
    <row r="1249" spans="1:13" ht="18" customHeight="1" x14ac:dyDescent="0.25">
      <c r="A1249" s="52">
        <v>738</v>
      </c>
      <c r="B1249" s="36"/>
      <c r="C1249" s="37"/>
      <c r="D1249" s="38"/>
      <c r="E1249" s="78"/>
      <c r="F1249" s="300"/>
      <c r="G1249" s="286"/>
      <c r="H1249" s="279"/>
      <c r="I1249" s="197" t="str">
        <f t="shared" si="108"/>
        <v/>
      </c>
      <c r="J1249" s="199">
        <f t="shared" si="109"/>
        <v>1</v>
      </c>
      <c r="K1249" s="198">
        <f t="shared" si="110"/>
        <v>0</v>
      </c>
    </row>
    <row r="1250" spans="1:13" ht="18" customHeight="1" x14ac:dyDescent="0.25">
      <c r="A1250" s="52">
        <v>739</v>
      </c>
      <c r="B1250" s="36"/>
      <c r="C1250" s="37"/>
      <c r="D1250" s="38"/>
      <c r="E1250" s="78"/>
      <c r="F1250" s="300"/>
      <c r="G1250" s="286"/>
      <c r="H1250" s="279"/>
      <c r="I1250" s="197" t="str">
        <f t="shared" si="108"/>
        <v/>
      </c>
      <c r="J1250" s="199">
        <f t="shared" si="109"/>
        <v>1</v>
      </c>
      <c r="K1250" s="198">
        <f t="shared" si="110"/>
        <v>0</v>
      </c>
    </row>
    <row r="1251" spans="1:13" ht="18" customHeight="1" thickBot="1" x14ac:dyDescent="0.3">
      <c r="A1251" s="71">
        <v>740</v>
      </c>
      <c r="B1251" s="39"/>
      <c r="C1251" s="40"/>
      <c r="D1251" s="41"/>
      <c r="E1251" s="80"/>
      <c r="F1251" s="301"/>
      <c r="G1251" s="287"/>
      <c r="H1251" s="280"/>
      <c r="I1251" s="197" t="str">
        <f t="shared" si="108"/>
        <v/>
      </c>
      <c r="J1251" s="199">
        <f t="shared" si="109"/>
        <v>1</v>
      </c>
      <c r="K1251" s="198">
        <f t="shared" si="110"/>
        <v>0</v>
      </c>
    </row>
    <row r="1252" spans="1:13" ht="18" customHeight="1" thickBot="1" x14ac:dyDescent="0.3">
      <c r="A1252" s="82"/>
      <c r="B1252" s="82"/>
      <c r="C1252" s="82"/>
      <c r="D1252" s="82"/>
      <c r="E1252" s="82"/>
      <c r="F1252" s="11" t="s">
        <v>46</v>
      </c>
      <c r="G1252" s="281">
        <f>SUM(G1232:G1251)+G1218</f>
        <v>0</v>
      </c>
      <c r="H1252" s="320"/>
      <c r="I1252" s="119"/>
      <c r="J1252" s="196">
        <f>IF(G1252&gt;G1218,ROW(A1258),0)</f>
        <v>0</v>
      </c>
      <c r="K1252" s="75"/>
      <c r="L1252" s="193">
        <f>IF(G1252&gt;G1218,ROW(A1258),0)</f>
        <v>0</v>
      </c>
    </row>
    <row r="1253" spans="1:13" x14ac:dyDescent="0.25">
      <c r="A1253" s="82"/>
      <c r="B1253" s="82"/>
      <c r="C1253" s="82"/>
      <c r="D1253" s="82"/>
      <c r="E1253" s="82"/>
      <c r="F1253" s="82"/>
      <c r="G1253" s="82"/>
      <c r="H1253" s="82"/>
      <c r="I1253" s="119"/>
      <c r="J1253" s="75"/>
      <c r="K1253" s="75"/>
    </row>
    <row r="1254" spans="1:13" x14ac:dyDescent="0.25">
      <c r="A1254" t="s">
        <v>155</v>
      </c>
      <c r="B1254" s="82"/>
      <c r="C1254" s="82"/>
      <c r="D1254" s="82"/>
      <c r="E1254" s="82"/>
      <c r="F1254" s="82"/>
      <c r="G1254" s="82"/>
      <c r="H1254" s="82"/>
      <c r="I1254" s="119"/>
      <c r="J1254" s="75"/>
      <c r="K1254" s="75"/>
      <c r="L1254" s="124"/>
    </row>
    <row r="1255" spans="1:13" x14ac:dyDescent="0.25">
      <c r="A1255" s="82"/>
      <c r="B1255" s="82"/>
      <c r="C1255" s="82"/>
      <c r="D1255" s="82"/>
      <c r="E1255" s="82"/>
      <c r="F1255" s="82"/>
      <c r="G1255" s="82"/>
      <c r="H1255" s="82"/>
      <c r="I1255" s="119"/>
      <c r="J1255" s="75"/>
      <c r="K1255" s="75"/>
    </row>
    <row r="1256" spans="1:13" ht="18.75" x14ac:dyDescent="0.3">
      <c r="A1256" s="349" t="s">
        <v>43</v>
      </c>
      <c r="B1256" s="350">
        <f ca="1">imzatarihi</f>
        <v>46091</v>
      </c>
      <c r="C1256" s="352" t="s">
        <v>44</v>
      </c>
      <c r="D1256" s="348" t="str">
        <f>IF(kurulusyetkilisi&gt;0,kurulusyetkilisi,"")</f>
        <v/>
      </c>
      <c r="H1256" s="82"/>
      <c r="I1256" s="119"/>
      <c r="J1256" s="75"/>
      <c r="K1256" s="75"/>
    </row>
    <row r="1257" spans="1:13" ht="18.75" x14ac:dyDescent="0.3">
      <c r="B1257" s="351"/>
      <c r="C1257" s="352" t="s">
        <v>45</v>
      </c>
      <c r="F1257" s="349"/>
      <c r="H1257" s="82"/>
      <c r="I1257" s="119"/>
      <c r="J1257" s="75"/>
      <c r="K1257" s="75"/>
    </row>
    <row r="1258" spans="1:13" x14ac:dyDescent="0.25">
      <c r="A1258" s="82"/>
      <c r="B1258" s="82"/>
      <c r="C1258" s="82"/>
      <c r="D1258" s="82"/>
      <c r="E1258" s="82"/>
      <c r="F1258" s="82"/>
      <c r="G1258" s="82"/>
      <c r="H1258" s="82"/>
      <c r="I1258" s="119"/>
      <c r="J1258" s="75"/>
      <c r="K1258" s="75"/>
    </row>
    <row r="1259" spans="1:13" x14ac:dyDescent="0.25">
      <c r="A1259" s="501" t="s">
        <v>121</v>
      </c>
      <c r="B1259" s="501"/>
      <c r="C1259" s="501"/>
      <c r="D1259" s="501"/>
      <c r="E1259" s="501"/>
      <c r="F1259" s="501"/>
      <c r="G1259" s="501"/>
      <c r="H1259" s="501"/>
      <c r="I1259" s="116"/>
      <c r="J1259" s="75"/>
      <c r="K1259" s="75"/>
    </row>
    <row r="1260" spans="1:13" x14ac:dyDescent="0.25">
      <c r="A1260" s="489" t="str">
        <f>IF(YilDonem&lt;&gt;"",CONCATENATE(YilDonem," dönemine aittir."),"")</f>
        <v/>
      </c>
      <c r="B1260" s="489"/>
      <c r="C1260" s="489"/>
      <c r="D1260" s="489"/>
      <c r="E1260" s="489"/>
      <c r="F1260" s="489"/>
      <c r="G1260" s="489"/>
      <c r="H1260" s="489"/>
      <c r="I1260" s="116"/>
      <c r="J1260" s="75"/>
      <c r="K1260" s="75"/>
    </row>
    <row r="1261" spans="1:13" ht="15.95" customHeight="1" thickBot="1" x14ac:dyDescent="0.3">
      <c r="A1261" s="519" t="s">
        <v>148</v>
      </c>
      <c r="B1261" s="519"/>
      <c r="C1261" s="519"/>
      <c r="D1261" s="519"/>
      <c r="E1261" s="519"/>
      <c r="F1261" s="519"/>
      <c r="G1261" s="519"/>
      <c r="H1261" s="519"/>
      <c r="I1261" s="116"/>
      <c r="J1261" s="75"/>
      <c r="K1261" s="75"/>
    </row>
    <row r="1262" spans="1:13" ht="31.7" customHeight="1" thickBot="1" x14ac:dyDescent="0.3">
      <c r="A1262" s="520" t="s">
        <v>1</v>
      </c>
      <c r="B1262" s="521"/>
      <c r="C1262" s="493" t="str">
        <f>IF(ProjeNo&gt;0,ProjeNo,"")</f>
        <v/>
      </c>
      <c r="D1262" s="494"/>
      <c r="E1262" s="494"/>
      <c r="F1262" s="494"/>
      <c r="G1262" s="494"/>
      <c r="H1262" s="495"/>
      <c r="I1262" s="116"/>
      <c r="J1262" s="75"/>
      <c r="K1262" s="75"/>
    </row>
    <row r="1263" spans="1:13" ht="45" customHeight="1" thickBot="1" x14ac:dyDescent="0.3">
      <c r="A1263" s="522" t="s">
        <v>11</v>
      </c>
      <c r="B1263" s="523"/>
      <c r="C1263" s="498" t="str">
        <f>IF(ProjeAdi&gt;0,ProjeAdi,"")</f>
        <v/>
      </c>
      <c r="D1263" s="499"/>
      <c r="E1263" s="499"/>
      <c r="F1263" s="499"/>
      <c r="G1263" s="499"/>
      <c r="H1263" s="500"/>
      <c r="I1263" s="116"/>
      <c r="J1263" s="75"/>
      <c r="K1263" s="75"/>
    </row>
    <row r="1264" spans="1:13" s="46" customFormat="1" ht="37.15" customHeight="1" thickBot="1" x14ac:dyDescent="0.3">
      <c r="A1264" s="487" t="s">
        <v>7</v>
      </c>
      <c r="B1264" s="487" t="s">
        <v>118</v>
      </c>
      <c r="C1264" s="487" t="s">
        <v>119</v>
      </c>
      <c r="D1264" s="487" t="s">
        <v>120</v>
      </c>
      <c r="E1264" s="487" t="s">
        <v>93</v>
      </c>
      <c r="F1264" s="487" t="s">
        <v>94</v>
      </c>
      <c r="G1264" s="137" t="s">
        <v>95</v>
      </c>
      <c r="H1264" s="137" t="s">
        <v>95</v>
      </c>
      <c r="I1264" s="117"/>
      <c r="J1264" s="76"/>
      <c r="K1264" s="76"/>
      <c r="L1264" s="125"/>
      <c r="M1264" s="125"/>
    </row>
    <row r="1265" spans="1:13" ht="18" customHeight="1" thickBot="1" x14ac:dyDescent="0.3">
      <c r="A1265" s="505"/>
      <c r="B1265" s="505"/>
      <c r="C1265" s="505"/>
      <c r="D1265" s="505"/>
      <c r="E1265" s="505"/>
      <c r="F1265" s="505"/>
      <c r="G1265" s="138" t="s">
        <v>96</v>
      </c>
      <c r="H1265" s="138" t="s">
        <v>99</v>
      </c>
      <c r="I1265" s="116"/>
      <c r="J1265" s="75"/>
      <c r="K1265" s="75"/>
    </row>
    <row r="1266" spans="1:13" ht="18" customHeight="1" x14ac:dyDescent="0.25">
      <c r="A1266" s="70">
        <v>741</v>
      </c>
      <c r="B1266" s="54"/>
      <c r="C1266" s="55"/>
      <c r="D1266" s="77"/>
      <c r="E1266" s="56"/>
      <c r="F1266" s="299"/>
      <c r="G1266" s="285"/>
      <c r="H1266" s="272"/>
      <c r="I1266" s="197" t="str">
        <f>IF(AND(COUNTA(B1266:D1266)&gt;0,J1266=1),"Belge Tarihi,Belge Numarası ve KDV Dahil Tutar doldurulduktan sonra KDV Hariç Tutar doldurulabilir.","")</f>
        <v/>
      </c>
      <c r="J1266" s="199">
        <f>IF(COUNTA(E1266:F1266)+COUNTA(H1266)=3,0,1)</f>
        <v>1</v>
      </c>
      <c r="K1266" s="198">
        <f>IF(J1266=1,0,100000000)</f>
        <v>0</v>
      </c>
    </row>
    <row r="1267" spans="1:13" ht="18" customHeight="1" x14ac:dyDescent="0.25">
      <c r="A1267" s="52">
        <v>742</v>
      </c>
      <c r="B1267" s="36"/>
      <c r="C1267" s="37"/>
      <c r="D1267" s="38"/>
      <c r="E1267" s="78"/>
      <c r="F1267" s="300"/>
      <c r="G1267" s="286"/>
      <c r="H1267" s="279"/>
      <c r="I1267" s="197" t="str">
        <f t="shared" ref="I1267:I1285" si="111">IF(AND(COUNTA(B1267:D1267)&gt;0,J1267=1),"Belge Tarihi,Belge Numarası ve KDV Dahil Tutar doldurulduktan sonra KDV Hariç Tutar doldurulabilir.","")</f>
        <v/>
      </c>
      <c r="J1267" s="199">
        <f t="shared" ref="J1267:J1285" si="112">IF(COUNTA(E1267:F1267)+COUNTA(H1267)=3,0,1)</f>
        <v>1</v>
      </c>
      <c r="K1267" s="198">
        <f t="shared" ref="K1267:K1285" si="113">IF(J1267=1,0,100000000)</f>
        <v>0</v>
      </c>
      <c r="L1267" s="126"/>
      <c r="M1267" s="126"/>
    </row>
    <row r="1268" spans="1:13" ht="18" customHeight="1" x14ac:dyDescent="0.25">
      <c r="A1268" s="52">
        <v>743</v>
      </c>
      <c r="B1268" s="36"/>
      <c r="C1268" s="37"/>
      <c r="D1268" s="38"/>
      <c r="E1268" s="78"/>
      <c r="F1268" s="300"/>
      <c r="G1268" s="286"/>
      <c r="H1268" s="279"/>
      <c r="I1268" s="197" t="str">
        <f t="shared" si="111"/>
        <v/>
      </c>
      <c r="J1268" s="199">
        <f t="shared" si="112"/>
        <v>1</v>
      </c>
      <c r="K1268" s="198">
        <f t="shared" si="113"/>
        <v>0</v>
      </c>
    </row>
    <row r="1269" spans="1:13" ht="18" customHeight="1" x14ac:dyDescent="0.25">
      <c r="A1269" s="52">
        <v>744</v>
      </c>
      <c r="B1269" s="36"/>
      <c r="C1269" s="37"/>
      <c r="D1269" s="38"/>
      <c r="E1269" s="78"/>
      <c r="F1269" s="300"/>
      <c r="G1269" s="286"/>
      <c r="H1269" s="279"/>
      <c r="I1269" s="197" t="str">
        <f t="shared" si="111"/>
        <v/>
      </c>
      <c r="J1269" s="199">
        <f t="shared" si="112"/>
        <v>1</v>
      </c>
      <c r="K1269" s="198">
        <f t="shared" si="113"/>
        <v>0</v>
      </c>
    </row>
    <row r="1270" spans="1:13" ht="18" customHeight="1" x14ac:dyDescent="0.25">
      <c r="A1270" s="52">
        <v>745</v>
      </c>
      <c r="B1270" s="36"/>
      <c r="C1270" s="37"/>
      <c r="D1270" s="38"/>
      <c r="E1270" s="78"/>
      <c r="F1270" s="300"/>
      <c r="G1270" s="286"/>
      <c r="H1270" s="279"/>
      <c r="I1270" s="197" t="str">
        <f t="shared" si="111"/>
        <v/>
      </c>
      <c r="J1270" s="199">
        <f t="shared" si="112"/>
        <v>1</v>
      </c>
      <c r="K1270" s="198">
        <f t="shared" si="113"/>
        <v>0</v>
      </c>
    </row>
    <row r="1271" spans="1:13" ht="18" customHeight="1" x14ac:dyDescent="0.25">
      <c r="A1271" s="52">
        <v>746</v>
      </c>
      <c r="B1271" s="36"/>
      <c r="C1271" s="37"/>
      <c r="D1271" s="38"/>
      <c r="E1271" s="78"/>
      <c r="F1271" s="300"/>
      <c r="G1271" s="286"/>
      <c r="H1271" s="279"/>
      <c r="I1271" s="197" t="str">
        <f t="shared" si="111"/>
        <v/>
      </c>
      <c r="J1271" s="199">
        <f t="shared" si="112"/>
        <v>1</v>
      </c>
      <c r="K1271" s="198">
        <f t="shared" si="113"/>
        <v>0</v>
      </c>
    </row>
    <row r="1272" spans="1:13" ht="18" customHeight="1" x14ac:dyDescent="0.25">
      <c r="A1272" s="52">
        <v>747</v>
      </c>
      <c r="B1272" s="36"/>
      <c r="C1272" s="37"/>
      <c r="D1272" s="38"/>
      <c r="E1272" s="78"/>
      <c r="F1272" s="300"/>
      <c r="G1272" s="286"/>
      <c r="H1272" s="279"/>
      <c r="I1272" s="197" t="str">
        <f t="shared" si="111"/>
        <v/>
      </c>
      <c r="J1272" s="199">
        <f t="shared" si="112"/>
        <v>1</v>
      </c>
      <c r="K1272" s="198">
        <f t="shared" si="113"/>
        <v>0</v>
      </c>
    </row>
    <row r="1273" spans="1:13" ht="18" customHeight="1" x14ac:dyDescent="0.25">
      <c r="A1273" s="52">
        <v>748</v>
      </c>
      <c r="B1273" s="36"/>
      <c r="C1273" s="37"/>
      <c r="D1273" s="38"/>
      <c r="E1273" s="78"/>
      <c r="F1273" s="300"/>
      <c r="G1273" s="286"/>
      <c r="H1273" s="279"/>
      <c r="I1273" s="197" t="str">
        <f t="shared" si="111"/>
        <v/>
      </c>
      <c r="J1273" s="199">
        <f t="shared" si="112"/>
        <v>1</v>
      </c>
      <c r="K1273" s="198">
        <f t="shared" si="113"/>
        <v>0</v>
      </c>
    </row>
    <row r="1274" spans="1:13" ht="18" customHeight="1" x14ac:dyDescent="0.25">
      <c r="A1274" s="52">
        <v>749</v>
      </c>
      <c r="B1274" s="36"/>
      <c r="C1274" s="37"/>
      <c r="D1274" s="38"/>
      <c r="E1274" s="78"/>
      <c r="F1274" s="300"/>
      <c r="G1274" s="286"/>
      <c r="H1274" s="279"/>
      <c r="I1274" s="197" t="str">
        <f t="shared" si="111"/>
        <v/>
      </c>
      <c r="J1274" s="199">
        <f t="shared" si="112"/>
        <v>1</v>
      </c>
      <c r="K1274" s="198">
        <f t="shared" si="113"/>
        <v>0</v>
      </c>
    </row>
    <row r="1275" spans="1:13" ht="18" customHeight="1" x14ac:dyDescent="0.25">
      <c r="A1275" s="52">
        <v>750</v>
      </c>
      <c r="B1275" s="36"/>
      <c r="C1275" s="37"/>
      <c r="D1275" s="38"/>
      <c r="E1275" s="78"/>
      <c r="F1275" s="300"/>
      <c r="G1275" s="286"/>
      <c r="H1275" s="279"/>
      <c r="I1275" s="197" t="str">
        <f t="shared" si="111"/>
        <v/>
      </c>
      <c r="J1275" s="199">
        <f t="shared" si="112"/>
        <v>1</v>
      </c>
      <c r="K1275" s="198">
        <f t="shared" si="113"/>
        <v>0</v>
      </c>
    </row>
    <row r="1276" spans="1:13" ht="18" customHeight="1" x14ac:dyDescent="0.25">
      <c r="A1276" s="52">
        <v>751</v>
      </c>
      <c r="B1276" s="36"/>
      <c r="C1276" s="37"/>
      <c r="D1276" s="38"/>
      <c r="E1276" s="78"/>
      <c r="F1276" s="300"/>
      <c r="G1276" s="286"/>
      <c r="H1276" s="279"/>
      <c r="I1276" s="197" t="str">
        <f t="shared" si="111"/>
        <v/>
      </c>
      <c r="J1276" s="199">
        <f t="shared" si="112"/>
        <v>1</v>
      </c>
      <c r="K1276" s="198">
        <f t="shared" si="113"/>
        <v>0</v>
      </c>
    </row>
    <row r="1277" spans="1:13" ht="18" customHeight="1" x14ac:dyDescent="0.25">
      <c r="A1277" s="52">
        <v>752</v>
      </c>
      <c r="B1277" s="36"/>
      <c r="C1277" s="37"/>
      <c r="D1277" s="38"/>
      <c r="E1277" s="78"/>
      <c r="F1277" s="300"/>
      <c r="G1277" s="286"/>
      <c r="H1277" s="279"/>
      <c r="I1277" s="197" t="str">
        <f t="shared" si="111"/>
        <v/>
      </c>
      <c r="J1277" s="199">
        <f t="shared" si="112"/>
        <v>1</v>
      </c>
      <c r="K1277" s="198">
        <f t="shared" si="113"/>
        <v>0</v>
      </c>
    </row>
    <row r="1278" spans="1:13" ht="18" customHeight="1" x14ac:dyDescent="0.25">
      <c r="A1278" s="52">
        <v>753</v>
      </c>
      <c r="B1278" s="36"/>
      <c r="C1278" s="37"/>
      <c r="D1278" s="38"/>
      <c r="E1278" s="78"/>
      <c r="F1278" s="300"/>
      <c r="G1278" s="286"/>
      <c r="H1278" s="279"/>
      <c r="I1278" s="197" t="str">
        <f t="shared" si="111"/>
        <v/>
      </c>
      <c r="J1278" s="199">
        <f t="shared" si="112"/>
        <v>1</v>
      </c>
      <c r="K1278" s="198">
        <f t="shared" si="113"/>
        <v>0</v>
      </c>
    </row>
    <row r="1279" spans="1:13" ht="18" customHeight="1" x14ac:dyDescent="0.25">
      <c r="A1279" s="52">
        <v>754</v>
      </c>
      <c r="B1279" s="36"/>
      <c r="C1279" s="37"/>
      <c r="D1279" s="38"/>
      <c r="E1279" s="78"/>
      <c r="F1279" s="300"/>
      <c r="G1279" s="286"/>
      <c r="H1279" s="279"/>
      <c r="I1279" s="197" t="str">
        <f t="shared" si="111"/>
        <v/>
      </c>
      <c r="J1279" s="199">
        <f t="shared" si="112"/>
        <v>1</v>
      </c>
      <c r="K1279" s="198">
        <f t="shared" si="113"/>
        <v>0</v>
      </c>
    </row>
    <row r="1280" spans="1:13" ht="18" customHeight="1" x14ac:dyDescent="0.25">
      <c r="A1280" s="52">
        <v>755</v>
      </c>
      <c r="B1280" s="36"/>
      <c r="C1280" s="37"/>
      <c r="D1280" s="38"/>
      <c r="E1280" s="78"/>
      <c r="F1280" s="300"/>
      <c r="G1280" s="286"/>
      <c r="H1280" s="279"/>
      <c r="I1280" s="197" t="str">
        <f t="shared" si="111"/>
        <v/>
      </c>
      <c r="J1280" s="199">
        <f t="shared" si="112"/>
        <v>1</v>
      </c>
      <c r="K1280" s="198">
        <f t="shared" si="113"/>
        <v>0</v>
      </c>
    </row>
    <row r="1281" spans="1:12" ht="18" customHeight="1" x14ac:dyDescent="0.25">
      <c r="A1281" s="52">
        <v>756</v>
      </c>
      <c r="B1281" s="36"/>
      <c r="C1281" s="37"/>
      <c r="D1281" s="38"/>
      <c r="E1281" s="78"/>
      <c r="F1281" s="300"/>
      <c r="G1281" s="286"/>
      <c r="H1281" s="279"/>
      <c r="I1281" s="197" t="str">
        <f t="shared" si="111"/>
        <v/>
      </c>
      <c r="J1281" s="199">
        <f t="shared" si="112"/>
        <v>1</v>
      </c>
      <c r="K1281" s="198">
        <f t="shared" si="113"/>
        <v>0</v>
      </c>
    </row>
    <row r="1282" spans="1:12" ht="18" customHeight="1" x14ac:dyDescent="0.25">
      <c r="A1282" s="52">
        <v>757</v>
      </c>
      <c r="B1282" s="36"/>
      <c r="C1282" s="37"/>
      <c r="D1282" s="38"/>
      <c r="E1282" s="78"/>
      <c r="F1282" s="300"/>
      <c r="G1282" s="286"/>
      <c r="H1282" s="279"/>
      <c r="I1282" s="197" t="str">
        <f t="shared" si="111"/>
        <v/>
      </c>
      <c r="J1282" s="199">
        <f t="shared" si="112"/>
        <v>1</v>
      </c>
      <c r="K1282" s="198">
        <f t="shared" si="113"/>
        <v>0</v>
      </c>
    </row>
    <row r="1283" spans="1:12" ht="18" customHeight="1" x14ac:dyDescent="0.25">
      <c r="A1283" s="52">
        <v>758</v>
      </c>
      <c r="B1283" s="36"/>
      <c r="C1283" s="37"/>
      <c r="D1283" s="38"/>
      <c r="E1283" s="78"/>
      <c r="F1283" s="300"/>
      <c r="G1283" s="286"/>
      <c r="H1283" s="279"/>
      <c r="I1283" s="197" t="str">
        <f t="shared" si="111"/>
        <v/>
      </c>
      <c r="J1283" s="199">
        <f t="shared" si="112"/>
        <v>1</v>
      </c>
      <c r="K1283" s="198">
        <f t="shared" si="113"/>
        <v>0</v>
      </c>
    </row>
    <row r="1284" spans="1:12" ht="18" customHeight="1" x14ac:dyDescent="0.25">
      <c r="A1284" s="52">
        <v>759</v>
      </c>
      <c r="B1284" s="36"/>
      <c r="C1284" s="37"/>
      <c r="D1284" s="38"/>
      <c r="E1284" s="78"/>
      <c r="F1284" s="300"/>
      <c r="G1284" s="286"/>
      <c r="H1284" s="279"/>
      <c r="I1284" s="197" t="str">
        <f t="shared" si="111"/>
        <v/>
      </c>
      <c r="J1284" s="199">
        <f t="shared" si="112"/>
        <v>1</v>
      </c>
      <c r="K1284" s="198">
        <f t="shared" si="113"/>
        <v>0</v>
      </c>
    </row>
    <row r="1285" spans="1:12" ht="18" customHeight="1" thickBot="1" x14ac:dyDescent="0.3">
      <c r="A1285" s="71">
        <v>760</v>
      </c>
      <c r="B1285" s="39"/>
      <c r="C1285" s="40"/>
      <c r="D1285" s="41"/>
      <c r="E1285" s="80"/>
      <c r="F1285" s="301"/>
      <c r="G1285" s="287"/>
      <c r="H1285" s="280"/>
      <c r="I1285" s="197" t="str">
        <f t="shared" si="111"/>
        <v/>
      </c>
      <c r="J1285" s="199">
        <f t="shared" si="112"/>
        <v>1</v>
      </c>
      <c r="K1285" s="198">
        <f t="shared" si="113"/>
        <v>0</v>
      </c>
    </row>
    <row r="1286" spans="1:12" ht="18" customHeight="1" thickBot="1" x14ac:dyDescent="0.3">
      <c r="A1286" s="82"/>
      <c r="B1286" s="82"/>
      <c r="C1286" s="82"/>
      <c r="D1286" s="82"/>
      <c r="E1286" s="82"/>
      <c r="F1286" s="11" t="s">
        <v>46</v>
      </c>
      <c r="G1286" s="281">
        <f>SUM(G1266:G1285)+G1252</f>
        <v>0</v>
      </c>
      <c r="H1286" s="320"/>
      <c r="I1286" s="119"/>
      <c r="J1286" s="196">
        <f>IF(G1286&gt;G1252,ROW(A1292),0)</f>
        <v>0</v>
      </c>
      <c r="K1286" s="75"/>
      <c r="L1286" s="193">
        <f>IF(G1286&gt;G1252,ROW(A1292),0)</f>
        <v>0</v>
      </c>
    </row>
    <row r="1287" spans="1:12" x14ac:dyDescent="0.25">
      <c r="A1287" s="82"/>
      <c r="B1287" s="82"/>
      <c r="C1287" s="82"/>
      <c r="D1287" s="82"/>
      <c r="E1287" s="82"/>
      <c r="F1287" s="82"/>
      <c r="G1287" s="82"/>
      <c r="H1287" s="82"/>
      <c r="I1287" s="119"/>
      <c r="J1287" s="75"/>
      <c r="K1287" s="75"/>
    </row>
    <row r="1288" spans="1:12" x14ac:dyDescent="0.25">
      <c r="A1288" t="s">
        <v>155</v>
      </c>
      <c r="B1288" s="82"/>
      <c r="C1288" s="82"/>
      <c r="D1288" s="82"/>
      <c r="E1288" s="82"/>
      <c r="F1288" s="82"/>
      <c r="G1288" s="82"/>
      <c r="H1288" s="82"/>
      <c r="I1288" s="119"/>
      <c r="J1288" s="75"/>
      <c r="K1288" s="75"/>
    </row>
    <row r="1289" spans="1:12" x14ac:dyDescent="0.25">
      <c r="A1289" s="82"/>
      <c r="B1289" s="82"/>
      <c r="C1289" s="82"/>
      <c r="D1289" s="82"/>
      <c r="E1289" s="82"/>
      <c r="F1289" s="82"/>
      <c r="G1289" s="82"/>
      <c r="H1289" s="82"/>
      <c r="I1289" s="119"/>
      <c r="J1289" s="75"/>
      <c r="K1289" s="75"/>
      <c r="L1289" s="124"/>
    </row>
    <row r="1290" spans="1:12" ht="18.75" x14ac:dyDescent="0.3">
      <c r="A1290" s="349" t="s">
        <v>43</v>
      </c>
      <c r="B1290" s="350">
        <f ca="1">imzatarihi</f>
        <v>46091</v>
      </c>
      <c r="C1290" s="352" t="s">
        <v>44</v>
      </c>
      <c r="D1290" s="348" t="str">
        <f>IF(kurulusyetkilisi&gt;0,kurulusyetkilisi,"")</f>
        <v/>
      </c>
      <c r="H1290" s="82"/>
      <c r="I1290" s="119"/>
      <c r="J1290" s="75"/>
      <c r="K1290" s="75"/>
    </row>
    <row r="1291" spans="1:12" ht="18.75" x14ac:dyDescent="0.3">
      <c r="B1291" s="351"/>
      <c r="C1291" s="352" t="s">
        <v>45</v>
      </c>
      <c r="F1291" s="349"/>
      <c r="H1291" s="82"/>
      <c r="I1291" s="119"/>
      <c r="J1291" s="75"/>
      <c r="K1291" s="75"/>
    </row>
    <row r="1292" spans="1:12" x14ac:dyDescent="0.25">
      <c r="A1292" s="82"/>
      <c r="B1292" s="82"/>
      <c r="C1292" s="82"/>
      <c r="D1292" s="82"/>
      <c r="E1292" s="82"/>
      <c r="F1292" s="82"/>
      <c r="G1292" s="82"/>
      <c r="H1292" s="82"/>
      <c r="I1292" s="119"/>
      <c r="J1292" s="75"/>
      <c r="K1292" s="75"/>
    </row>
    <row r="1293" spans="1:12" x14ac:dyDescent="0.25">
      <c r="A1293" s="501" t="s">
        <v>121</v>
      </c>
      <c r="B1293" s="501"/>
      <c r="C1293" s="501"/>
      <c r="D1293" s="501"/>
      <c r="E1293" s="501"/>
      <c r="F1293" s="501"/>
      <c r="G1293" s="501"/>
      <c r="H1293" s="501"/>
      <c r="I1293" s="116"/>
      <c r="J1293" s="75"/>
      <c r="K1293" s="75"/>
    </row>
    <row r="1294" spans="1:12" x14ac:dyDescent="0.25">
      <c r="A1294" s="489" t="str">
        <f>IF(YilDonem&lt;&gt;"",CONCATENATE(YilDonem," dönemine aittir."),"")</f>
        <v/>
      </c>
      <c r="B1294" s="489"/>
      <c r="C1294" s="489"/>
      <c r="D1294" s="489"/>
      <c r="E1294" s="489"/>
      <c r="F1294" s="489"/>
      <c r="G1294" s="489"/>
      <c r="H1294" s="489"/>
      <c r="I1294" s="116"/>
      <c r="J1294" s="75"/>
      <c r="K1294" s="75"/>
    </row>
    <row r="1295" spans="1:12" ht="15.95" customHeight="1" thickBot="1" x14ac:dyDescent="0.3">
      <c r="A1295" s="519" t="s">
        <v>148</v>
      </c>
      <c r="B1295" s="519"/>
      <c r="C1295" s="519"/>
      <c r="D1295" s="519"/>
      <c r="E1295" s="519"/>
      <c r="F1295" s="519"/>
      <c r="G1295" s="519"/>
      <c r="H1295" s="519"/>
      <c r="I1295" s="116"/>
      <c r="J1295" s="75"/>
      <c r="K1295" s="75"/>
    </row>
    <row r="1296" spans="1:12" ht="31.7" customHeight="1" thickBot="1" x14ac:dyDescent="0.3">
      <c r="A1296" s="520" t="s">
        <v>1</v>
      </c>
      <c r="B1296" s="521"/>
      <c r="C1296" s="493" t="str">
        <f>IF(ProjeNo&gt;0,ProjeNo,"")</f>
        <v/>
      </c>
      <c r="D1296" s="494"/>
      <c r="E1296" s="494"/>
      <c r="F1296" s="494"/>
      <c r="G1296" s="494"/>
      <c r="H1296" s="495"/>
      <c r="I1296" s="116"/>
      <c r="J1296" s="75"/>
      <c r="K1296" s="75"/>
    </row>
    <row r="1297" spans="1:13" ht="45" customHeight="1" thickBot="1" x14ac:dyDescent="0.3">
      <c r="A1297" s="522" t="s">
        <v>11</v>
      </c>
      <c r="B1297" s="523"/>
      <c r="C1297" s="498" t="str">
        <f>IF(ProjeAdi&gt;0,ProjeAdi,"")</f>
        <v/>
      </c>
      <c r="D1297" s="499"/>
      <c r="E1297" s="499"/>
      <c r="F1297" s="499"/>
      <c r="G1297" s="499"/>
      <c r="H1297" s="500"/>
      <c r="I1297" s="116"/>
      <c r="J1297" s="75"/>
      <c r="K1297" s="75"/>
    </row>
    <row r="1298" spans="1:13" s="46" customFormat="1" ht="37.15" customHeight="1" thickBot="1" x14ac:dyDescent="0.3">
      <c r="A1298" s="487" t="s">
        <v>7</v>
      </c>
      <c r="B1298" s="487" t="s">
        <v>118</v>
      </c>
      <c r="C1298" s="487" t="s">
        <v>119</v>
      </c>
      <c r="D1298" s="487" t="s">
        <v>120</v>
      </c>
      <c r="E1298" s="487" t="s">
        <v>93</v>
      </c>
      <c r="F1298" s="487" t="s">
        <v>94</v>
      </c>
      <c r="G1298" s="137" t="s">
        <v>95</v>
      </c>
      <c r="H1298" s="137" t="s">
        <v>95</v>
      </c>
      <c r="I1298" s="117"/>
      <c r="J1298" s="76"/>
      <c r="K1298" s="76"/>
      <c r="L1298" s="125"/>
      <c r="M1298" s="125"/>
    </row>
    <row r="1299" spans="1:13" ht="18" customHeight="1" thickBot="1" x14ac:dyDescent="0.3">
      <c r="A1299" s="505"/>
      <c r="B1299" s="505"/>
      <c r="C1299" s="505"/>
      <c r="D1299" s="505"/>
      <c r="E1299" s="505"/>
      <c r="F1299" s="505"/>
      <c r="G1299" s="138" t="s">
        <v>96</v>
      </c>
      <c r="H1299" s="138" t="s">
        <v>99</v>
      </c>
      <c r="I1299" s="116"/>
      <c r="J1299" s="75"/>
      <c r="K1299" s="75"/>
    </row>
    <row r="1300" spans="1:13" ht="18" customHeight="1" x14ac:dyDescent="0.25">
      <c r="A1300" s="70">
        <v>761</v>
      </c>
      <c r="B1300" s="54"/>
      <c r="C1300" s="55"/>
      <c r="D1300" s="77"/>
      <c r="E1300" s="56"/>
      <c r="F1300" s="299"/>
      <c r="G1300" s="285"/>
      <c r="H1300" s="272"/>
      <c r="I1300" s="197" t="str">
        <f>IF(AND(COUNTA(B1300:D1300)&gt;0,J1300=1),"Belge Tarihi,Belge Numarası ve KDV Dahil Tutar doldurulduktan sonra KDV Hariç Tutar doldurulabilir.","")</f>
        <v/>
      </c>
      <c r="J1300" s="199">
        <f>IF(COUNTA(E1300:F1300)+COUNTA(H1300)=3,0,1)</f>
        <v>1</v>
      </c>
      <c r="K1300" s="198">
        <f>IF(J1300=1,0,100000000)</f>
        <v>0</v>
      </c>
    </row>
    <row r="1301" spans="1:13" ht="18" customHeight="1" x14ac:dyDescent="0.25">
      <c r="A1301" s="52">
        <v>762</v>
      </c>
      <c r="B1301" s="36"/>
      <c r="C1301" s="37"/>
      <c r="D1301" s="38"/>
      <c r="E1301" s="78"/>
      <c r="F1301" s="300"/>
      <c r="G1301" s="286"/>
      <c r="H1301" s="279"/>
      <c r="I1301" s="197" t="str">
        <f t="shared" ref="I1301:I1319" si="114">IF(AND(COUNTA(B1301:D1301)&gt;0,J1301=1),"Belge Tarihi,Belge Numarası ve KDV Dahil Tutar doldurulduktan sonra KDV Hariç Tutar doldurulabilir.","")</f>
        <v/>
      </c>
      <c r="J1301" s="199">
        <f t="shared" ref="J1301:J1319" si="115">IF(COUNTA(E1301:F1301)+COUNTA(H1301)=3,0,1)</f>
        <v>1</v>
      </c>
      <c r="K1301" s="198">
        <f t="shared" ref="K1301:K1319" si="116">IF(J1301=1,0,100000000)</f>
        <v>0</v>
      </c>
    </row>
    <row r="1302" spans="1:13" ht="18" customHeight="1" x14ac:dyDescent="0.25">
      <c r="A1302" s="52">
        <v>763</v>
      </c>
      <c r="B1302" s="36"/>
      <c r="C1302" s="37"/>
      <c r="D1302" s="38"/>
      <c r="E1302" s="78"/>
      <c r="F1302" s="300"/>
      <c r="G1302" s="286"/>
      <c r="H1302" s="279"/>
      <c r="I1302" s="197" t="str">
        <f t="shared" si="114"/>
        <v/>
      </c>
      <c r="J1302" s="199">
        <f t="shared" si="115"/>
        <v>1</v>
      </c>
      <c r="K1302" s="198">
        <f t="shared" si="116"/>
        <v>0</v>
      </c>
      <c r="L1302" s="126"/>
      <c r="M1302" s="126"/>
    </row>
    <row r="1303" spans="1:13" ht="18" customHeight="1" x14ac:dyDescent="0.25">
      <c r="A1303" s="52">
        <v>764</v>
      </c>
      <c r="B1303" s="36"/>
      <c r="C1303" s="37"/>
      <c r="D1303" s="38"/>
      <c r="E1303" s="78"/>
      <c r="F1303" s="300"/>
      <c r="G1303" s="286"/>
      <c r="H1303" s="279"/>
      <c r="I1303" s="197" t="str">
        <f t="shared" si="114"/>
        <v/>
      </c>
      <c r="J1303" s="199">
        <f t="shared" si="115"/>
        <v>1</v>
      </c>
      <c r="K1303" s="198">
        <f t="shared" si="116"/>
        <v>0</v>
      </c>
    </row>
    <row r="1304" spans="1:13" ht="18" customHeight="1" x14ac:dyDescent="0.25">
      <c r="A1304" s="52">
        <v>765</v>
      </c>
      <c r="B1304" s="36"/>
      <c r="C1304" s="37"/>
      <c r="D1304" s="38"/>
      <c r="E1304" s="78"/>
      <c r="F1304" s="300"/>
      <c r="G1304" s="286"/>
      <c r="H1304" s="279"/>
      <c r="I1304" s="197" t="str">
        <f t="shared" si="114"/>
        <v/>
      </c>
      <c r="J1304" s="199">
        <f t="shared" si="115"/>
        <v>1</v>
      </c>
      <c r="K1304" s="198">
        <f t="shared" si="116"/>
        <v>0</v>
      </c>
    </row>
    <row r="1305" spans="1:13" ht="18" customHeight="1" x14ac:dyDescent="0.25">
      <c r="A1305" s="52">
        <v>766</v>
      </c>
      <c r="B1305" s="36"/>
      <c r="C1305" s="37"/>
      <c r="D1305" s="38"/>
      <c r="E1305" s="78"/>
      <c r="F1305" s="300"/>
      <c r="G1305" s="286"/>
      <c r="H1305" s="279"/>
      <c r="I1305" s="197" t="str">
        <f t="shared" si="114"/>
        <v/>
      </c>
      <c r="J1305" s="199">
        <f t="shared" si="115"/>
        <v>1</v>
      </c>
      <c r="K1305" s="198">
        <f t="shared" si="116"/>
        <v>0</v>
      </c>
    </row>
    <row r="1306" spans="1:13" ht="18" customHeight="1" x14ac:dyDescent="0.25">
      <c r="A1306" s="52">
        <v>767</v>
      </c>
      <c r="B1306" s="36"/>
      <c r="C1306" s="37"/>
      <c r="D1306" s="38"/>
      <c r="E1306" s="78"/>
      <c r="F1306" s="300"/>
      <c r="G1306" s="286"/>
      <c r="H1306" s="279"/>
      <c r="I1306" s="197" t="str">
        <f t="shared" si="114"/>
        <v/>
      </c>
      <c r="J1306" s="199">
        <f t="shared" si="115"/>
        <v>1</v>
      </c>
      <c r="K1306" s="198">
        <f t="shared" si="116"/>
        <v>0</v>
      </c>
    </row>
    <row r="1307" spans="1:13" ht="18" customHeight="1" x14ac:dyDescent="0.25">
      <c r="A1307" s="52">
        <v>768</v>
      </c>
      <c r="B1307" s="36"/>
      <c r="C1307" s="37"/>
      <c r="D1307" s="38"/>
      <c r="E1307" s="78"/>
      <c r="F1307" s="300"/>
      <c r="G1307" s="286"/>
      <c r="H1307" s="279"/>
      <c r="I1307" s="197" t="str">
        <f t="shared" si="114"/>
        <v/>
      </c>
      <c r="J1307" s="199">
        <f t="shared" si="115"/>
        <v>1</v>
      </c>
      <c r="K1307" s="198">
        <f t="shared" si="116"/>
        <v>0</v>
      </c>
    </row>
    <row r="1308" spans="1:13" ht="18" customHeight="1" x14ac:dyDescent="0.25">
      <c r="A1308" s="52">
        <v>769</v>
      </c>
      <c r="B1308" s="36"/>
      <c r="C1308" s="37"/>
      <c r="D1308" s="38"/>
      <c r="E1308" s="78"/>
      <c r="F1308" s="300"/>
      <c r="G1308" s="286"/>
      <c r="H1308" s="279"/>
      <c r="I1308" s="197" t="str">
        <f t="shared" si="114"/>
        <v/>
      </c>
      <c r="J1308" s="199">
        <f t="shared" si="115"/>
        <v>1</v>
      </c>
      <c r="K1308" s="198">
        <f t="shared" si="116"/>
        <v>0</v>
      </c>
    </row>
    <row r="1309" spans="1:13" ht="18" customHeight="1" x14ac:dyDescent="0.25">
      <c r="A1309" s="52">
        <v>770</v>
      </c>
      <c r="B1309" s="36"/>
      <c r="C1309" s="37"/>
      <c r="D1309" s="38"/>
      <c r="E1309" s="78"/>
      <c r="F1309" s="300"/>
      <c r="G1309" s="286"/>
      <c r="H1309" s="279"/>
      <c r="I1309" s="197" t="str">
        <f t="shared" si="114"/>
        <v/>
      </c>
      <c r="J1309" s="199">
        <f t="shared" si="115"/>
        <v>1</v>
      </c>
      <c r="K1309" s="198">
        <f t="shared" si="116"/>
        <v>0</v>
      </c>
    </row>
    <row r="1310" spans="1:13" ht="18" customHeight="1" x14ac:dyDescent="0.25">
      <c r="A1310" s="52">
        <v>771</v>
      </c>
      <c r="B1310" s="36"/>
      <c r="C1310" s="37"/>
      <c r="D1310" s="38"/>
      <c r="E1310" s="78"/>
      <c r="F1310" s="300"/>
      <c r="G1310" s="286"/>
      <c r="H1310" s="279"/>
      <c r="I1310" s="197" t="str">
        <f t="shared" si="114"/>
        <v/>
      </c>
      <c r="J1310" s="199">
        <f t="shared" si="115"/>
        <v>1</v>
      </c>
      <c r="K1310" s="198">
        <f t="shared" si="116"/>
        <v>0</v>
      </c>
    </row>
    <row r="1311" spans="1:13" ht="18" customHeight="1" x14ac:dyDescent="0.25">
      <c r="A1311" s="52">
        <v>772</v>
      </c>
      <c r="B1311" s="36"/>
      <c r="C1311" s="37"/>
      <c r="D1311" s="38"/>
      <c r="E1311" s="78"/>
      <c r="F1311" s="300"/>
      <c r="G1311" s="286"/>
      <c r="H1311" s="279"/>
      <c r="I1311" s="197" t="str">
        <f t="shared" si="114"/>
        <v/>
      </c>
      <c r="J1311" s="199">
        <f t="shared" si="115"/>
        <v>1</v>
      </c>
      <c r="K1311" s="198">
        <f t="shared" si="116"/>
        <v>0</v>
      </c>
    </row>
    <row r="1312" spans="1:13" ht="18" customHeight="1" x14ac:dyDescent="0.25">
      <c r="A1312" s="52">
        <v>773</v>
      </c>
      <c r="B1312" s="36"/>
      <c r="C1312" s="37"/>
      <c r="D1312" s="38"/>
      <c r="E1312" s="78"/>
      <c r="F1312" s="300"/>
      <c r="G1312" s="286"/>
      <c r="H1312" s="279"/>
      <c r="I1312" s="197" t="str">
        <f t="shared" si="114"/>
        <v/>
      </c>
      <c r="J1312" s="199">
        <f t="shared" si="115"/>
        <v>1</v>
      </c>
      <c r="K1312" s="198">
        <f t="shared" si="116"/>
        <v>0</v>
      </c>
    </row>
    <row r="1313" spans="1:12" ht="18" customHeight="1" x14ac:dyDescent="0.25">
      <c r="A1313" s="52">
        <v>774</v>
      </c>
      <c r="B1313" s="36"/>
      <c r="C1313" s="37"/>
      <c r="D1313" s="38"/>
      <c r="E1313" s="78"/>
      <c r="F1313" s="300"/>
      <c r="G1313" s="286"/>
      <c r="H1313" s="279"/>
      <c r="I1313" s="197" t="str">
        <f t="shared" si="114"/>
        <v/>
      </c>
      <c r="J1313" s="199">
        <f t="shared" si="115"/>
        <v>1</v>
      </c>
      <c r="K1313" s="198">
        <f t="shared" si="116"/>
        <v>0</v>
      </c>
    </row>
    <row r="1314" spans="1:12" ht="18" customHeight="1" x14ac:dyDescent="0.25">
      <c r="A1314" s="52">
        <v>775</v>
      </c>
      <c r="B1314" s="36"/>
      <c r="C1314" s="37"/>
      <c r="D1314" s="38"/>
      <c r="E1314" s="78"/>
      <c r="F1314" s="300"/>
      <c r="G1314" s="286"/>
      <c r="H1314" s="279"/>
      <c r="I1314" s="197" t="str">
        <f t="shared" si="114"/>
        <v/>
      </c>
      <c r="J1314" s="199">
        <f t="shared" si="115"/>
        <v>1</v>
      </c>
      <c r="K1314" s="198">
        <f t="shared" si="116"/>
        <v>0</v>
      </c>
    </row>
    <row r="1315" spans="1:12" ht="18" customHeight="1" x14ac:dyDescent="0.25">
      <c r="A1315" s="52">
        <v>776</v>
      </c>
      <c r="B1315" s="36"/>
      <c r="C1315" s="37"/>
      <c r="D1315" s="38"/>
      <c r="E1315" s="78"/>
      <c r="F1315" s="300"/>
      <c r="G1315" s="286"/>
      <c r="H1315" s="279"/>
      <c r="I1315" s="197" t="str">
        <f t="shared" si="114"/>
        <v/>
      </c>
      <c r="J1315" s="199">
        <f t="shared" si="115"/>
        <v>1</v>
      </c>
      <c r="K1315" s="198">
        <f t="shared" si="116"/>
        <v>0</v>
      </c>
    </row>
    <row r="1316" spans="1:12" ht="18" customHeight="1" x14ac:dyDescent="0.25">
      <c r="A1316" s="52">
        <v>777</v>
      </c>
      <c r="B1316" s="36"/>
      <c r="C1316" s="37"/>
      <c r="D1316" s="38"/>
      <c r="E1316" s="78"/>
      <c r="F1316" s="300"/>
      <c r="G1316" s="286"/>
      <c r="H1316" s="279"/>
      <c r="I1316" s="197" t="str">
        <f t="shared" si="114"/>
        <v/>
      </c>
      <c r="J1316" s="199">
        <f t="shared" si="115"/>
        <v>1</v>
      </c>
      <c r="K1316" s="198">
        <f t="shared" si="116"/>
        <v>0</v>
      </c>
    </row>
    <row r="1317" spans="1:12" ht="18" customHeight="1" x14ac:dyDescent="0.25">
      <c r="A1317" s="52">
        <v>778</v>
      </c>
      <c r="B1317" s="36"/>
      <c r="C1317" s="37"/>
      <c r="D1317" s="38"/>
      <c r="E1317" s="78"/>
      <c r="F1317" s="300"/>
      <c r="G1317" s="286"/>
      <c r="H1317" s="279"/>
      <c r="I1317" s="197" t="str">
        <f t="shared" si="114"/>
        <v/>
      </c>
      <c r="J1317" s="199">
        <f t="shared" si="115"/>
        <v>1</v>
      </c>
      <c r="K1317" s="198">
        <f t="shared" si="116"/>
        <v>0</v>
      </c>
    </row>
    <row r="1318" spans="1:12" ht="18" customHeight="1" x14ac:dyDescent="0.25">
      <c r="A1318" s="52">
        <v>779</v>
      </c>
      <c r="B1318" s="36"/>
      <c r="C1318" s="37"/>
      <c r="D1318" s="38"/>
      <c r="E1318" s="78"/>
      <c r="F1318" s="300"/>
      <c r="G1318" s="286"/>
      <c r="H1318" s="279"/>
      <c r="I1318" s="197" t="str">
        <f t="shared" si="114"/>
        <v/>
      </c>
      <c r="J1318" s="199">
        <f t="shared" si="115"/>
        <v>1</v>
      </c>
      <c r="K1318" s="198">
        <f t="shared" si="116"/>
        <v>0</v>
      </c>
    </row>
    <row r="1319" spans="1:12" ht="18" customHeight="1" thickBot="1" x14ac:dyDescent="0.3">
      <c r="A1319" s="71">
        <v>780</v>
      </c>
      <c r="B1319" s="39"/>
      <c r="C1319" s="40"/>
      <c r="D1319" s="41"/>
      <c r="E1319" s="80"/>
      <c r="F1319" s="301"/>
      <c r="G1319" s="287"/>
      <c r="H1319" s="280"/>
      <c r="I1319" s="197" t="str">
        <f t="shared" si="114"/>
        <v/>
      </c>
      <c r="J1319" s="199">
        <f t="shared" si="115"/>
        <v>1</v>
      </c>
      <c r="K1319" s="198">
        <f t="shared" si="116"/>
        <v>0</v>
      </c>
    </row>
    <row r="1320" spans="1:12" ht="18" customHeight="1" thickBot="1" x14ac:dyDescent="0.3">
      <c r="A1320" s="82"/>
      <c r="B1320" s="82"/>
      <c r="C1320" s="82"/>
      <c r="D1320" s="82"/>
      <c r="E1320" s="82"/>
      <c r="F1320" s="11" t="s">
        <v>46</v>
      </c>
      <c r="G1320" s="281">
        <f>SUM(G1300:G1319)+G1286</f>
        <v>0</v>
      </c>
      <c r="H1320" s="320"/>
      <c r="I1320" s="119"/>
      <c r="J1320" s="196">
        <f>IF(G1320&gt;G1286,ROW(A1326),0)</f>
        <v>0</v>
      </c>
      <c r="K1320" s="75"/>
      <c r="L1320" s="193">
        <f>IF(G1320&gt;G1286,ROW(A1326),0)</f>
        <v>0</v>
      </c>
    </row>
    <row r="1321" spans="1:12" x14ac:dyDescent="0.25">
      <c r="A1321" s="82"/>
      <c r="B1321" s="82"/>
      <c r="C1321" s="82"/>
      <c r="D1321" s="82"/>
      <c r="E1321" s="82"/>
      <c r="F1321" s="82"/>
      <c r="G1321" s="82"/>
      <c r="H1321" s="82"/>
      <c r="I1321" s="119"/>
      <c r="J1321" s="75"/>
      <c r="K1321" s="75"/>
    </row>
    <row r="1322" spans="1:12" x14ac:dyDescent="0.25">
      <c r="A1322" t="s">
        <v>155</v>
      </c>
      <c r="B1322" s="82"/>
      <c r="C1322" s="82"/>
      <c r="D1322" s="82"/>
      <c r="E1322" s="82"/>
      <c r="F1322" s="82"/>
      <c r="G1322" s="82"/>
      <c r="H1322" s="82"/>
      <c r="I1322" s="119"/>
      <c r="J1322" s="75"/>
      <c r="K1322" s="75"/>
    </row>
    <row r="1323" spans="1:12" x14ac:dyDescent="0.25">
      <c r="A1323" s="82"/>
      <c r="B1323" s="82"/>
      <c r="C1323" s="82"/>
      <c r="D1323" s="82"/>
      <c r="E1323" s="82"/>
      <c r="F1323" s="82"/>
      <c r="G1323" s="82"/>
      <c r="H1323" s="82"/>
      <c r="I1323" s="119"/>
      <c r="J1323" s="75"/>
      <c r="K1323" s="75"/>
    </row>
    <row r="1324" spans="1:12" ht="18.75" x14ac:dyDescent="0.3">
      <c r="A1324" s="349" t="s">
        <v>43</v>
      </c>
      <c r="B1324" s="350">
        <f ca="1">imzatarihi</f>
        <v>46091</v>
      </c>
      <c r="C1324" s="352" t="s">
        <v>44</v>
      </c>
      <c r="D1324" s="348" t="str">
        <f>IF(kurulusyetkilisi&gt;0,kurulusyetkilisi,"")</f>
        <v/>
      </c>
      <c r="H1324" s="82"/>
      <c r="I1324" s="119"/>
      <c r="J1324" s="75"/>
      <c r="K1324" s="75"/>
      <c r="L1324" s="124"/>
    </row>
    <row r="1325" spans="1:12" ht="18.75" x14ac:dyDescent="0.3">
      <c r="B1325" s="351"/>
      <c r="C1325" s="352" t="s">
        <v>45</v>
      </c>
      <c r="F1325" s="349"/>
      <c r="H1325" s="82"/>
      <c r="I1325" s="119"/>
      <c r="J1325" s="75"/>
      <c r="K1325" s="75"/>
    </row>
    <row r="1326" spans="1:12" x14ac:dyDescent="0.25">
      <c r="A1326" s="82"/>
      <c r="B1326" s="82"/>
      <c r="C1326" s="82"/>
      <c r="D1326" s="82"/>
      <c r="E1326" s="82"/>
      <c r="F1326" s="82"/>
      <c r="G1326" s="82"/>
      <c r="H1326" s="82"/>
      <c r="I1326" s="119"/>
      <c r="J1326" s="75"/>
      <c r="K1326" s="75"/>
    </row>
    <row r="1327" spans="1:12" x14ac:dyDescent="0.25">
      <c r="A1327" s="501" t="s">
        <v>121</v>
      </c>
      <c r="B1327" s="501"/>
      <c r="C1327" s="501"/>
      <c r="D1327" s="501"/>
      <c r="E1327" s="501"/>
      <c r="F1327" s="501"/>
      <c r="G1327" s="501"/>
      <c r="H1327" s="501"/>
      <c r="I1327" s="116"/>
      <c r="J1327" s="75"/>
      <c r="K1327" s="75"/>
    </row>
    <row r="1328" spans="1:12" x14ac:dyDescent="0.25">
      <c r="A1328" s="489" t="str">
        <f>IF(YilDonem&lt;&gt;"",CONCATENATE(YilDonem," dönemine aittir."),"")</f>
        <v/>
      </c>
      <c r="B1328" s="489"/>
      <c r="C1328" s="489"/>
      <c r="D1328" s="489"/>
      <c r="E1328" s="489"/>
      <c r="F1328" s="489"/>
      <c r="G1328" s="489"/>
      <c r="H1328" s="489"/>
      <c r="I1328" s="116"/>
      <c r="J1328" s="75"/>
      <c r="K1328" s="75"/>
    </row>
    <row r="1329" spans="1:13" ht="15.95" customHeight="1" thickBot="1" x14ac:dyDescent="0.3">
      <c r="A1329" s="519" t="s">
        <v>148</v>
      </c>
      <c r="B1329" s="519"/>
      <c r="C1329" s="519"/>
      <c r="D1329" s="519"/>
      <c r="E1329" s="519"/>
      <c r="F1329" s="519"/>
      <c r="G1329" s="519"/>
      <c r="H1329" s="519"/>
      <c r="I1329" s="116"/>
      <c r="J1329" s="75"/>
      <c r="K1329" s="75"/>
    </row>
    <row r="1330" spans="1:13" ht="31.7" customHeight="1" thickBot="1" x14ac:dyDescent="0.3">
      <c r="A1330" s="520" t="s">
        <v>1</v>
      </c>
      <c r="B1330" s="521"/>
      <c r="C1330" s="493" t="str">
        <f>IF(ProjeNo&gt;0,ProjeNo,"")</f>
        <v/>
      </c>
      <c r="D1330" s="494"/>
      <c r="E1330" s="494"/>
      <c r="F1330" s="494"/>
      <c r="G1330" s="494"/>
      <c r="H1330" s="495"/>
      <c r="I1330" s="116"/>
      <c r="J1330" s="75"/>
      <c r="K1330" s="75"/>
    </row>
    <row r="1331" spans="1:13" ht="45" customHeight="1" thickBot="1" x14ac:dyDescent="0.3">
      <c r="A1331" s="522" t="s">
        <v>11</v>
      </c>
      <c r="B1331" s="523"/>
      <c r="C1331" s="498" t="str">
        <f>IF(ProjeAdi&gt;0,ProjeAdi,"")</f>
        <v/>
      </c>
      <c r="D1331" s="499"/>
      <c r="E1331" s="499"/>
      <c r="F1331" s="499"/>
      <c r="G1331" s="499"/>
      <c r="H1331" s="500"/>
      <c r="I1331" s="116"/>
      <c r="J1331" s="75"/>
      <c r="K1331" s="75"/>
    </row>
    <row r="1332" spans="1:13" s="46" customFormat="1" ht="37.15" customHeight="1" thickBot="1" x14ac:dyDescent="0.3">
      <c r="A1332" s="487" t="s">
        <v>7</v>
      </c>
      <c r="B1332" s="487" t="s">
        <v>118</v>
      </c>
      <c r="C1332" s="487" t="s">
        <v>119</v>
      </c>
      <c r="D1332" s="487" t="s">
        <v>120</v>
      </c>
      <c r="E1332" s="487" t="s">
        <v>93</v>
      </c>
      <c r="F1332" s="487" t="s">
        <v>94</v>
      </c>
      <c r="G1332" s="137" t="s">
        <v>95</v>
      </c>
      <c r="H1332" s="137" t="s">
        <v>95</v>
      </c>
      <c r="I1332" s="117"/>
      <c r="J1332" s="76"/>
      <c r="K1332" s="76"/>
      <c r="L1332" s="125"/>
      <c r="M1332" s="125"/>
    </row>
    <row r="1333" spans="1:13" ht="18" customHeight="1" thickBot="1" x14ac:dyDescent="0.3">
      <c r="A1333" s="505"/>
      <c r="B1333" s="505"/>
      <c r="C1333" s="505"/>
      <c r="D1333" s="505"/>
      <c r="E1333" s="505"/>
      <c r="F1333" s="505"/>
      <c r="G1333" s="138" t="s">
        <v>96</v>
      </c>
      <c r="H1333" s="138" t="s">
        <v>99</v>
      </c>
      <c r="I1333" s="116"/>
      <c r="J1333" s="75"/>
      <c r="K1333" s="75"/>
    </row>
    <row r="1334" spans="1:13" ht="18" customHeight="1" x14ac:dyDescent="0.25">
      <c r="A1334" s="70">
        <v>781</v>
      </c>
      <c r="B1334" s="54"/>
      <c r="C1334" s="55"/>
      <c r="D1334" s="77"/>
      <c r="E1334" s="56"/>
      <c r="F1334" s="299"/>
      <c r="G1334" s="285"/>
      <c r="H1334" s="272"/>
      <c r="I1334" s="197" t="str">
        <f>IF(AND(COUNTA(B1334:D1334)&gt;0,J1334=1),"Belge Tarihi,Belge Numarası ve KDV Dahil Tutar doldurulduktan sonra KDV Hariç Tutar doldurulabilir.","")</f>
        <v/>
      </c>
      <c r="J1334" s="199">
        <f>IF(COUNTA(E1334:F1334)+COUNTA(H1334)=3,0,1)</f>
        <v>1</v>
      </c>
      <c r="K1334" s="198">
        <f>IF(J1334=1,0,100000000)</f>
        <v>0</v>
      </c>
    </row>
    <row r="1335" spans="1:13" ht="18" customHeight="1" x14ac:dyDescent="0.25">
      <c r="A1335" s="52">
        <v>782</v>
      </c>
      <c r="B1335" s="36"/>
      <c r="C1335" s="37"/>
      <c r="D1335" s="38"/>
      <c r="E1335" s="78"/>
      <c r="F1335" s="300"/>
      <c r="G1335" s="286"/>
      <c r="H1335" s="279"/>
      <c r="I1335" s="197" t="str">
        <f t="shared" ref="I1335:I1353" si="117">IF(AND(COUNTA(B1335:D1335)&gt;0,J1335=1),"Belge Tarihi,Belge Numarası ve KDV Dahil Tutar doldurulduktan sonra KDV Hariç Tutar doldurulabilir.","")</f>
        <v/>
      </c>
      <c r="J1335" s="199">
        <f t="shared" ref="J1335:J1353" si="118">IF(COUNTA(E1335:F1335)+COUNTA(H1335)=3,0,1)</f>
        <v>1</v>
      </c>
      <c r="K1335" s="198">
        <f t="shared" ref="K1335:K1353" si="119">IF(J1335=1,0,100000000)</f>
        <v>0</v>
      </c>
    </row>
    <row r="1336" spans="1:13" ht="18" customHeight="1" x14ac:dyDescent="0.25">
      <c r="A1336" s="52">
        <v>783</v>
      </c>
      <c r="B1336" s="36"/>
      <c r="C1336" s="37"/>
      <c r="D1336" s="38"/>
      <c r="E1336" s="78"/>
      <c r="F1336" s="300"/>
      <c r="G1336" s="286"/>
      <c r="H1336" s="279"/>
      <c r="I1336" s="197" t="str">
        <f t="shared" si="117"/>
        <v/>
      </c>
      <c r="J1336" s="199">
        <f t="shared" si="118"/>
        <v>1</v>
      </c>
      <c r="K1336" s="198">
        <f t="shared" si="119"/>
        <v>0</v>
      </c>
    </row>
    <row r="1337" spans="1:13" ht="18" customHeight="1" x14ac:dyDescent="0.25">
      <c r="A1337" s="52">
        <v>784</v>
      </c>
      <c r="B1337" s="36"/>
      <c r="C1337" s="37"/>
      <c r="D1337" s="38"/>
      <c r="E1337" s="78"/>
      <c r="F1337" s="300"/>
      <c r="G1337" s="286"/>
      <c r="H1337" s="279"/>
      <c r="I1337" s="197" t="str">
        <f t="shared" si="117"/>
        <v/>
      </c>
      <c r="J1337" s="199">
        <f t="shared" si="118"/>
        <v>1</v>
      </c>
      <c r="K1337" s="198">
        <f t="shared" si="119"/>
        <v>0</v>
      </c>
    </row>
    <row r="1338" spans="1:13" ht="18" customHeight="1" x14ac:dyDescent="0.25">
      <c r="A1338" s="52">
        <v>785</v>
      </c>
      <c r="B1338" s="36"/>
      <c r="C1338" s="37"/>
      <c r="D1338" s="38"/>
      <c r="E1338" s="78"/>
      <c r="F1338" s="300"/>
      <c r="G1338" s="286"/>
      <c r="H1338" s="279"/>
      <c r="I1338" s="197" t="str">
        <f t="shared" si="117"/>
        <v/>
      </c>
      <c r="J1338" s="199">
        <f t="shared" si="118"/>
        <v>1</v>
      </c>
      <c r="K1338" s="198">
        <f t="shared" si="119"/>
        <v>0</v>
      </c>
    </row>
    <row r="1339" spans="1:13" ht="18" customHeight="1" x14ac:dyDescent="0.25">
      <c r="A1339" s="52">
        <v>786</v>
      </c>
      <c r="B1339" s="36"/>
      <c r="C1339" s="37"/>
      <c r="D1339" s="38"/>
      <c r="E1339" s="78"/>
      <c r="F1339" s="300"/>
      <c r="G1339" s="286"/>
      <c r="H1339" s="279"/>
      <c r="I1339" s="197" t="str">
        <f t="shared" si="117"/>
        <v/>
      </c>
      <c r="J1339" s="199">
        <f t="shared" si="118"/>
        <v>1</v>
      </c>
      <c r="K1339" s="198">
        <f t="shared" si="119"/>
        <v>0</v>
      </c>
    </row>
    <row r="1340" spans="1:13" ht="18" customHeight="1" x14ac:dyDescent="0.25">
      <c r="A1340" s="52">
        <v>787</v>
      </c>
      <c r="B1340" s="36"/>
      <c r="C1340" s="37"/>
      <c r="D1340" s="38"/>
      <c r="E1340" s="78"/>
      <c r="F1340" s="300"/>
      <c r="G1340" s="286"/>
      <c r="H1340" s="279"/>
      <c r="I1340" s="197" t="str">
        <f t="shared" si="117"/>
        <v/>
      </c>
      <c r="J1340" s="199">
        <f t="shared" si="118"/>
        <v>1</v>
      </c>
      <c r="K1340" s="198">
        <f t="shared" si="119"/>
        <v>0</v>
      </c>
    </row>
    <row r="1341" spans="1:13" ht="18" customHeight="1" x14ac:dyDescent="0.25">
      <c r="A1341" s="52">
        <v>788</v>
      </c>
      <c r="B1341" s="36"/>
      <c r="C1341" s="37"/>
      <c r="D1341" s="38"/>
      <c r="E1341" s="78"/>
      <c r="F1341" s="300"/>
      <c r="G1341" s="286"/>
      <c r="H1341" s="279"/>
      <c r="I1341" s="197" t="str">
        <f t="shared" si="117"/>
        <v/>
      </c>
      <c r="J1341" s="199">
        <f t="shared" si="118"/>
        <v>1</v>
      </c>
      <c r="K1341" s="198">
        <f t="shared" si="119"/>
        <v>0</v>
      </c>
    </row>
    <row r="1342" spans="1:13" ht="18" customHeight="1" x14ac:dyDescent="0.25">
      <c r="A1342" s="52">
        <v>789</v>
      </c>
      <c r="B1342" s="36"/>
      <c r="C1342" s="37"/>
      <c r="D1342" s="38"/>
      <c r="E1342" s="78"/>
      <c r="F1342" s="300"/>
      <c r="G1342" s="286"/>
      <c r="H1342" s="279"/>
      <c r="I1342" s="197" t="str">
        <f t="shared" si="117"/>
        <v/>
      </c>
      <c r="J1342" s="199">
        <f t="shared" si="118"/>
        <v>1</v>
      </c>
      <c r="K1342" s="198">
        <f t="shared" si="119"/>
        <v>0</v>
      </c>
    </row>
    <row r="1343" spans="1:13" ht="18" customHeight="1" x14ac:dyDescent="0.25">
      <c r="A1343" s="52">
        <v>790</v>
      </c>
      <c r="B1343" s="36"/>
      <c r="C1343" s="37"/>
      <c r="D1343" s="38"/>
      <c r="E1343" s="78"/>
      <c r="F1343" s="300"/>
      <c r="G1343" s="286"/>
      <c r="H1343" s="279"/>
      <c r="I1343" s="197" t="str">
        <f t="shared" si="117"/>
        <v/>
      </c>
      <c r="J1343" s="199">
        <f t="shared" si="118"/>
        <v>1</v>
      </c>
      <c r="K1343" s="198">
        <f t="shared" si="119"/>
        <v>0</v>
      </c>
    </row>
    <row r="1344" spans="1:13" ht="18" customHeight="1" x14ac:dyDescent="0.25">
      <c r="A1344" s="52">
        <v>791</v>
      </c>
      <c r="B1344" s="36"/>
      <c r="C1344" s="37"/>
      <c r="D1344" s="38"/>
      <c r="E1344" s="78"/>
      <c r="F1344" s="300"/>
      <c r="G1344" s="286"/>
      <c r="H1344" s="279"/>
      <c r="I1344" s="197" t="str">
        <f t="shared" si="117"/>
        <v/>
      </c>
      <c r="J1344" s="199">
        <f t="shared" si="118"/>
        <v>1</v>
      </c>
      <c r="K1344" s="198">
        <f t="shared" si="119"/>
        <v>0</v>
      </c>
    </row>
    <row r="1345" spans="1:12" ht="18" customHeight="1" x14ac:dyDescent="0.25">
      <c r="A1345" s="52">
        <v>792</v>
      </c>
      <c r="B1345" s="36"/>
      <c r="C1345" s="37"/>
      <c r="D1345" s="38"/>
      <c r="E1345" s="78"/>
      <c r="F1345" s="300"/>
      <c r="G1345" s="286"/>
      <c r="H1345" s="279"/>
      <c r="I1345" s="197" t="str">
        <f t="shared" si="117"/>
        <v/>
      </c>
      <c r="J1345" s="199">
        <f t="shared" si="118"/>
        <v>1</v>
      </c>
      <c r="K1345" s="198">
        <f t="shared" si="119"/>
        <v>0</v>
      </c>
    </row>
    <row r="1346" spans="1:12" ht="18" customHeight="1" x14ac:dyDescent="0.25">
      <c r="A1346" s="52">
        <v>793</v>
      </c>
      <c r="B1346" s="36"/>
      <c r="C1346" s="37"/>
      <c r="D1346" s="38"/>
      <c r="E1346" s="78"/>
      <c r="F1346" s="300"/>
      <c r="G1346" s="286"/>
      <c r="H1346" s="279"/>
      <c r="I1346" s="197" t="str">
        <f t="shared" si="117"/>
        <v/>
      </c>
      <c r="J1346" s="199">
        <f t="shared" si="118"/>
        <v>1</v>
      </c>
      <c r="K1346" s="198">
        <f t="shared" si="119"/>
        <v>0</v>
      </c>
    </row>
    <row r="1347" spans="1:12" ht="18" customHeight="1" x14ac:dyDescent="0.25">
      <c r="A1347" s="52">
        <v>794</v>
      </c>
      <c r="B1347" s="36"/>
      <c r="C1347" s="37"/>
      <c r="D1347" s="38"/>
      <c r="E1347" s="78"/>
      <c r="F1347" s="300"/>
      <c r="G1347" s="286"/>
      <c r="H1347" s="279"/>
      <c r="I1347" s="197" t="str">
        <f t="shared" si="117"/>
        <v/>
      </c>
      <c r="J1347" s="199">
        <f t="shared" si="118"/>
        <v>1</v>
      </c>
      <c r="K1347" s="198">
        <f t="shared" si="119"/>
        <v>0</v>
      </c>
    </row>
    <row r="1348" spans="1:12" ht="18" customHeight="1" x14ac:dyDescent="0.25">
      <c r="A1348" s="52">
        <v>795</v>
      </c>
      <c r="B1348" s="36"/>
      <c r="C1348" s="37"/>
      <c r="D1348" s="38"/>
      <c r="E1348" s="78"/>
      <c r="F1348" s="300"/>
      <c r="G1348" s="286"/>
      <c r="H1348" s="279"/>
      <c r="I1348" s="197" t="str">
        <f t="shared" si="117"/>
        <v/>
      </c>
      <c r="J1348" s="199">
        <f t="shared" si="118"/>
        <v>1</v>
      </c>
      <c r="K1348" s="198">
        <f t="shared" si="119"/>
        <v>0</v>
      </c>
    </row>
    <row r="1349" spans="1:12" ht="18" customHeight="1" x14ac:dyDescent="0.25">
      <c r="A1349" s="52">
        <v>796</v>
      </c>
      <c r="B1349" s="36"/>
      <c r="C1349" s="37"/>
      <c r="D1349" s="38"/>
      <c r="E1349" s="78"/>
      <c r="F1349" s="300"/>
      <c r="G1349" s="286"/>
      <c r="H1349" s="279"/>
      <c r="I1349" s="197" t="str">
        <f t="shared" si="117"/>
        <v/>
      </c>
      <c r="J1349" s="199">
        <f t="shared" si="118"/>
        <v>1</v>
      </c>
      <c r="K1349" s="198">
        <f t="shared" si="119"/>
        <v>0</v>
      </c>
    </row>
    <row r="1350" spans="1:12" ht="18" customHeight="1" x14ac:dyDescent="0.25">
      <c r="A1350" s="52">
        <v>797</v>
      </c>
      <c r="B1350" s="36"/>
      <c r="C1350" s="37"/>
      <c r="D1350" s="38"/>
      <c r="E1350" s="78"/>
      <c r="F1350" s="300"/>
      <c r="G1350" s="286"/>
      <c r="H1350" s="279"/>
      <c r="I1350" s="197" t="str">
        <f t="shared" si="117"/>
        <v/>
      </c>
      <c r="J1350" s="199">
        <f t="shared" si="118"/>
        <v>1</v>
      </c>
      <c r="K1350" s="198">
        <f t="shared" si="119"/>
        <v>0</v>
      </c>
    </row>
    <row r="1351" spans="1:12" ht="18" customHeight="1" x14ac:dyDescent="0.25">
      <c r="A1351" s="52">
        <v>798</v>
      </c>
      <c r="B1351" s="36"/>
      <c r="C1351" s="37"/>
      <c r="D1351" s="38"/>
      <c r="E1351" s="78"/>
      <c r="F1351" s="300"/>
      <c r="G1351" s="286"/>
      <c r="H1351" s="279"/>
      <c r="I1351" s="197" t="str">
        <f t="shared" si="117"/>
        <v/>
      </c>
      <c r="J1351" s="199">
        <f t="shared" si="118"/>
        <v>1</v>
      </c>
      <c r="K1351" s="198">
        <f t="shared" si="119"/>
        <v>0</v>
      </c>
    </row>
    <row r="1352" spans="1:12" ht="18" customHeight="1" x14ac:dyDescent="0.25">
      <c r="A1352" s="52">
        <v>799</v>
      </c>
      <c r="B1352" s="36"/>
      <c r="C1352" s="37"/>
      <c r="D1352" s="38"/>
      <c r="E1352" s="78"/>
      <c r="F1352" s="300"/>
      <c r="G1352" s="286"/>
      <c r="H1352" s="279"/>
      <c r="I1352" s="197" t="str">
        <f t="shared" si="117"/>
        <v/>
      </c>
      <c r="J1352" s="199">
        <f t="shared" si="118"/>
        <v>1</v>
      </c>
      <c r="K1352" s="198">
        <f t="shared" si="119"/>
        <v>0</v>
      </c>
    </row>
    <row r="1353" spans="1:12" ht="18" customHeight="1" thickBot="1" x14ac:dyDescent="0.3">
      <c r="A1353" s="71">
        <v>800</v>
      </c>
      <c r="B1353" s="39"/>
      <c r="C1353" s="40"/>
      <c r="D1353" s="41"/>
      <c r="E1353" s="80"/>
      <c r="F1353" s="301"/>
      <c r="G1353" s="287"/>
      <c r="H1353" s="280"/>
      <c r="I1353" s="197" t="str">
        <f t="shared" si="117"/>
        <v/>
      </c>
      <c r="J1353" s="199">
        <f t="shared" si="118"/>
        <v>1</v>
      </c>
      <c r="K1353" s="198">
        <f t="shared" si="119"/>
        <v>0</v>
      </c>
    </row>
    <row r="1354" spans="1:12" ht="18" customHeight="1" thickBot="1" x14ac:dyDescent="0.3">
      <c r="A1354" s="82"/>
      <c r="B1354" s="82"/>
      <c r="C1354" s="82"/>
      <c r="D1354" s="82"/>
      <c r="E1354" s="82"/>
      <c r="F1354" s="11" t="s">
        <v>46</v>
      </c>
      <c r="G1354" s="281">
        <f>SUM(G1334:G1353)+G1320</f>
        <v>0</v>
      </c>
      <c r="H1354" s="320"/>
      <c r="I1354" s="119"/>
      <c r="J1354" s="196">
        <f>IF(G1354&gt;G1320,ROW(A1360),0)</f>
        <v>0</v>
      </c>
      <c r="K1354" s="75"/>
      <c r="L1354" s="193">
        <f>IF(G1354&gt;G1320,ROW(A1360),0)</f>
        <v>0</v>
      </c>
    </row>
    <row r="1355" spans="1:12" x14ac:dyDescent="0.25">
      <c r="A1355" s="82"/>
      <c r="B1355" s="82"/>
      <c r="C1355" s="82"/>
      <c r="D1355" s="82"/>
      <c r="E1355" s="82"/>
      <c r="F1355" s="82"/>
      <c r="G1355" s="82"/>
      <c r="H1355" s="82"/>
      <c r="I1355" s="119"/>
      <c r="J1355" s="75"/>
      <c r="K1355" s="75"/>
    </row>
    <row r="1356" spans="1:12" x14ac:dyDescent="0.25">
      <c r="A1356" t="s">
        <v>155</v>
      </c>
      <c r="B1356" s="82"/>
      <c r="C1356" s="82"/>
      <c r="D1356" s="82"/>
      <c r="E1356" s="82"/>
      <c r="F1356" s="82"/>
      <c r="G1356" s="82"/>
      <c r="H1356" s="82"/>
      <c r="I1356" s="119"/>
      <c r="J1356" s="75"/>
      <c r="K1356" s="75"/>
    </row>
    <row r="1357" spans="1:12" x14ac:dyDescent="0.25">
      <c r="A1357" s="82"/>
      <c r="B1357" s="82"/>
      <c r="C1357" s="82"/>
      <c r="D1357" s="82"/>
      <c r="E1357" s="82"/>
      <c r="F1357" s="82"/>
      <c r="G1357" s="82"/>
      <c r="H1357" s="82"/>
      <c r="I1357" s="119"/>
      <c r="J1357" s="75"/>
      <c r="K1357" s="75"/>
    </row>
    <row r="1358" spans="1:12" ht="18.75" x14ac:dyDescent="0.3">
      <c r="A1358" s="349" t="s">
        <v>43</v>
      </c>
      <c r="B1358" s="350">
        <f ca="1">imzatarihi</f>
        <v>46091</v>
      </c>
      <c r="C1358" s="352" t="s">
        <v>44</v>
      </c>
      <c r="D1358" s="348" t="str">
        <f>IF(kurulusyetkilisi&gt;0,kurulusyetkilisi,"")</f>
        <v/>
      </c>
      <c r="H1358" s="82"/>
      <c r="I1358" s="119"/>
      <c r="J1358" s="75"/>
      <c r="K1358" s="75"/>
    </row>
    <row r="1359" spans="1:12" ht="18.75" x14ac:dyDescent="0.3">
      <c r="B1359" s="351"/>
      <c r="C1359" s="352" t="s">
        <v>45</v>
      </c>
      <c r="F1359" s="349"/>
      <c r="H1359" s="82"/>
      <c r="I1359" s="119"/>
      <c r="J1359" s="75"/>
      <c r="K1359" s="75"/>
    </row>
    <row r="1360" spans="1:12" x14ac:dyDescent="0.25">
      <c r="A1360" s="82"/>
      <c r="B1360" s="82"/>
      <c r="C1360" s="82"/>
      <c r="D1360" s="82"/>
      <c r="E1360" s="82"/>
      <c r="F1360" s="82"/>
      <c r="G1360" s="82"/>
      <c r="H1360" s="82"/>
      <c r="I1360" s="119"/>
      <c r="J1360" s="75"/>
      <c r="K1360" s="75"/>
    </row>
    <row r="1361" spans="1:13" x14ac:dyDescent="0.25">
      <c r="A1361" s="501" t="s">
        <v>121</v>
      </c>
      <c r="B1361" s="501"/>
      <c r="C1361" s="501"/>
      <c r="D1361" s="501"/>
      <c r="E1361" s="501"/>
      <c r="F1361" s="501"/>
      <c r="G1361" s="501"/>
      <c r="H1361" s="501"/>
      <c r="I1361" s="116"/>
      <c r="J1361" s="75"/>
      <c r="K1361" s="75"/>
    </row>
    <row r="1362" spans="1:13" x14ac:dyDescent="0.25">
      <c r="A1362" s="489" t="str">
        <f>IF(YilDonem&lt;&gt;"",CONCATENATE(YilDonem," dönemine aittir."),"")</f>
        <v/>
      </c>
      <c r="B1362" s="489"/>
      <c r="C1362" s="489"/>
      <c r="D1362" s="489"/>
      <c r="E1362" s="489"/>
      <c r="F1362" s="489"/>
      <c r="G1362" s="489"/>
      <c r="H1362" s="489"/>
      <c r="I1362" s="116"/>
      <c r="J1362" s="75"/>
      <c r="K1362" s="75"/>
    </row>
    <row r="1363" spans="1:13" ht="15.95" customHeight="1" thickBot="1" x14ac:dyDescent="0.3">
      <c r="A1363" s="519" t="s">
        <v>148</v>
      </c>
      <c r="B1363" s="519"/>
      <c r="C1363" s="519"/>
      <c r="D1363" s="519"/>
      <c r="E1363" s="519"/>
      <c r="F1363" s="519"/>
      <c r="G1363" s="519"/>
      <c r="H1363" s="519"/>
      <c r="I1363" s="116"/>
      <c r="J1363" s="75"/>
      <c r="K1363" s="75"/>
    </row>
    <row r="1364" spans="1:13" ht="31.7" customHeight="1" thickBot="1" x14ac:dyDescent="0.3">
      <c r="A1364" s="520" t="s">
        <v>1</v>
      </c>
      <c r="B1364" s="521"/>
      <c r="C1364" s="493" t="str">
        <f>IF(ProjeNo&gt;0,ProjeNo,"")</f>
        <v/>
      </c>
      <c r="D1364" s="494"/>
      <c r="E1364" s="494"/>
      <c r="F1364" s="494"/>
      <c r="G1364" s="494"/>
      <c r="H1364" s="495"/>
      <c r="I1364" s="116"/>
      <c r="J1364" s="75"/>
      <c r="K1364" s="75"/>
    </row>
    <row r="1365" spans="1:13" ht="45" customHeight="1" thickBot="1" x14ac:dyDescent="0.3">
      <c r="A1365" s="522" t="s">
        <v>11</v>
      </c>
      <c r="B1365" s="523"/>
      <c r="C1365" s="498" t="str">
        <f>IF(ProjeAdi&gt;0,ProjeAdi,"")</f>
        <v/>
      </c>
      <c r="D1365" s="499"/>
      <c r="E1365" s="499"/>
      <c r="F1365" s="499"/>
      <c r="G1365" s="499"/>
      <c r="H1365" s="500"/>
      <c r="I1365" s="116"/>
      <c r="J1365" s="75"/>
      <c r="K1365" s="75"/>
    </row>
    <row r="1366" spans="1:13" s="46" customFormat="1" ht="37.15" customHeight="1" thickBot="1" x14ac:dyDescent="0.3">
      <c r="A1366" s="487" t="s">
        <v>7</v>
      </c>
      <c r="B1366" s="487" t="s">
        <v>118</v>
      </c>
      <c r="C1366" s="487" t="s">
        <v>119</v>
      </c>
      <c r="D1366" s="487" t="s">
        <v>120</v>
      </c>
      <c r="E1366" s="487" t="s">
        <v>93</v>
      </c>
      <c r="F1366" s="487" t="s">
        <v>94</v>
      </c>
      <c r="G1366" s="137" t="s">
        <v>95</v>
      </c>
      <c r="H1366" s="137" t="s">
        <v>95</v>
      </c>
      <c r="I1366" s="117"/>
      <c r="J1366" s="76"/>
      <c r="K1366" s="76"/>
      <c r="L1366" s="125"/>
      <c r="M1366" s="125"/>
    </row>
    <row r="1367" spans="1:13" ht="18" customHeight="1" thickBot="1" x14ac:dyDescent="0.3">
      <c r="A1367" s="505"/>
      <c r="B1367" s="505"/>
      <c r="C1367" s="505"/>
      <c r="D1367" s="505"/>
      <c r="E1367" s="505"/>
      <c r="F1367" s="505"/>
      <c r="G1367" s="138" t="s">
        <v>96</v>
      </c>
      <c r="H1367" s="138" t="s">
        <v>99</v>
      </c>
      <c r="I1367" s="116"/>
      <c r="J1367" s="75"/>
      <c r="K1367" s="75"/>
    </row>
    <row r="1368" spans="1:13" ht="18" customHeight="1" x14ac:dyDescent="0.25">
      <c r="A1368" s="70">
        <v>801</v>
      </c>
      <c r="B1368" s="54"/>
      <c r="C1368" s="55"/>
      <c r="D1368" s="77"/>
      <c r="E1368" s="56"/>
      <c r="F1368" s="299"/>
      <c r="G1368" s="285"/>
      <c r="H1368" s="272"/>
      <c r="I1368" s="197" t="str">
        <f>IF(AND(COUNTA(B1368:D1368)&gt;0,J1368=1),"Belge Tarihi,Belge Numarası ve KDV Dahil Tutar doldurulduktan sonra KDV Hariç Tutar doldurulabilir.","")</f>
        <v/>
      </c>
      <c r="J1368" s="199">
        <f>IF(COUNTA(E1368:F1368)+COUNTA(H1368)=3,0,1)</f>
        <v>1</v>
      </c>
      <c r="K1368" s="198">
        <f>IF(J1368=1,0,100000000)</f>
        <v>0</v>
      </c>
    </row>
    <row r="1369" spans="1:13" ht="18" customHeight="1" x14ac:dyDescent="0.25">
      <c r="A1369" s="52">
        <v>802</v>
      </c>
      <c r="B1369" s="36"/>
      <c r="C1369" s="37"/>
      <c r="D1369" s="38"/>
      <c r="E1369" s="78"/>
      <c r="F1369" s="300"/>
      <c r="G1369" s="286"/>
      <c r="H1369" s="279"/>
      <c r="I1369" s="197" t="str">
        <f t="shared" ref="I1369:I1387" si="120">IF(AND(COUNTA(B1369:D1369)&gt;0,J1369=1),"Belge Tarihi,Belge Numarası ve KDV Dahil Tutar doldurulduktan sonra KDV Hariç Tutar doldurulabilir.","")</f>
        <v/>
      </c>
      <c r="J1369" s="199">
        <f t="shared" ref="J1369:J1387" si="121">IF(COUNTA(E1369:F1369)+COUNTA(H1369)=3,0,1)</f>
        <v>1</v>
      </c>
      <c r="K1369" s="198">
        <f t="shared" ref="K1369:K1387" si="122">IF(J1369=1,0,100000000)</f>
        <v>0</v>
      </c>
    </row>
    <row r="1370" spans="1:13" ht="18" customHeight="1" x14ac:dyDescent="0.25">
      <c r="A1370" s="52">
        <v>803</v>
      </c>
      <c r="B1370" s="36"/>
      <c r="C1370" s="37"/>
      <c r="D1370" s="38"/>
      <c r="E1370" s="78"/>
      <c r="F1370" s="300"/>
      <c r="G1370" s="286"/>
      <c r="H1370" s="279"/>
      <c r="I1370" s="197" t="str">
        <f t="shared" si="120"/>
        <v/>
      </c>
      <c r="J1370" s="199">
        <f t="shared" si="121"/>
        <v>1</v>
      </c>
      <c r="K1370" s="198">
        <f t="shared" si="122"/>
        <v>0</v>
      </c>
    </row>
    <row r="1371" spans="1:13" ht="18" customHeight="1" x14ac:dyDescent="0.25">
      <c r="A1371" s="52">
        <v>804</v>
      </c>
      <c r="B1371" s="36"/>
      <c r="C1371" s="37"/>
      <c r="D1371" s="38"/>
      <c r="E1371" s="78"/>
      <c r="F1371" s="300"/>
      <c r="G1371" s="286"/>
      <c r="H1371" s="279"/>
      <c r="I1371" s="197" t="str">
        <f t="shared" si="120"/>
        <v/>
      </c>
      <c r="J1371" s="199">
        <f t="shared" si="121"/>
        <v>1</v>
      </c>
      <c r="K1371" s="198">
        <f t="shared" si="122"/>
        <v>0</v>
      </c>
    </row>
    <row r="1372" spans="1:13" ht="18" customHeight="1" x14ac:dyDescent="0.25">
      <c r="A1372" s="52">
        <v>805</v>
      </c>
      <c r="B1372" s="36"/>
      <c r="C1372" s="37"/>
      <c r="D1372" s="38"/>
      <c r="E1372" s="78"/>
      <c r="F1372" s="300"/>
      <c r="G1372" s="286"/>
      <c r="H1372" s="279"/>
      <c r="I1372" s="197" t="str">
        <f t="shared" si="120"/>
        <v/>
      </c>
      <c r="J1372" s="199">
        <f t="shared" si="121"/>
        <v>1</v>
      </c>
      <c r="K1372" s="198">
        <f t="shared" si="122"/>
        <v>0</v>
      </c>
    </row>
    <row r="1373" spans="1:13" ht="18" customHeight="1" x14ac:dyDescent="0.25">
      <c r="A1373" s="52">
        <v>806</v>
      </c>
      <c r="B1373" s="36"/>
      <c r="C1373" s="37"/>
      <c r="D1373" s="38"/>
      <c r="E1373" s="78"/>
      <c r="F1373" s="300"/>
      <c r="G1373" s="286"/>
      <c r="H1373" s="279"/>
      <c r="I1373" s="197" t="str">
        <f t="shared" si="120"/>
        <v/>
      </c>
      <c r="J1373" s="199">
        <f t="shared" si="121"/>
        <v>1</v>
      </c>
      <c r="K1373" s="198">
        <f t="shared" si="122"/>
        <v>0</v>
      </c>
    </row>
    <row r="1374" spans="1:13" ht="18" customHeight="1" x14ac:dyDescent="0.25">
      <c r="A1374" s="52">
        <v>807</v>
      </c>
      <c r="B1374" s="36"/>
      <c r="C1374" s="37"/>
      <c r="D1374" s="38"/>
      <c r="E1374" s="78"/>
      <c r="F1374" s="300"/>
      <c r="G1374" s="286"/>
      <c r="H1374" s="279"/>
      <c r="I1374" s="197" t="str">
        <f t="shared" si="120"/>
        <v/>
      </c>
      <c r="J1374" s="199">
        <f t="shared" si="121"/>
        <v>1</v>
      </c>
      <c r="K1374" s="198">
        <f t="shared" si="122"/>
        <v>0</v>
      </c>
    </row>
    <row r="1375" spans="1:13" ht="18" customHeight="1" x14ac:dyDescent="0.25">
      <c r="A1375" s="52">
        <v>808</v>
      </c>
      <c r="B1375" s="36"/>
      <c r="C1375" s="37"/>
      <c r="D1375" s="38"/>
      <c r="E1375" s="78"/>
      <c r="F1375" s="300"/>
      <c r="G1375" s="286"/>
      <c r="H1375" s="279"/>
      <c r="I1375" s="197" t="str">
        <f t="shared" si="120"/>
        <v/>
      </c>
      <c r="J1375" s="199">
        <f t="shared" si="121"/>
        <v>1</v>
      </c>
      <c r="K1375" s="198">
        <f t="shared" si="122"/>
        <v>0</v>
      </c>
    </row>
    <row r="1376" spans="1:13" ht="18" customHeight="1" x14ac:dyDescent="0.25">
      <c r="A1376" s="52">
        <v>809</v>
      </c>
      <c r="B1376" s="36"/>
      <c r="C1376" s="37"/>
      <c r="D1376" s="38"/>
      <c r="E1376" s="78"/>
      <c r="F1376" s="300"/>
      <c r="G1376" s="286"/>
      <c r="H1376" s="279"/>
      <c r="I1376" s="197" t="str">
        <f t="shared" si="120"/>
        <v/>
      </c>
      <c r="J1376" s="199">
        <f t="shared" si="121"/>
        <v>1</v>
      </c>
      <c r="K1376" s="198">
        <f t="shared" si="122"/>
        <v>0</v>
      </c>
    </row>
    <row r="1377" spans="1:12" ht="18" customHeight="1" x14ac:dyDescent="0.25">
      <c r="A1377" s="52">
        <v>810</v>
      </c>
      <c r="B1377" s="36"/>
      <c r="C1377" s="37"/>
      <c r="D1377" s="38"/>
      <c r="E1377" s="78"/>
      <c r="F1377" s="300"/>
      <c r="G1377" s="286"/>
      <c r="H1377" s="279"/>
      <c r="I1377" s="197" t="str">
        <f t="shared" si="120"/>
        <v/>
      </c>
      <c r="J1377" s="199">
        <f t="shared" si="121"/>
        <v>1</v>
      </c>
      <c r="K1377" s="198">
        <f t="shared" si="122"/>
        <v>0</v>
      </c>
    </row>
    <row r="1378" spans="1:12" ht="18" customHeight="1" x14ac:dyDescent="0.25">
      <c r="A1378" s="52">
        <v>811</v>
      </c>
      <c r="B1378" s="36"/>
      <c r="C1378" s="37"/>
      <c r="D1378" s="38"/>
      <c r="E1378" s="78"/>
      <c r="F1378" s="300"/>
      <c r="G1378" s="286"/>
      <c r="H1378" s="279"/>
      <c r="I1378" s="197" t="str">
        <f t="shared" si="120"/>
        <v/>
      </c>
      <c r="J1378" s="199">
        <f t="shared" si="121"/>
        <v>1</v>
      </c>
      <c r="K1378" s="198">
        <f t="shared" si="122"/>
        <v>0</v>
      </c>
    </row>
    <row r="1379" spans="1:12" ht="18" customHeight="1" x14ac:dyDescent="0.25">
      <c r="A1379" s="52">
        <v>812</v>
      </c>
      <c r="B1379" s="36"/>
      <c r="C1379" s="37"/>
      <c r="D1379" s="38"/>
      <c r="E1379" s="78"/>
      <c r="F1379" s="300"/>
      <c r="G1379" s="286"/>
      <c r="H1379" s="279"/>
      <c r="I1379" s="197" t="str">
        <f t="shared" si="120"/>
        <v/>
      </c>
      <c r="J1379" s="199">
        <f t="shared" si="121"/>
        <v>1</v>
      </c>
      <c r="K1379" s="198">
        <f t="shared" si="122"/>
        <v>0</v>
      </c>
    </row>
    <row r="1380" spans="1:12" ht="18" customHeight="1" x14ac:dyDescent="0.25">
      <c r="A1380" s="52">
        <v>813</v>
      </c>
      <c r="B1380" s="36"/>
      <c r="C1380" s="37"/>
      <c r="D1380" s="38"/>
      <c r="E1380" s="78"/>
      <c r="F1380" s="300"/>
      <c r="G1380" s="286"/>
      <c r="H1380" s="279"/>
      <c r="I1380" s="197" t="str">
        <f t="shared" si="120"/>
        <v/>
      </c>
      <c r="J1380" s="199">
        <f t="shared" si="121"/>
        <v>1</v>
      </c>
      <c r="K1380" s="198">
        <f t="shared" si="122"/>
        <v>0</v>
      </c>
    </row>
    <row r="1381" spans="1:12" ht="18" customHeight="1" x14ac:dyDescent="0.25">
      <c r="A1381" s="52">
        <v>814</v>
      </c>
      <c r="B1381" s="36"/>
      <c r="C1381" s="37"/>
      <c r="D1381" s="38"/>
      <c r="E1381" s="78"/>
      <c r="F1381" s="300"/>
      <c r="G1381" s="286"/>
      <c r="H1381" s="279"/>
      <c r="I1381" s="197" t="str">
        <f t="shared" si="120"/>
        <v/>
      </c>
      <c r="J1381" s="199">
        <f t="shared" si="121"/>
        <v>1</v>
      </c>
      <c r="K1381" s="198">
        <f t="shared" si="122"/>
        <v>0</v>
      </c>
    </row>
    <row r="1382" spans="1:12" ht="18" customHeight="1" x14ac:dyDescent="0.25">
      <c r="A1382" s="52">
        <v>815</v>
      </c>
      <c r="B1382" s="36"/>
      <c r="C1382" s="37"/>
      <c r="D1382" s="38"/>
      <c r="E1382" s="78"/>
      <c r="F1382" s="300"/>
      <c r="G1382" s="286"/>
      <c r="H1382" s="279"/>
      <c r="I1382" s="197" t="str">
        <f t="shared" si="120"/>
        <v/>
      </c>
      <c r="J1382" s="199">
        <f t="shared" si="121"/>
        <v>1</v>
      </c>
      <c r="K1382" s="198">
        <f t="shared" si="122"/>
        <v>0</v>
      </c>
    </row>
    <row r="1383" spans="1:12" ht="18" customHeight="1" x14ac:dyDescent="0.25">
      <c r="A1383" s="52">
        <v>816</v>
      </c>
      <c r="B1383" s="36"/>
      <c r="C1383" s="37"/>
      <c r="D1383" s="38"/>
      <c r="E1383" s="78"/>
      <c r="F1383" s="300"/>
      <c r="G1383" s="286"/>
      <c r="H1383" s="279"/>
      <c r="I1383" s="197" t="str">
        <f t="shared" si="120"/>
        <v/>
      </c>
      <c r="J1383" s="199">
        <f t="shared" si="121"/>
        <v>1</v>
      </c>
      <c r="K1383" s="198">
        <f t="shared" si="122"/>
        <v>0</v>
      </c>
    </row>
    <row r="1384" spans="1:12" ht="18" customHeight="1" x14ac:dyDescent="0.25">
      <c r="A1384" s="52">
        <v>817</v>
      </c>
      <c r="B1384" s="36"/>
      <c r="C1384" s="37"/>
      <c r="D1384" s="38"/>
      <c r="E1384" s="78"/>
      <c r="F1384" s="300"/>
      <c r="G1384" s="286"/>
      <c r="H1384" s="279"/>
      <c r="I1384" s="197" t="str">
        <f t="shared" si="120"/>
        <v/>
      </c>
      <c r="J1384" s="199">
        <f t="shared" si="121"/>
        <v>1</v>
      </c>
      <c r="K1384" s="198">
        <f t="shared" si="122"/>
        <v>0</v>
      </c>
    </row>
    <row r="1385" spans="1:12" ht="18" customHeight="1" x14ac:dyDescent="0.25">
      <c r="A1385" s="52">
        <v>818</v>
      </c>
      <c r="B1385" s="36"/>
      <c r="C1385" s="37"/>
      <c r="D1385" s="38"/>
      <c r="E1385" s="78"/>
      <c r="F1385" s="300"/>
      <c r="G1385" s="286"/>
      <c r="H1385" s="279"/>
      <c r="I1385" s="197" t="str">
        <f t="shared" si="120"/>
        <v/>
      </c>
      <c r="J1385" s="199">
        <f t="shared" si="121"/>
        <v>1</v>
      </c>
      <c r="K1385" s="198">
        <f t="shared" si="122"/>
        <v>0</v>
      </c>
    </row>
    <row r="1386" spans="1:12" ht="18" customHeight="1" x14ac:dyDescent="0.25">
      <c r="A1386" s="52">
        <v>819</v>
      </c>
      <c r="B1386" s="36"/>
      <c r="C1386" s="37"/>
      <c r="D1386" s="38"/>
      <c r="E1386" s="78"/>
      <c r="F1386" s="300"/>
      <c r="G1386" s="286"/>
      <c r="H1386" s="279"/>
      <c r="I1386" s="197" t="str">
        <f t="shared" si="120"/>
        <v/>
      </c>
      <c r="J1386" s="199">
        <f t="shared" si="121"/>
        <v>1</v>
      </c>
      <c r="K1386" s="198">
        <f t="shared" si="122"/>
        <v>0</v>
      </c>
    </row>
    <row r="1387" spans="1:12" ht="18" customHeight="1" thickBot="1" x14ac:dyDescent="0.3">
      <c r="A1387" s="71">
        <v>820</v>
      </c>
      <c r="B1387" s="39"/>
      <c r="C1387" s="40"/>
      <c r="D1387" s="41"/>
      <c r="E1387" s="80"/>
      <c r="F1387" s="301"/>
      <c r="G1387" s="287"/>
      <c r="H1387" s="280"/>
      <c r="I1387" s="197" t="str">
        <f t="shared" si="120"/>
        <v/>
      </c>
      <c r="J1387" s="199">
        <f t="shared" si="121"/>
        <v>1</v>
      </c>
      <c r="K1387" s="198">
        <f t="shared" si="122"/>
        <v>0</v>
      </c>
    </row>
    <row r="1388" spans="1:12" ht="18" customHeight="1" thickBot="1" x14ac:dyDescent="0.3">
      <c r="A1388" s="82"/>
      <c r="B1388" s="82"/>
      <c r="C1388" s="82"/>
      <c r="D1388" s="82"/>
      <c r="E1388" s="82"/>
      <c r="F1388" s="11" t="s">
        <v>46</v>
      </c>
      <c r="G1388" s="281">
        <f>SUM(G1368:G1387)+G1354</f>
        <v>0</v>
      </c>
      <c r="H1388" s="320"/>
      <c r="I1388" s="119"/>
      <c r="J1388" s="196">
        <f>IF(G1388&gt;G1354,ROW(A1394),0)</f>
        <v>0</v>
      </c>
      <c r="K1388" s="75"/>
      <c r="L1388" s="193">
        <f>IF(G1388&gt;G1354,ROW(A1394),0)</f>
        <v>0</v>
      </c>
    </row>
    <row r="1389" spans="1:12" x14ac:dyDescent="0.25">
      <c r="A1389" s="82"/>
      <c r="B1389" s="82"/>
      <c r="C1389" s="82"/>
      <c r="D1389" s="82"/>
      <c r="E1389" s="82"/>
      <c r="F1389" s="82"/>
      <c r="G1389" s="82"/>
      <c r="H1389" s="82"/>
      <c r="I1389" s="119"/>
      <c r="J1389" s="75"/>
      <c r="K1389" s="75"/>
    </row>
    <row r="1390" spans="1:12" x14ac:dyDescent="0.25">
      <c r="A1390" t="s">
        <v>155</v>
      </c>
      <c r="B1390" s="82"/>
      <c r="C1390" s="82"/>
      <c r="D1390" s="82"/>
      <c r="E1390" s="82"/>
      <c r="F1390" s="82"/>
      <c r="G1390" s="82"/>
      <c r="H1390" s="82"/>
      <c r="I1390" s="119"/>
      <c r="J1390" s="75"/>
      <c r="K1390" s="75"/>
    </row>
    <row r="1391" spans="1:12" x14ac:dyDescent="0.25">
      <c r="A1391" s="82"/>
      <c r="B1391" s="82"/>
      <c r="C1391" s="82"/>
      <c r="D1391" s="82"/>
      <c r="E1391" s="82"/>
      <c r="F1391" s="82"/>
      <c r="G1391" s="82"/>
      <c r="H1391" s="82"/>
      <c r="I1391" s="119"/>
      <c r="J1391" s="75"/>
      <c r="K1391" s="75"/>
    </row>
    <row r="1392" spans="1:12" ht="18.75" x14ac:dyDescent="0.3">
      <c r="A1392" s="349" t="s">
        <v>43</v>
      </c>
      <c r="B1392" s="350">
        <f ca="1">imzatarihi</f>
        <v>46091</v>
      </c>
      <c r="C1392" s="352" t="s">
        <v>44</v>
      </c>
      <c r="D1392" s="348" t="str">
        <f>IF(kurulusyetkilisi&gt;0,kurulusyetkilisi,"")</f>
        <v/>
      </c>
      <c r="H1392" s="82"/>
      <c r="I1392" s="119"/>
      <c r="J1392" s="75"/>
      <c r="K1392" s="75"/>
    </row>
    <row r="1393" spans="1:13" ht="18.75" x14ac:dyDescent="0.3">
      <c r="B1393" s="351"/>
      <c r="C1393" s="352" t="s">
        <v>45</v>
      </c>
      <c r="F1393" s="349"/>
      <c r="H1393" s="82"/>
      <c r="I1393" s="119"/>
      <c r="J1393" s="75"/>
      <c r="K1393" s="75"/>
    </row>
    <row r="1394" spans="1:13" x14ac:dyDescent="0.25">
      <c r="A1394" s="82"/>
      <c r="B1394" s="82"/>
      <c r="C1394" s="82"/>
      <c r="D1394" s="82"/>
      <c r="E1394" s="82"/>
      <c r="F1394" s="82"/>
      <c r="G1394" s="82"/>
      <c r="H1394" s="82"/>
      <c r="I1394" s="119"/>
      <c r="J1394" s="75"/>
      <c r="K1394" s="75"/>
    </row>
    <row r="1395" spans="1:13" x14ac:dyDescent="0.25">
      <c r="A1395" s="501" t="s">
        <v>121</v>
      </c>
      <c r="B1395" s="501"/>
      <c r="C1395" s="501"/>
      <c r="D1395" s="501"/>
      <c r="E1395" s="501"/>
      <c r="F1395" s="501"/>
      <c r="G1395" s="501"/>
      <c r="H1395" s="501"/>
      <c r="I1395" s="116"/>
      <c r="J1395" s="75"/>
      <c r="K1395" s="75"/>
    </row>
    <row r="1396" spans="1:13" x14ac:dyDescent="0.25">
      <c r="A1396" s="489" t="str">
        <f>IF(YilDonem&lt;&gt;"",CONCATENATE(YilDonem," dönemine aittir."),"")</f>
        <v/>
      </c>
      <c r="B1396" s="489"/>
      <c r="C1396" s="489"/>
      <c r="D1396" s="489"/>
      <c r="E1396" s="489"/>
      <c r="F1396" s="489"/>
      <c r="G1396" s="489"/>
      <c r="H1396" s="489"/>
      <c r="I1396" s="116"/>
      <c r="J1396" s="75"/>
      <c r="K1396" s="75"/>
    </row>
    <row r="1397" spans="1:13" ht="15.95" customHeight="1" thickBot="1" x14ac:dyDescent="0.3">
      <c r="A1397" s="519" t="s">
        <v>148</v>
      </c>
      <c r="B1397" s="519"/>
      <c r="C1397" s="519"/>
      <c r="D1397" s="519"/>
      <c r="E1397" s="519"/>
      <c r="F1397" s="519"/>
      <c r="G1397" s="519"/>
      <c r="H1397" s="519"/>
      <c r="I1397" s="116"/>
      <c r="J1397" s="75"/>
      <c r="K1397" s="75"/>
    </row>
    <row r="1398" spans="1:13" ht="31.7" customHeight="1" thickBot="1" x14ac:dyDescent="0.3">
      <c r="A1398" s="520" t="s">
        <v>1</v>
      </c>
      <c r="B1398" s="521"/>
      <c r="C1398" s="493" t="str">
        <f>IF(ProjeNo&gt;0,ProjeNo,"")</f>
        <v/>
      </c>
      <c r="D1398" s="494"/>
      <c r="E1398" s="494"/>
      <c r="F1398" s="494"/>
      <c r="G1398" s="494"/>
      <c r="H1398" s="495"/>
      <c r="I1398" s="116"/>
      <c r="J1398" s="75"/>
      <c r="K1398" s="75"/>
    </row>
    <row r="1399" spans="1:13" ht="45" customHeight="1" thickBot="1" x14ac:dyDescent="0.3">
      <c r="A1399" s="522" t="s">
        <v>11</v>
      </c>
      <c r="B1399" s="523"/>
      <c r="C1399" s="498" t="str">
        <f>IF(ProjeAdi&gt;0,ProjeAdi,"")</f>
        <v/>
      </c>
      <c r="D1399" s="499"/>
      <c r="E1399" s="499"/>
      <c r="F1399" s="499"/>
      <c r="G1399" s="499"/>
      <c r="H1399" s="500"/>
      <c r="I1399" s="116"/>
      <c r="J1399" s="75"/>
      <c r="K1399" s="75"/>
    </row>
    <row r="1400" spans="1:13" s="46" customFormat="1" ht="37.15" customHeight="1" thickBot="1" x14ac:dyDescent="0.3">
      <c r="A1400" s="487" t="s">
        <v>7</v>
      </c>
      <c r="B1400" s="487" t="s">
        <v>118</v>
      </c>
      <c r="C1400" s="487" t="s">
        <v>119</v>
      </c>
      <c r="D1400" s="487" t="s">
        <v>120</v>
      </c>
      <c r="E1400" s="487" t="s">
        <v>93</v>
      </c>
      <c r="F1400" s="487" t="s">
        <v>94</v>
      </c>
      <c r="G1400" s="137" t="s">
        <v>95</v>
      </c>
      <c r="H1400" s="137" t="s">
        <v>95</v>
      </c>
      <c r="I1400" s="117"/>
      <c r="J1400" s="76"/>
      <c r="K1400" s="76"/>
      <c r="L1400" s="125"/>
      <c r="M1400" s="125"/>
    </row>
    <row r="1401" spans="1:13" ht="18" customHeight="1" thickBot="1" x14ac:dyDescent="0.3">
      <c r="A1401" s="505"/>
      <c r="B1401" s="505"/>
      <c r="C1401" s="505"/>
      <c r="D1401" s="505"/>
      <c r="E1401" s="505"/>
      <c r="F1401" s="505"/>
      <c r="G1401" s="138" t="s">
        <v>96</v>
      </c>
      <c r="H1401" s="138" t="s">
        <v>99</v>
      </c>
      <c r="I1401" s="116"/>
      <c r="J1401" s="75"/>
      <c r="K1401" s="75"/>
    </row>
    <row r="1402" spans="1:13" ht="18" customHeight="1" x14ac:dyDescent="0.25">
      <c r="A1402" s="70">
        <v>821</v>
      </c>
      <c r="B1402" s="54"/>
      <c r="C1402" s="55"/>
      <c r="D1402" s="77"/>
      <c r="E1402" s="56"/>
      <c r="F1402" s="299"/>
      <c r="G1402" s="285"/>
      <c r="H1402" s="272"/>
      <c r="I1402" s="197" t="str">
        <f>IF(AND(COUNTA(B1402:D1402)&gt;0,J1402=1),"Belge Tarihi,Belge Numarası ve KDV Dahil Tutar doldurulduktan sonra KDV Hariç Tutar doldurulabilir.","")</f>
        <v/>
      </c>
      <c r="J1402" s="199">
        <f>IF(COUNTA(E1402:F1402)+COUNTA(H1402)=3,0,1)</f>
        <v>1</v>
      </c>
      <c r="K1402" s="198">
        <f>IF(J1402=1,0,100000000)</f>
        <v>0</v>
      </c>
    </row>
    <row r="1403" spans="1:13" ht="18" customHeight="1" x14ac:dyDescent="0.25">
      <c r="A1403" s="52">
        <v>822</v>
      </c>
      <c r="B1403" s="36"/>
      <c r="C1403" s="37"/>
      <c r="D1403" s="38"/>
      <c r="E1403" s="78"/>
      <c r="F1403" s="300"/>
      <c r="G1403" s="286"/>
      <c r="H1403" s="279"/>
      <c r="I1403" s="197" t="str">
        <f t="shared" ref="I1403:I1421" si="123">IF(AND(COUNTA(B1403:D1403)&gt;0,J1403=1),"Belge Tarihi,Belge Numarası ve KDV Dahil Tutar doldurulduktan sonra KDV Hariç Tutar doldurulabilir.","")</f>
        <v/>
      </c>
      <c r="J1403" s="199">
        <f t="shared" ref="J1403:J1421" si="124">IF(COUNTA(E1403:F1403)+COUNTA(H1403)=3,0,1)</f>
        <v>1</v>
      </c>
      <c r="K1403" s="198">
        <f t="shared" ref="K1403:K1421" si="125">IF(J1403=1,0,100000000)</f>
        <v>0</v>
      </c>
    </row>
    <row r="1404" spans="1:13" ht="18" customHeight="1" x14ac:dyDescent="0.25">
      <c r="A1404" s="52">
        <v>823</v>
      </c>
      <c r="B1404" s="36"/>
      <c r="C1404" s="37"/>
      <c r="D1404" s="38"/>
      <c r="E1404" s="78"/>
      <c r="F1404" s="300"/>
      <c r="G1404" s="286"/>
      <c r="H1404" s="279"/>
      <c r="I1404" s="197" t="str">
        <f t="shared" si="123"/>
        <v/>
      </c>
      <c r="J1404" s="199">
        <f t="shared" si="124"/>
        <v>1</v>
      </c>
      <c r="K1404" s="198">
        <f t="shared" si="125"/>
        <v>0</v>
      </c>
    </row>
    <row r="1405" spans="1:13" ht="18" customHeight="1" x14ac:dyDescent="0.25">
      <c r="A1405" s="52">
        <v>824</v>
      </c>
      <c r="B1405" s="36"/>
      <c r="C1405" s="37"/>
      <c r="D1405" s="38"/>
      <c r="E1405" s="78"/>
      <c r="F1405" s="300"/>
      <c r="G1405" s="286"/>
      <c r="H1405" s="279"/>
      <c r="I1405" s="197" t="str">
        <f t="shared" si="123"/>
        <v/>
      </c>
      <c r="J1405" s="199">
        <f t="shared" si="124"/>
        <v>1</v>
      </c>
      <c r="K1405" s="198">
        <f t="shared" si="125"/>
        <v>0</v>
      </c>
    </row>
    <row r="1406" spans="1:13" ht="18" customHeight="1" x14ac:dyDescent="0.25">
      <c r="A1406" s="52">
        <v>825</v>
      </c>
      <c r="B1406" s="36"/>
      <c r="C1406" s="37"/>
      <c r="D1406" s="38"/>
      <c r="E1406" s="78"/>
      <c r="F1406" s="300"/>
      <c r="G1406" s="286"/>
      <c r="H1406" s="279"/>
      <c r="I1406" s="197" t="str">
        <f t="shared" si="123"/>
        <v/>
      </c>
      <c r="J1406" s="199">
        <f t="shared" si="124"/>
        <v>1</v>
      </c>
      <c r="K1406" s="198">
        <f t="shared" si="125"/>
        <v>0</v>
      </c>
    </row>
    <row r="1407" spans="1:13" ht="18" customHeight="1" x14ac:dyDescent="0.25">
      <c r="A1407" s="52">
        <v>826</v>
      </c>
      <c r="B1407" s="36"/>
      <c r="C1407" s="37"/>
      <c r="D1407" s="38"/>
      <c r="E1407" s="78"/>
      <c r="F1407" s="300"/>
      <c r="G1407" s="286"/>
      <c r="H1407" s="279"/>
      <c r="I1407" s="197" t="str">
        <f t="shared" si="123"/>
        <v/>
      </c>
      <c r="J1407" s="199">
        <f t="shared" si="124"/>
        <v>1</v>
      </c>
      <c r="K1407" s="198">
        <f t="shared" si="125"/>
        <v>0</v>
      </c>
    </row>
    <row r="1408" spans="1:13" ht="18" customHeight="1" x14ac:dyDescent="0.25">
      <c r="A1408" s="52">
        <v>827</v>
      </c>
      <c r="B1408" s="36"/>
      <c r="C1408" s="37"/>
      <c r="D1408" s="38"/>
      <c r="E1408" s="78"/>
      <c r="F1408" s="300"/>
      <c r="G1408" s="286"/>
      <c r="H1408" s="279"/>
      <c r="I1408" s="197" t="str">
        <f t="shared" si="123"/>
        <v/>
      </c>
      <c r="J1408" s="199">
        <f t="shared" si="124"/>
        <v>1</v>
      </c>
      <c r="K1408" s="198">
        <f t="shared" si="125"/>
        <v>0</v>
      </c>
    </row>
    <row r="1409" spans="1:12" ht="18" customHeight="1" x14ac:dyDescent="0.25">
      <c r="A1409" s="52">
        <v>828</v>
      </c>
      <c r="B1409" s="36"/>
      <c r="C1409" s="37"/>
      <c r="D1409" s="38"/>
      <c r="E1409" s="78"/>
      <c r="F1409" s="300"/>
      <c r="G1409" s="286"/>
      <c r="H1409" s="279"/>
      <c r="I1409" s="197" t="str">
        <f t="shared" si="123"/>
        <v/>
      </c>
      <c r="J1409" s="199">
        <f t="shared" si="124"/>
        <v>1</v>
      </c>
      <c r="K1409" s="198">
        <f t="shared" si="125"/>
        <v>0</v>
      </c>
    </row>
    <row r="1410" spans="1:12" ht="18" customHeight="1" x14ac:dyDescent="0.25">
      <c r="A1410" s="52">
        <v>829</v>
      </c>
      <c r="B1410" s="36"/>
      <c r="C1410" s="37"/>
      <c r="D1410" s="38"/>
      <c r="E1410" s="78"/>
      <c r="F1410" s="300"/>
      <c r="G1410" s="286"/>
      <c r="H1410" s="279"/>
      <c r="I1410" s="197" t="str">
        <f t="shared" si="123"/>
        <v/>
      </c>
      <c r="J1410" s="199">
        <f t="shared" si="124"/>
        <v>1</v>
      </c>
      <c r="K1410" s="198">
        <f t="shared" si="125"/>
        <v>0</v>
      </c>
    </row>
    <row r="1411" spans="1:12" ht="18" customHeight="1" x14ac:dyDescent="0.25">
      <c r="A1411" s="52">
        <v>830</v>
      </c>
      <c r="B1411" s="36"/>
      <c r="C1411" s="37"/>
      <c r="D1411" s="38"/>
      <c r="E1411" s="78"/>
      <c r="F1411" s="300"/>
      <c r="G1411" s="286"/>
      <c r="H1411" s="279"/>
      <c r="I1411" s="197" t="str">
        <f t="shared" si="123"/>
        <v/>
      </c>
      <c r="J1411" s="199">
        <f t="shared" si="124"/>
        <v>1</v>
      </c>
      <c r="K1411" s="198">
        <f t="shared" si="125"/>
        <v>0</v>
      </c>
    </row>
    <row r="1412" spans="1:12" ht="18" customHeight="1" x14ac:dyDescent="0.25">
      <c r="A1412" s="52">
        <v>831</v>
      </c>
      <c r="B1412" s="36"/>
      <c r="C1412" s="37"/>
      <c r="D1412" s="38"/>
      <c r="E1412" s="78"/>
      <c r="F1412" s="300"/>
      <c r="G1412" s="286"/>
      <c r="H1412" s="279"/>
      <c r="I1412" s="197" t="str">
        <f t="shared" si="123"/>
        <v/>
      </c>
      <c r="J1412" s="199">
        <f t="shared" si="124"/>
        <v>1</v>
      </c>
      <c r="K1412" s="198">
        <f t="shared" si="125"/>
        <v>0</v>
      </c>
    </row>
    <row r="1413" spans="1:12" ht="18" customHeight="1" x14ac:dyDescent="0.25">
      <c r="A1413" s="52">
        <v>832</v>
      </c>
      <c r="B1413" s="36"/>
      <c r="C1413" s="37"/>
      <c r="D1413" s="38"/>
      <c r="E1413" s="78"/>
      <c r="F1413" s="300"/>
      <c r="G1413" s="286"/>
      <c r="H1413" s="279"/>
      <c r="I1413" s="197" t="str">
        <f t="shared" si="123"/>
        <v/>
      </c>
      <c r="J1413" s="199">
        <f t="shared" si="124"/>
        <v>1</v>
      </c>
      <c r="K1413" s="198">
        <f t="shared" si="125"/>
        <v>0</v>
      </c>
    </row>
    <row r="1414" spans="1:12" ht="18" customHeight="1" x14ac:dyDescent="0.25">
      <c r="A1414" s="52">
        <v>833</v>
      </c>
      <c r="B1414" s="36"/>
      <c r="C1414" s="37"/>
      <c r="D1414" s="38"/>
      <c r="E1414" s="78"/>
      <c r="F1414" s="300"/>
      <c r="G1414" s="286"/>
      <c r="H1414" s="279"/>
      <c r="I1414" s="197" t="str">
        <f t="shared" si="123"/>
        <v/>
      </c>
      <c r="J1414" s="199">
        <f t="shared" si="124"/>
        <v>1</v>
      </c>
      <c r="K1414" s="198">
        <f t="shared" si="125"/>
        <v>0</v>
      </c>
    </row>
    <row r="1415" spans="1:12" ht="18" customHeight="1" x14ac:dyDescent="0.25">
      <c r="A1415" s="52">
        <v>834</v>
      </c>
      <c r="B1415" s="36"/>
      <c r="C1415" s="37"/>
      <c r="D1415" s="38"/>
      <c r="E1415" s="78"/>
      <c r="F1415" s="300"/>
      <c r="G1415" s="286"/>
      <c r="H1415" s="279"/>
      <c r="I1415" s="197" t="str">
        <f t="shared" si="123"/>
        <v/>
      </c>
      <c r="J1415" s="199">
        <f t="shared" si="124"/>
        <v>1</v>
      </c>
      <c r="K1415" s="198">
        <f t="shared" si="125"/>
        <v>0</v>
      </c>
    </row>
    <row r="1416" spans="1:12" ht="18" customHeight="1" x14ac:dyDescent="0.25">
      <c r="A1416" s="52">
        <v>835</v>
      </c>
      <c r="B1416" s="36"/>
      <c r="C1416" s="37"/>
      <c r="D1416" s="38"/>
      <c r="E1416" s="78"/>
      <c r="F1416" s="300"/>
      <c r="G1416" s="286"/>
      <c r="H1416" s="279"/>
      <c r="I1416" s="197" t="str">
        <f t="shared" si="123"/>
        <v/>
      </c>
      <c r="J1416" s="199">
        <f t="shared" si="124"/>
        <v>1</v>
      </c>
      <c r="K1416" s="198">
        <f t="shared" si="125"/>
        <v>0</v>
      </c>
    </row>
    <row r="1417" spans="1:12" ht="18" customHeight="1" x14ac:dyDescent="0.25">
      <c r="A1417" s="52">
        <v>836</v>
      </c>
      <c r="B1417" s="36"/>
      <c r="C1417" s="37"/>
      <c r="D1417" s="38"/>
      <c r="E1417" s="78"/>
      <c r="F1417" s="300"/>
      <c r="G1417" s="286"/>
      <c r="H1417" s="279"/>
      <c r="I1417" s="197" t="str">
        <f t="shared" si="123"/>
        <v/>
      </c>
      <c r="J1417" s="199">
        <f t="shared" si="124"/>
        <v>1</v>
      </c>
      <c r="K1417" s="198">
        <f t="shared" si="125"/>
        <v>0</v>
      </c>
    </row>
    <row r="1418" spans="1:12" ht="18" customHeight="1" x14ac:dyDescent="0.25">
      <c r="A1418" s="52">
        <v>837</v>
      </c>
      <c r="B1418" s="36"/>
      <c r="C1418" s="37"/>
      <c r="D1418" s="38"/>
      <c r="E1418" s="78"/>
      <c r="F1418" s="300"/>
      <c r="G1418" s="286"/>
      <c r="H1418" s="279"/>
      <c r="I1418" s="197" t="str">
        <f t="shared" si="123"/>
        <v/>
      </c>
      <c r="J1418" s="199">
        <f t="shared" si="124"/>
        <v>1</v>
      </c>
      <c r="K1418" s="198">
        <f t="shared" si="125"/>
        <v>0</v>
      </c>
    </row>
    <row r="1419" spans="1:12" ht="18" customHeight="1" x14ac:dyDescent="0.25">
      <c r="A1419" s="52">
        <v>838</v>
      </c>
      <c r="B1419" s="36"/>
      <c r="C1419" s="37"/>
      <c r="D1419" s="38"/>
      <c r="E1419" s="78"/>
      <c r="F1419" s="300"/>
      <c r="G1419" s="286"/>
      <c r="H1419" s="279"/>
      <c r="I1419" s="197" t="str">
        <f t="shared" si="123"/>
        <v/>
      </c>
      <c r="J1419" s="199">
        <f t="shared" si="124"/>
        <v>1</v>
      </c>
      <c r="K1419" s="198">
        <f t="shared" si="125"/>
        <v>0</v>
      </c>
    </row>
    <row r="1420" spans="1:12" ht="18" customHeight="1" x14ac:dyDescent="0.25">
      <c r="A1420" s="52">
        <v>839</v>
      </c>
      <c r="B1420" s="36"/>
      <c r="C1420" s="37"/>
      <c r="D1420" s="38"/>
      <c r="E1420" s="78"/>
      <c r="F1420" s="300"/>
      <c r="G1420" s="286"/>
      <c r="H1420" s="279"/>
      <c r="I1420" s="197" t="str">
        <f t="shared" si="123"/>
        <v/>
      </c>
      <c r="J1420" s="199">
        <f t="shared" si="124"/>
        <v>1</v>
      </c>
      <c r="K1420" s="198">
        <f t="shared" si="125"/>
        <v>0</v>
      </c>
    </row>
    <row r="1421" spans="1:12" ht="18" customHeight="1" thickBot="1" x14ac:dyDescent="0.3">
      <c r="A1421" s="71">
        <v>840</v>
      </c>
      <c r="B1421" s="39"/>
      <c r="C1421" s="40"/>
      <c r="D1421" s="41"/>
      <c r="E1421" s="80"/>
      <c r="F1421" s="301"/>
      <c r="G1421" s="287"/>
      <c r="H1421" s="280"/>
      <c r="I1421" s="197" t="str">
        <f t="shared" si="123"/>
        <v/>
      </c>
      <c r="J1421" s="199">
        <f t="shared" si="124"/>
        <v>1</v>
      </c>
      <c r="K1421" s="198">
        <f t="shared" si="125"/>
        <v>0</v>
      </c>
    </row>
    <row r="1422" spans="1:12" ht="18" customHeight="1" thickBot="1" x14ac:dyDescent="0.3">
      <c r="A1422" s="82"/>
      <c r="B1422" s="82"/>
      <c r="C1422" s="82"/>
      <c r="D1422" s="82"/>
      <c r="E1422" s="82"/>
      <c r="F1422" s="11" t="s">
        <v>46</v>
      </c>
      <c r="G1422" s="281">
        <f>SUM(G1402:G1421)+G1388</f>
        <v>0</v>
      </c>
      <c r="H1422" s="320"/>
      <c r="I1422" s="119"/>
      <c r="J1422" s="196">
        <f>IF(G1422&gt;G1388,ROW(A1428),0)</f>
        <v>0</v>
      </c>
      <c r="K1422" s="75"/>
      <c r="L1422" s="193">
        <f>IF(G1422&gt;G1388,ROW(A1428),0)</f>
        <v>0</v>
      </c>
    </row>
    <row r="1423" spans="1:12" x14ac:dyDescent="0.25">
      <c r="A1423" s="82"/>
      <c r="B1423" s="82"/>
      <c r="C1423" s="82"/>
      <c r="D1423" s="82"/>
      <c r="E1423" s="82"/>
      <c r="F1423" s="82"/>
      <c r="G1423" s="82"/>
      <c r="H1423" s="82"/>
      <c r="I1423" s="119"/>
      <c r="J1423" s="75"/>
      <c r="K1423" s="75"/>
    </row>
    <row r="1424" spans="1:12" x14ac:dyDescent="0.25">
      <c r="A1424" t="s">
        <v>155</v>
      </c>
      <c r="B1424" s="82"/>
      <c r="C1424" s="82"/>
      <c r="D1424" s="82"/>
      <c r="E1424" s="82"/>
      <c r="F1424" s="82"/>
      <c r="G1424" s="82"/>
      <c r="H1424" s="82"/>
      <c r="I1424" s="119"/>
      <c r="J1424" s="75"/>
      <c r="K1424" s="75"/>
    </row>
    <row r="1425" spans="1:13" x14ac:dyDescent="0.25">
      <c r="A1425" s="82"/>
      <c r="B1425" s="82"/>
      <c r="C1425" s="82"/>
      <c r="D1425" s="82"/>
      <c r="E1425" s="82"/>
      <c r="F1425" s="82"/>
      <c r="G1425" s="82"/>
      <c r="H1425" s="82"/>
      <c r="I1425" s="119"/>
      <c r="J1425" s="75"/>
      <c r="K1425" s="75"/>
    </row>
    <row r="1426" spans="1:13" ht="18.75" x14ac:dyDescent="0.3">
      <c r="A1426" s="349" t="s">
        <v>43</v>
      </c>
      <c r="B1426" s="350">
        <f ca="1">imzatarihi</f>
        <v>46091</v>
      </c>
      <c r="C1426" s="352" t="s">
        <v>44</v>
      </c>
      <c r="D1426" s="348" t="str">
        <f>IF(kurulusyetkilisi&gt;0,kurulusyetkilisi,"")</f>
        <v/>
      </c>
      <c r="H1426" s="82"/>
      <c r="I1426" s="119"/>
      <c r="J1426" s="75"/>
      <c r="K1426" s="75"/>
    </row>
    <row r="1427" spans="1:13" ht="18.75" x14ac:dyDescent="0.3">
      <c r="B1427" s="351"/>
      <c r="C1427" s="352" t="s">
        <v>45</v>
      </c>
      <c r="F1427" s="349"/>
      <c r="H1427" s="82"/>
      <c r="I1427" s="119"/>
      <c r="J1427" s="75"/>
      <c r="K1427" s="75"/>
    </row>
    <row r="1428" spans="1:13" x14ac:dyDescent="0.25">
      <c r="A1428" s="82"/>
      <c r="B1428" s="82"/>
      <c r="C1428" s="82"/>
      <c r="D1428" s="82"/>
      <c r="E1428" s="82"/>
      <c r="F1428" s="82"/>
      <c r="G1428" s="82"/>
      <c r="H1428" s="82"/>
      <c r="I1428" s="119"/>
      <c r="J1428" s="75"/>
      <c r="K1428" s="75"/>
    </row>
    <row r="1429" spans="1:13" x14ac:dyDescent="0.25">
      <c r="A1429" s="501" t="s">
        <v>121</v>
      </c>
      <c r="B1429" s="501"/>
      <c r="C1429" s="501"/>
      <c r="D1429" s="501"/>
      <c r="E1429" s="501"/>
      <c r="F1429" s="501"/>
      <c r="G1429" s="501"/>
      <c r="H1429" s="501"/>
      <c r="I1429" s="116"/>
      <c r="J1429" s="75"/>
      <c r="K1429" s="75"/>
    </row>
    <row r="1430" spans="1:13" x14ac:dyDescent="0.25">
      <c r="A1430" s="489" t="str">
        <f>IF(YilDonem&lt;&gt;"",CONCATENATE(YilDonem," dönemine aittir."),"")</f>
        <v/>
      </c>
      <c r="B1430" s="489"/>
      <c r="C1430" s="489"/>
      <c r="D1430" s="489"/>
      <c r="E1430" s="489"/>
      <c r="F1430" s="489"/>
      <c r="G1430" s="489"/>
      <c r="H1430" s="489"/>
      <c r="I1430" s="116"/>
      <c r="J1430" s="75"/>
      <c r="K1430" s="75"/>
    </row>
    <row r="1431" spans="1:13" ht="15.95" customHeight="1" thickBot="1" x14ac:dyDescent="0.3">
      <c r="A1431" s="519" t="s">
        <v>148</v>
      </c>
      <c r="B1431" s="519"/>
      <c r="C1431" s="519"/>
      <c r="D1431" s="519"/>
      <c r="E1431" s="519"/>
      <c r="F1431" s="519"/>
      <c r="G1431" s="519"/>
      <c r="H1431" s="519"/>
      <c r="I1431" s="116"/>
      <c r="J1431" s="75"/>
      <c r="K1431" s="75"/>
    </row>
    <row r="1432" spans="1:13" ht="31.7" customHeight="1" thickBot="1" x14ac:dyDescent="0.3">
      <c r="A1432" s="520" t="s">
        <v>1</v>
      </c>
      <c r="B1432" s="521"/>
      <c r="C1432" s="493" t="str">
        <f>IF(ProjeNo&gt;0,ProjeNo,"")</f>
        <v/>
      </c>
      <c r="D1432" s="494"/>
      <c r="E1432" s="494"/>
      <c r="F1432" s="494"/>
      <c r="G1432" s="494"/>
      <c r="H1432" s="495"/>
      <c r="I1432" s="116"/>
      <c r="J1432" s="75"/>
      <c r="K1432" s="75"/>
    </row>
    <row r="1433" spans="1:13" ht="45" customHeight="1" thickBot="1" x14ac:dyDescent="0.3">
      <c r="A1433" s="522" t="s">
        <v>11</v>
      </c>
      <c r="B1433" s="523"/>
      <c r="C1433" s="498" t="str">
        <f>IF(ProjeAdi&gt;0,ProjeAdi,"")</f>
        <v/>
      </c>
      <c r="D1433" s="499"/>
      <c r="E1433" s="499"/>
      <c r="F1433" s="499"/>
      <c r="G1433" s="499"/>
      <c r="H1433" s="500"/>
      <c r="I1433" s="116"/>
      <c r="J1433" s="75"/>
      <c r="K1433" s="75"/>
    </row>
    <row r="1434" spans="1:13" s="46" customFormat="1" ht="37.15" customHeight="1" thickBot="1" x14ac:dyDescent="0.3">
      <c r="A1434" s="487" t="s">
        <v>7</v>
      </c>
      <c r="B1434" s="487" t="s">
        <v>118</v>
      </c>
      <c r="C1434" s="487" t="s">
        <v>119</v>
      </c>
      <c r="D1434" s="487" t="s">
        <v>120</v>
      </c>
      <c r="E1434" s="487" t="s">
        <v>93</v>
      </c>
      <c r="F1434" s="487" t="s">
        <v>94</v>
      </c>
      <c r="G1434" s="137" t="s">
        <v>95</v>
      </c>
      <c r="H1434" s="137" t="s">
        <v>95</v>
      </c>
      <c r="I1434" s="117"/>
      <c r="J1434" s="76"/>
      <c r="K1434" s="76"/>
      <c r="L1434" s="125"/>
      <c r="M1434" s="125"/>
    </row>
    <row r="1435" spans="1:13" ht="18" customHeight="1" thickBot="1" x14ac:dyDescent="0.3">
      <c r="A1435" s="505"/>
      <c r="B1435" s="505"/>
      <c r="C1435" s="505"/>
      <c r="D1435" s="505"/>
      <c r="E1435" s="505"/>
      <c r="F1435" s="505"/>
      <c r="G1435" s="138" t="s">
        <v>96</v>
      </c>
      <c r="H1435" s="138" t="s">
        <v>99</v>
      </c>
      <c r="I1435" s="116"/>
      <c r="J1435" s="75"/>
      <c r="K1435" s="75"/>
    </row>
    <row r="1436" spans="1:13" ht="18" customHeight="1" x14ac:dyDescent="0.25">
      <c r="A1436" s="70">
        <v>841</v>
      </c>
      <c r="B1436" s="54"/>
      <c r="C1436" s="55"/>
      <c r="D1436" s="77"/>
      <c r="E1436" s="56"/>
      <c r="F1436" s="299"/>
      <c r="G1436" s="285"/>
      <c r="H1436" s="272"/>
      <c r="I1436" s="197" t="str">
        <f>IF(AND(COUNTA(B1436:D1436)&gt;0,J1436=1),"Belge Tarihi,Belge Numarası ve KDV Dahil Tutar doldurulduktan sonra KDV Hariç Tutar doldurulabilir.","")</f>
        <v/>
      </c>
      <c r="J1436" s="199">
        <f>IF(COUNTA(E1436:F1436)+COUNTA(H1436)=3,0,1)</f>
        <v>1</v>
      </c>
      <c r="K1436" s="198">
        <f>IF(J1436=1,0,100000000)</f>
        <v>0</v>
      </c>
    </row>
    <row r="1437" spans="1:13" ht="18" customHeight="1" x14ac:dyDescent="0.25">
      <c r="A1437" s="52">
        <v>842</v>
      </c>
      <c r="B1437" s="36"/>
      <c r="C1437" s="37"/>
      <c r="D1437" s="38"/>
      <c r="E1437" s="78"/>
      <c r="F1437" s="300"/>
      <c r="G1437" s="286"/>
      <c r="H1437" s="279"/>
      <c r="I1437" s="197" t="str">
        <f t="shared" ref="I1437:I1455" si="126">IF(AND(COUNTA(B1437:D1437)&gt;0,J1437=1),"Belge Tarihi,Belge Numarası ve KDV Dahil Tutar doldurulduktan sonra KDV Hariç Tutar doldurulabilir.","")</f>
        <v/>
      </c>
      <c r="J1437" s="199">
        <f t="shared" ref="J1437:J1455" si="127">IF(COUNTA(E1437:F1437)+COUNTA(H1437)=3,0,1)</f>
        <v>1</v>
      </c>
      <c r="K1437" s="198">
        <f t="shared" ref="K1437:K1455" si="128">IF(J1437=1,0,100000000)</f>
        <v>0</v>
      </c>
    </row>
    <row r="1438" spans="1:13" ht="18" customHeight="1" x14ac:dyDescent="0.25">
      <c r="A1438" s="52">
        <v>843</v>
      </c>
      <c r="B1438" s="36"/>
      <c r="C1438" s="37"/>
      <c r="D1438" s="38"/>
      <c r="E1438" s="78"/>
      <c r="F1438" s="300"/>
      <c r="G1438" s="286"/>
      <c r="H1438" s="279"/>
      <c r="I1438" s="197" t="str">
        <f t="shared" si="126"/>
        <v/>
      </c>
      <c r="J1438" s="199">
        <f t="shared" si="127"/>
        <v>1</v>
      </c>
      <c r="K1438" s="198">
        <f t="shared" si="128"/>
        <v>0</v>
      </c>
    </row>
    <row r="1439" spans="1:13" ht="18" customHeight="1" x14ac:dyDescent="0.25">
      <c r="A1439" s="52">
        <v>844</v>
      </c>
      <c r="B1439" s="36"/>
      <c r="C1439" s="37"/>
      <c r="D1439" s="38"/>
      <c r="E1439" s="78"/>
      <c r="F1439" s="300"/>
      <c r="G1439" s="286"/>
      <c r="H1439" s="279"/>
      <c r="I1439" s="197" t="str">
        <f t="shared" si="126"/>
        <v/>
      </c>
      <c r="J1439" s="199">
        <f t="shared" si="127"/>
        <v>1</v>
      </c>
      <c r="K1439" s="198">
        <f t="shared" si="128"/>
        <v>0</v>
      </c>
    </row>
    <row r="1440" spans="1:13" ht="18" customHeight="1" x14ac:dyDescent="0.25">
      <c r="A1440" s="52">
        <v>845</v>
      </c>
      <c r="B1440" s="36"/>
      <c r="C1440" s="37"/>
      <c r="D1440" s="38"/>
      <c r="E1440" s="78"/>
      <c r="F1440" s="300"/>
      <c r="G1440" s="286"/>
      <c r="H1440" s="279"/>
      <c r="I1440" s="197" t="str">
        <f t="shared" si="126"/>
        <v/>
      </c>
      <c r="J1440" s="199">
        <f t="shared" si="127"/>
        <v>1</v>
      </c>
      <c r="K1440" s="198">
        <f t="shared" si="128"/>
        <v>0</v>
      </c>
    </row>
    <row r="1441" spans="1:12" ht="18" customHeight="1" x14ac:dyDescent="0.25">
      <c r="A1441" s="52">
        <v>846</v>
      </c>
      <c r="B1441" s="36"/>
      <c r="C1441" s="37"/>
      <c r="D1441" s="38"/>
      <c r="E1441" s="78"/>
      <c r="F1441" s="300"/>
      <c r="G1441" s="286"/>
      <c r="H1441" s="279"/>
      <c r="I1441" s="197" t="str">
        <f t="shared" si="126"/>
        <v/>
      </c>
      <c r="J1441" s="199">
        <f t="shared" si="127"/>
        <v>1</v>
      </c>
      <c r="K1441" s="198">
        <f t="shared" si="128"/>
        <v>0</v>
      </c>
    </row>
    <row r="1442" spans="1:12" ht="18" customHeight="1" x14ac:dyDescent="0.25">
      <c r="A1442" s="52">
        <v>847</v>
      </c>
      <c r="B1442" s="36"/>
      <c r="C1442" s="37"/>
      <c r="D1442" s="38"/>
      <c r="E1442" s="78"/>
      <c r="F1442" s="300"/>
      <c r="G1442" s="286"/>
      <c r="H1442" s="279"/>
      <c r="I1442" s="197" t="str">
        <f t="shared" si="126"/>
        <v/>
      </c>
      <c r="J1442" s="199">
        <f t="shared" si="127"/>
        <v>1</v>
      </c>
      <c r="K1442" s="198">
        <f t="shared" si="128"/>
        <v>0</v>
      </c>
    </row>
    <row r="1443" spans="1:12" ht="18" customHeight="1" x14ac:dyDescent="0.25">
      <c r="A1443" s="52">
        <v>848</v>
      </c>
      <c r="B1443" s="36"/>
      <c r="C1443" s="37"/>
      <c r="D1443" s="38"/>
      <c r="E1443" s="78"/>
      <c r="F1443" s="300"/>
      <c r="G1443" s="286"/>
      <c r="H1443" s="279"/>
      <c r="I1443" s="197" t="str">
        <f t="shared" si="126"/>
        <v/>
      </c>
      <c r="J1443" s="199">
        <f t="shared" si="127"/>
        <v>1</v>
      </c>
      <c r="K1443" s="198">
        <f t="shared" si="128"/>
        <v>0</v>
      </c>
    </row>
    <row r="1444" spans="1:12" ht="18" customHeight="1" x14ac:dyDescent="0.25">
      <c r="A1444" s="52">
        <v>849</v>
      </c>
      <c r="B1444" s="36"/>
      <c r="C1444" s="37"/>
      <c r="D1444" s="38"/>
      <c r="E1444" s="78"/>
      <c r="F1444" s="300"/>
      <c r="G1444" s="286"/>
      <c r="H1444" s="279"/>
      <c r="I1444" s="197" t="str">
        <f t="shared" si="126"/>
        <v/>
      </c>
      <c r="J1444" s="199">
        <f t="shared" si="127"/>
        <v>1</v>
      </c>
      <c r="K1444" s="198">
        <f t="shared" si="128"/>
        <v>0</v>
      </c>
    </row>
    <row r="1445" spans="1:12" ht="18" customHeight="1" x14ac:dyDescent="0.25">
      <c r="A1445" s="52">
        <v>850</v>
      </c>
      <c r="B1445" s="36"/>
      <c r="C1445" s="37"/>
      <c r="D1445" s="38"/>
      <c r="E1445" s="78"/>
      <c r="F1445" s="300"/>
      <c r="G1445" s="286"/>
      <c r="H1445" s="279"/>
      <c r="I1445" s="197" t="str">
        <f t="shared" si="126"/>
        <v/>
      </c>
      <c r="J1445" s="199">
        <f t="shared" si="127"/>
        <v>1</v>
      </c>
      <c r="K1445" s="198">
        <f t="shared" si="128"/>
        <v>0</v>
      </c>
    </row>
    <row r="1446" spans="1:12" ht="18" customHeight="1" x14ac:dyDescent="0.25">
      <c r="A1446" s="52">
        <v>851</v>
      </c>
      <c r="B1446" s="36"/>
      <c r="C1446" s="37"/>
      <c r="D1446" s="38"/>
      <c r="E1446" s="78"/>
      <c r="F1446" s="300"/>
      <c r="G1446" s="286"/>
      <c r="H1446" s="279"/>
      <c r="I1446" s="197" t="str">
        <f t="shared" si="126"/>
        <v/>
      </c>
      <c r="J1446" s="199">
        <f t="shared" si="127"/>
        <v>1</v>
      </c>
      <c r="K1446" s="198">
        <f t="shared" si="128"/>
        <v>0</v>
      </c>
    </row>
    <row r="1447" spans="1:12" ht="18" customHeight="1" x14ac:dyDescent="0.25">
      <c r="A1447" s="52">
        <v>852</v>
      </c>
      <c r="B1447" s="36"/>
      <c r="C1447" s="37"/>
      <c r="D1447" s="38"/>
      <c r="E1447" s="78"/>
      <c r="F1447" s="300"/>
      <c r="G1447" s="286"/>
      <c r="H1447" s="279"/>
      <c r="I1447" s="197" t="str">
        <f t="shared" si="126"/>
        <v/>
      </c>
      <c r="J1447" s="199">
        <f t="shared" si="127"/>
        <v>1</v>
      </c>
      <c r="K1447" s="198">
        <f t="shared" si="128"/>
        <v>0</v>
      </c>
    </row>
    <row r="1448" spans="1:12" ht="18" customHeight="1" x14ac:dyDescent="0.25">
      <c r="A1448" s="52">
        <v>853</v>
      </c>
      <c r="B1448" s="36"/>
      <c r="C1448" s="37"/>
      <c r="D1448" s="38"/>
      <c r="E1448" s="78"/>
      <c r="F1448" s="300"/>
      <c r="G1448" s="286"/>
      <c r="H1448" s="279"/>
      <c r="I1448" s="197" t="str">
        <f t="shared" si="126"/>
        <v/>
      </c>
      <c r="J1448" s="199">
        <f t="shared" si="127"/>
        <v>1</v>
      </c>
      <c r="K1448" s="198">
        <f t="shared" si="128"/>
        <v>0</v>
      </c>
    </row>
    <row r="1449" spans="1:12" ht="18" customHeight="1" x14ac:dyDescent="0.25">
      <c r="A1449" s="52">
        <v>854</v>
      </c>
      <c r="B1449" s="36"/>
      <c r="C1449" s="37"/>
      <c r="D1449" s="38"/>
      <c r="E1449" s="78"/>
      <c r="F1449" s="300"/>
      <c r="G1449" s="286"/>
      <c r="H1449" s="279"/>
      <c r="I1449" s="197" t="str">
        <f t="shared" si="126"/>
        <v/>
      </c>
      <c r="J1449" s="199">
        <f t="shared" si="127"/>
        <v>1</v>
      </c>
      <c r="K1449" s="198">
        <f t="shared" si="128"/>
        <v>0</v>
      </c>
    </row>
    <row r="1450" spans="1:12" ht="18" customHeight="1" x14ac:dyDescent="0.25">
      <c r="A1450" s="52">
        <v>855</v>
      </c>
      <c r="B1450" s="36"/>
      <c r="C1450" s="37"/>
      <c r="D1450" s="38"/>
      <c r="E1450" s="78"/>
      <c r="F1450" s="300"/>
      <c r="G1450" s="286"/>
      <c r="H1450" s="279"/>
      <c r="I1450" s="197" t="str">
        <f t="shared" si="126"/>
        <v/>
      </c>
      <c r="J1450" s="199">
        <f t="shared" si="127"/>
        <v>1</v>
      </c>
      <c r="K1450" s="198">
        <f t="shared" si="128"/>
        <v>0</v>
      </c>
    </row>
    <row r="1451" spans="1:12" ht="18" customHeight="1" x14ac:dyDescent="0.25">
      <c r="A1451" s="52">
        <v>856</v>
      </c>
      <c r="B1451" s="36"/>
      <c r="C1451" s="37"/>
      <c r="D1451" s="38"/>
      <c r="E1451" s="78"/>
      <c r="F1451" s="300"/>
      <c r="G1451" s="286"/>
      <c r="H1451" s="279"/>
      <c r="I1451" s="197" t="str">
        <f t="shared" si="126"/>
        <v/>
      </c>
      <c r="J1451" s="199">
        <f t="shared" si="127"/>
        <v>1</v>
      </c>
      <c r="K1451" s="198">
        <f t="shared" si="128"/>
        <v>0</v>
      </c>
    </row>
    <row r="1452" spans="1:12" ht="18" customHeight="1" x14ac:dyDescent="0.25">
      <c r="A1452" s="52">
        <v>857</v>
      </c>
      <c r="B1452" s="36"/>
      <c r="C1452" s="37"/>
      <c r="D1452" s="38"/>
      <c r="E1452" s="78"/>
      <c r="F1452" s="300"/>
      <c r="G1452" s="286"/>
      <c r="H1452" s="279"/>
      <c r="I1452" s="197" t="str">
        <f t="shared" si="126"/>
        <v/>
      </c>
      <c r="J1452" s="199">
        <f t="shared" si="127"/>
        <v>1</v>
      </c>
      <c r="K1452" s="198">
        <f t="shared" si="128"/>
        <v>0</v>
      </c>
    </row>
    <row r="1453" spans="1:12" ht="18" customHeight="1" x14ac:dyDescent="0.25">
      <c r="A1453" s="52">
        <v>858</v>
      </c>
      <c r="B1453" s="36"/>
      <c r="C1453" s="37"/>
      <c r="D1453" s="38"/>
      <c r="E1453" s="78"/>
      <c r="F1453" s="300"/>
      <c r="G1453" s="286"/>
      <c r="H1453" s="279"/>
      <c r="I1453" s="197" t="str">
        <f t="shared" si="126"/>
        <v/>
      </c>
      <c r="J1453" s="199">
        <f t="shared" si="127"/>
        <v>1</v>
      </c>
      <c r="K1453" s="198">
        <f t="shared" si="128"/>
        <v>0</v>
      </c>
    </row>
    <row r="1454" spans="1:12" ht="18" customHeight="1" x14ac:dyDescent="0.25">
      <c r="A1454" s="52">
        <v>859</v>
      </c>
      <c r="B1454" s="36"/>
      <c r="C1454" s="37"/>
      <c r="D1454" s="38"/>
      <c r="E1454" s="78"/>
      <c r="F1454" s="300"/>
      <c r="G1454" s="286"/>
      <c r="H1454" s="279"/>
      <c r="I1454" s="197" t="str">
        <f t="shared" si="126"/>
        <v/>
      </c>
      <c r="J1454" s="199">
        <f t="shared" si="127"/>
        <v>1</v>
      </c>
      <c r="K1454" s="198">
        <f t="shared" si="128"/>
        <v>0</v>
      </c>
    </row>
    <row r="1455" spans="1:12" ht="18" customHeight="1" thickBot="1" x14ac:dyDescent="0.3">
      <c r="A1455" s="71">
        <v>860</v>
      </c>
      <c r="B1455" s="39"/>
      <c r="C1455" s="40"/>
      <c r="D1455" s="41"/>
      <c r="E1455" s="80"/>
      <c r="F1455" s="301"/>
      <c r="G1455" s="287"/>
      <c r="H1455" s="280"/>
      <c r="I1455" s="197" t="str">
        <f t="shared" si="126"/>
        <v/>
      </c>
      <c r="J1455" s="199">
        <f t="shared" si="127"/>
        <v>1</v>
      </c>
      <c r="K1455" s="198">
        <f t="shared" si="128"/>
        <v>0</v>
      </c>
    </row>
    <row r="1456" spans="1:12" ht="18" customHeight="1" thickBot="1" x14ac:dyDescent="0.3">
      <c r="A1456" s="82"/>
      <c r="B1456" s="82"/>
      <c r="C1456" s="82"/>
      <c r="D1456" s="82"/>
      <c r="E1456" s="82"/>
      <c r="F1456" s="11" t="s">
        <v>46</v>
      </c>
      <c r="G1456" s="281">
        <f>SUM(G1436:G1455)+G1422</f>
        <v>0</v>
      </c>
      <c r="H1456" s="320"/>
      <c r="I1456" s="119"/>
      <c r="J1456" s="196">
        <f>IF(G1456&gt;G1422,ROW(A1462),0)</f>
        <v>0</v>
      </c>
      <c r="K1456" s="75"/>
      <c r="L1456" s="193">
        <f>IF(G1456&gt;G1422,ROW(A1462),0)</f>
        <v>0</v>
      </c>
    </row>
    <row r="1457" spans="1:13" x14ac:dyDescent="0.25">
      <c r="A1457" s="82"/>
      <c r="B1457" s="82"/>
      <c r="C1457" s="82"/>
      <c r="D1457" s="82"/>
      <c r="E1457" s="82"/>
      <c r="F1457" s="82"/>
      <c r="G1457" s="82"/>
      <c r="H1457" s="82"/>
      <c r="I1457" s="119"/>
      <c r="J1457" s="75"/>
      <c r="K1457" s="75"/>
    </row>
    <row r="1458" spans="1:13" x14ac:dyDescent="0.25">
      <c r="A1458" t="s">
        <v>155</v>
      </c>
      <c r="B1458" s="82"/>
      <c r="C1458" s="82"/>
      <c r="D1458" s="82"/>
      <c r="E1458" s="82"/>
      <c r="F1458" s="82"/>
      <c r="G1458" s="82"/>
      <c r="H1458" s="82"/>
      <c r="I1458" s="119"/>
      <c r="J1458" s="75"/>
      <c r="K1458" s="75"/>
    </row>
    <row r="1459" spans="1:13" x14ac:dyDescent="0.25">
      <c r="A1459" s="82"/>
      <c r="B1459" s="82"/>
      <c r="C1459" s="82"/>
      <c r="D1459" s="82"/>
      <c r="E1459" s="82"/>
      <c r="F1459" s="82"/>
      <c r="G1459" s="82"/>
      <c r="H1459" s="82"/>
      <c r="I1459" s="119"/>
      <c r="J1459" s="75"/>
      <c r="K1459" s="75"/>
    </row>
    <row r="1460" spans="1:13" ht="18.75" x14ac:dyDescent="0.3">
      <c r="A1460" s="349" t="s">
        <v>43</v>
      </c>
      <c r="B1460" s="350">
        <f ca="1">imzatarihi</f>
        <v>46091</v>
      </c>
      <c r="C1460" s="352" t="s">
        <v>44</v>
      </c>
      <c r="D1460" s="348" t="str">
        <f>IF(kurulusyetkilisi&gt;0,kurulusyetkilisi,"")</f>
        <v/>
      </c>
      <c r="H1460" s="82"/>
      <c r="I1460" s="119"/>
      <c r="J1460" s="75"/>
      <c r="K1460" s="75"/>
    </row>
    <row r="1461" spans="1:13" ht="18.75" x14ac:dyDescent="0.3">
      <c r="B1461" s="351"/>
      <c r="C1461" s="352" t="s">
        <v>45</v>
      </c>
      <c r="F1461" s="349"/>
      <c r="H1461" s="82"/>
      <c r="I1461" s="119"/>
      <c r="J1461" s="75"/>
      <c r="K1461" s="75"/>
    </row>
    <row r="1462" spans="1:13" x14ac:dyDescent="0.25">
      <c r="A1462" s="82"/>
      <c r="B1462" s="82"/>
      <c r="C1462" s="82"/>
      <c r="D1462" s="82"/>
      <c r="E1462" s="82"/>
      <c r="F1462" s="82"/>
      <c r="G1462" s="82"/>
      <c r="H1462" s="82"/>
      <c r="I1462" s="119"/>
      <c r="J1462" s="75"/>
      <c r="K1462" s="75"/>
    </row>
    <row r="1463" spans="1:13" x14ac:dyDescent="0.25">
      <c r="A1463" s="501" t="s">
        <v>121</v>
      </c>
      <c r="B1463" s="501"/>
      <c r="C1463" s="501"/>
      <c r="D1463" s="501"/>
      <c r="E1463" s="501"/>
      <c r="F1463" s="501"/>
      <c r="G1463" s="501"/>
      <c r="H1463" s="501"/>
      <c r="I1463" s="116"/>
      <c r="J1463" s="75"/>
      <c r="K1463" s="75"/>
    </row>
    <row r="1464" spans="1:13" x14ac:dyDescent="0.25">
      <c r="A1464" s="489" t="str">
        <f>IF(YilDonem&lt;&gt;"",CONCATENATE(YilDonem," dönemine aittir."),"")</f>
        <v/>
      </c>
      <c r="B1464" s="489"/>
      <c r="C1464" s="489"/>
      <c r="D1464" s="489"/>
      <c r="E1464" s="489"/>
      <c r="F1464" s="489"/>
      <c r="G1464" s="489"/>
      <c r="H1464" s="489"/>
      <c r="I1464" s="116"/>
      <c r="J1464" s="75"/>
      <c r="K1464" s="75"/>
    </row>
    <row r="1465" spans="1:13" ht="15.95" customHeight="1" thickBot="1" x14ac:dyDescent="0.3">
      <c r="A1465" s="519" t="s">
        <v>148</v>
      </c>
      <c r="B1465" s="519"/>
      <c r="C1465" s="519"/>
      <c r="D1465" s="519"/>
      <c r="E1465" s="519"/>
      <c r="F1465" s="519"/>
      <c r="G1465" s="519"/>
      <c r="H1465" s="519"/>
      <c r="I1465" s="116"/>
      <c r="J1465" s="75"/>
      <c r="K1465" s="75"/>
    </row>
    <row r="1466" spans="1:13" ht="31.7" customHeight="1" thickBot="1" x14ac:dyDescent="0.3">
      <c r="A1466" s="520" t="s">
        <v>1</v>
      </c>
      <c r="B1466" s="521"/>
      <c r="C1466" s="493" t="str">
        <f>IF(ProjeNo&gt;0,ProjeNo,"")</f>
        <v/>
      </c>
      <c r="D1466" s="494"/>
      <c r="E1466" s="494"/>
      <c r="F1466" s="494"/>
      <c r="G1466" s="494"/>
      <c r="H1466" s="495"/>
      <c r="I1466" s="116"/>
      <c r="J1466" s="75"/>
      <c r="K1466" s="75"/>
    </row>
    <row r="1467" spans="1:13" ht="45" customHeight="1" thickBot="1" x14ac:dyDescent="0.3">
      <c r="A1467" s="522" t="s">
        <v>11</v>
      </c>
      <c r="B1467" s="523"/>
      <c r="C1467" s="498" t="str">
        <f>IF(ProjeAdi&gt;0,ProjeAdi,"")</f>
        <v/>
      </c>
      <c r="D1467" s="499"/>
      <c r="E1467" s="499"/>
      <c r="F1467" s="499"/>
      <c r="G1467" s="499"/>
      <c r="H1467" s="500"/>
      <c r="I1467" s="116"/>
      <c r="J1467" s="75"/>
      <c r="K1467" s="75"/>
    </row>
    <row r="1468" spans="1:13" s="46" customFormat="1" ht="37.15" customHeight="1" thickBot="1" x14ac:dyDescent="0.3">
      <c r="A1468" s="487" t="s">
        <v>7</v>
      </c>
      <c r="B1468" s="487" t="s">
        <v>118</v>
      </c>
      <c r="C1468" s="487" t="s">
        <v>119</v>
      </c>
      <c r="D1468" s="487" t="s">
        <v>120</v>
      </c>
      <c r="E1468" s="487" t="s">
        <v>93</v>
      </c>
      <c r="F1468" s="487" t="s">
        <v>94</v>
      </c>
      <c r="G1468" s="137" t="s">
        <v>95</v>
      </c>
      <c r="H1468" s="137" t="s">
        <v>95</v>
      </c>
      <c r="I1468" s="117"/>
      <c r="J1468" s="76"/>
      <c r="K1468" s="76"/>
      <c r="L1468" s="125"/>
      <c r="M1468" s="125"/>
    </row>
    <row r="1469" spans="1:13" ht="18" customHeight="1" thickBot="1" x14ac:dyDescent="0.3">
      <c r="A1469" s="505"/>
      <c r="B1469" s="505"/>
      <c r="C1469" s="505"/>
      <c r="D1469" s="505"/>
      <c r="E1469" s="505"/>
      <c r="F1469" s="505"/>
      <c r="G1469" s="138" t="s">
        <v>96</v>
      </c>
      <c r="H1469" s="138" t="s">
        <v>99</v>
      </c>
      <c r="I1469" s="116"/>
      <c r="J1469" s="75"/>
      <c r="K1469" s="75"/>
    </row>
    <row r="1470" spans="1:13" ht="18" customHeight="1" x14ac:dyDescent="0.25">
      <c r="A1470" s="70">
        <v>861</v>
      </c>
      <c r="B1470" s="54"/>
      <c r="C1470" s="55"/>
      <c r="D1470" s="77"/>
      <c r="E1470" s="56"/>
      <c r="F1470" s="299"/>
      <c r="G1470" s="285"/>
      <c r="H1470" s="272"/>
      <c r="I1470" s="197" t="str">
        <f>IF(AND(COUNTA(B1470:D1470)&gt;0,J1470=1),"Belge Tarihi,Belge Numarası ve KDV Dahil Tutar doldurulduktan sonra KDV Hariç Tutar doldurulabilir.","")</f>
        <v/>
      </c>
      <c r="J1470" s="199">
        <f>IF(COUNTA(E1470:F1470)+COUNTA(H1470)=3,0,1)</f>
        <v>1</v>
      </c>
      <c r="K1470" s="198">
        <f>IF(J1470=1,0,100000000)</f>
        <v>0</v>
      </c>
    </row>
    <row r="1471" spans="1:13" ht="18" customHeight="1" x14ac:dyDescent="0.25">
      <c r="A1471" s="52">
        <v>862</v>
      </c>
      <c r="B1471" s="36"/>
      <c r="C1471" s="37"/>
      <c r="D1471" s="38"/>
      <c r="E1471" s="78"/>
      <c r="F1471" s="300"/>
      <c r="G1471" s="286"/>
      <c r="H1471" s="279"/>
      <c r="I1471" s="197" t="str">
        <f t="shared" ref="I1471:I1489" si="129">IF(AND(COUNTA(B1471:D1471)&gt;0,J1471=1),"Belge Tarihi,Belge Numarası ve KDV Dahil Tutar doldurulduktan sonra KDV Hariç Tutar doldurulabilir.","")</f>
        <v/>
      </c>
      <c r="J1471" s="199">
        <f t="shared" ref="J1471:J1489" si="130">IF(COUNTA(E1471:F1471)+COUNTA(H1471)=3,0,1)</f>
        <v>1</v>
      </c>
      <c r="K1471" s="198">
        <f t="shared" ref="K1471:K1489" si="131">IF(J1471=1,0,100000000)</f>
        <v>0</v>
      </c>
    </row>
    <row r="1472" spans="1:13" ht="18" customHeight="1" x14ac:dyDescent="0.25">
      <c r="A1472" s="52">
        <v>863</v>
      </c>
      <c r="B1472" s="36"/>
      <c r="C1472" s="37"/>
      <c r="D1472" s="38"/>
      <c r="E1472" s="78"/>
      <c r="F1472" s="300"/>
      <c r="G1472" s="286"/>
      <c r="H1472" s="279"/>
      <c r="I1472" s="197" t="str">
        <f t="shared" si="129"/>
        <v/>
      </c>
      <c r="J1472" s="199">
        <f t="shared" si="130"/>
        <v>1</v>
      </c>
      <c r="K1472" s="198">
        <f t="shared" si="131"/>
        <v>0</v>
      </c>
    </row>
    <row r="1473" spans="1:11" ht="18" customHeight="1" x14ac:dyDescent="0.25">
      <c r="A1473" s="52">
        <v>864</v>
      </c>
      <c r="B1473" s="36"/>
      <c r="C1473" s="37"/>
      <c r="D1473" s="38"/>
      <c r="E1473" s="78"/>
      <c r="F1473" s="300"/>
      <c r="G1473" s="286"/>
      <c r="H1473" s="279"/>
      <c r="I1473" s="197" t="str">
        <f t="shared" si="129"/>
        <v/>
      </c>
      <c r="J1473" s="199">
        <f t="shared" si="130"/>
        <v>1</v>
      </c>
      <c r="K1473" s="198">
        <f t="shared" si="131"/>
        <v>0</v>
      </c>
    </row>
    <row r="1474" spans="1:11" ht="18" customHeight="1" x14ac:dyDescent="0.25">
      <c r="A1474" s="52">
        <v>865</v>
      </c>
      <c r="B1474" s="36"/>
      <c r="C1474" s="37"/>
      <c r="D1474" s="38"/>
      <c r="E1474" s="78"/>
      <c r="F1474" s="300"/>
      <c r="G1474" s="286"/>
      <c r="H1474" s="279"/>
      <c r="I1474" s="197" t="str">
        <f t="shared" si="129"/>
        <v/>
      </c>
      <c r="J1474" s="199">
        <f t="shared" si="130"/>
        <v>1</v>
      </c>
      <c r="K1474" s="198">
        <f t="shared" si="131"/>
        <v>0</v>
      </c>
    </row>
    <row r="1475" spans="1:11" ht="18" customHeight="1" x14ac:dyDescent="0.25">
      <c r="A1475" s="52">
        <v>866</v>
      </c>
      <c r="B1475" s="36"/>
      <c r="C1475" s="37"/>
      <c r="D1475" s="38"/>
      <c r="E1475" s="78"/>
      <c r="F1475" s="300"/>
      <c r="G1475" s="286"/>
      <c r="H1475" s="279"/>
      <c r="I1475" s="197" t="str">
        <f t="shared" si="129"/>
        <v/>
      </c>
      <c r="J1475" s="199">
        <f t="shared" si="130"/>
        <v>1</v>
      </c>
      <c r="K1475" s="198">
        <f t="shared" si="131"/>
        <v>0</v>
      </c>
    </row>
    <row r="1476" spans="1:11" ht="18" customHeight="1" x14ac:dyDescent="0.25">
      <c r="A1476" s="52">
        <v>867</v>
      </c>
      <c r="B1476" s="36"/>
      <c r="C1476" s="37"/>
      <c r="D1476" s="38"/>
      <c r="E1476" s="78"/>
      <c r="F1476" s="300"/>
      <c r="G1476" s="286"/>
      <c r="H1476" s="279"/>
      <c r="I1476" s="197" t="str">
        <f t="shared" si="129"/>
        <v/>
      </c>
      <c r="J1476" s="199">
        <f t="shared" si="130"/>
        <v>1</v>
      </c>
      <c r="K1476" s="198">
        <f t="shared" si="131"/>
        <v>0</v>
      </c>
    </row>
    <row r="1477" spans="1:11" ht="18" customHeight="1" x14ac:dyDescent="0.25">
      <c r="A1477" s="52">
        <v>868</v>
      </c>
      <c r="B1477" s="36"/>
      <c r="C1477" s="37"/>
      <c r="D1477" s="38"/>
      <c r="E1477" s="78"/>
      <c r="F1477" s="300"/>
      <c r="G1477" s="286"/>
      <c r="H1477" s="279"/>
      <c r="I1477" s="197" t="str">
        <f t="shared" si="129"/>
        <v/>
      </c>
      <c r="J1477" s="199">
        <f t="shared" si="130"/>
        <v>1</v>
      </c>
      <c r="K1477" s="198">
        <f t="shared" si="131"/>
        <v>0</v>
      </c>
    </row>
    <row r="1478" spans="1:11" ht="18" customHeight="1" x14ac:dyDescent="0.25">
      <c r="A1478" s="52">
        <v>869</v>
      </c>
      <c r="B1478" s="36"/>
      <c r="C1478" s="37"/>
      <c r="D1478" s="38"/>
      <c r="E1478" s="78"/>
      <c r="F1478" s="300"/>
      <c r="G1478" s="286"/>
      <c r="H1478" s="279"/>
      <c r="I1478" s="197" t="str">
        <f t="shared" si="129"/>
        <v/>
      </c>
      <c r="J1478" s="199">
        <f t="shared" si="130"/>
        <v>1</v>
      </c>
      <c r="K1478" s="198">
        <f t="shared" si="131"/>
        <v>0</v>
      </c>
    </row>
    <row r="1479" spans="1:11" ht="18" customHeight="1" x14ac:dyDescent="0.25">
      <c r="A1479" s="52">
        <v>870</v>
      </c>
      <c r="B1479" s="36"/>
      <c r="C1479" s="37"/>
      <c r="D1479" s="38"/>
      <c r="E1479" s="78"/>
      <c r="F1479" s="300"/>
      <c r="G1479" s="286"/>
      <c r="H1479" s="279"/>
      <c r="I1479" s="197" t="str">
        <f t="shared" si="129"/>
        <v/>
      </c>
      <c r="J1479" s="199">
        <f t="shared" si="130"/>
        <v>1</v>
      </c>
      <c r="K1479" s="198">
        <f t="shared" si="131"/>
        <v>0</v>
      </c>
    </row>
    <row r="1480" spans="1:11" ht="18" customHeight="1" x14ac:dyDescent="0.25">
      <c r="A1480" s="52">
        <v>871</v>
      </c>
      <c r="B1480" s="36"/>
      <c r="C1480" s="37"/>
      <c r="D1480" s="38"/>
      <c r="E1480" s="78"/>
      <c r="F1480" s="300"/>
      <c r="G1480" s="286"/>
      <c r="H1480" s="279"/>
      <c r="I1480" s="197" t="str">
        <f t="shared" si="129"/>
        <v/>
      </c>
      <c r="J1480" s="199">
        <f t="shared" si="130"/>
        <v>1</v>
      </c>
      <c r="K1480" s="198">
        <f t="shared" si="131"/>
        <v>0</v>
      </c>
    </row>
    <row r="1481" spans="1:11" ht="18" customHeight="1" x14ac:dyDescent="0.25">
      <c r="A1481" s="52">
        <v>872</v>
      </c>
      <c r="B1481" s="36"/>
      <c r="C1481" s="37"/>
      <c r="D1481" s="38"/>
      <c r="E1481" s="78"/>
      <c r="F1481" s="300"/>
      <c r="G1481" s="286"/>
      <c r="H1481" s="279"/>
      <c r="I1481" s="197" t="str">
        <f t="shared" si="129"/>
        <v/>
      </c>
      <c r="J1481" s="199">
        <f t="shared" si="130"/>
        <v>1</v>
      </c>
      <c r="K1481" s="198">
        <f t="shared" si="131"/>
        <v>0</v>
      </c>
    </row>
    <row r="1482" spans="1:11" ht="18" customHeight="1" x14ac:dyDescent="0.25">
      <c r="A1482" s="52">
        <v>873</v>
      </c>
      <c r="B1482" s="36"/>
      <c r="C1482" s="37"/>
      <c r="D1482" s="38"/>
      <c r="E1482" s="78"/>
      <c r="F1482" s="300"/>
      <c r="G1482" s="286"/>
      <c r="H1482" s="279"/>
      <c r="I1482" s="197" t="str">
        <f t="shared" si="129"/>
        <v/>
      </c>
      <c r="J1482" s="199">
        <f t="shared" si="130"/>
        <v>1</v>
      </c>
      <c r="K1482" s="198">
        <f t="shared" si="131"/>
        <v>0</v>
      </c>
    </row>
    <row r="1483" spans="1:11" ht="18" customHeight="1" x14ac:dyDescent="0.25">
      <c r="A1483" s="52">
        <v>874</v>
      </c>
      <c r="B1483" s="36"/>
      <c r="C1483" s="37"/>
      <c r="D1483" s="38"/>
      <c r="E1483" s="78"/>
      <c r="F1483" s="300"/>
      <c r="G1483" s="286"/>
      <c r="H1483" s="279"/>
      <c r="I1483" s="197" t="str">
        <f t="shared" si="129"/>
        <v/>
      </c>
      <c r="J1483" s="199">
        <f t="shared" si="130"/>
        <v>1</v>
      </c>
      <c r="K1483" s="198">
        <f t="shared" si="131"/>
        <v>0</v>
      </c>
    </row>
    <row r="1484" spans="1:11" ht="18" customHeight="1" x14ac:dyDescent="0.25">
      <c r="A1484" s="52">
        <v>875</v>
      </c>
      <c r="B1484" s="36"/>
      <c r="C1484" s="37"/>
      <c r="D1484" s="38"/>
      <c r="E1484" s="78"/>
      <c r="F1484" s="300"/>
      <c r="G1484" s="286"/>
      <c r="H1484" s="279"/>
      <c r="I1484" s="197" t="str">
        <f t="shared" si="129"/>
        <v/>
      </c>
      <c r="J1484" s="199">
        <f t="shared" si="130"/>
        <v>1</v>
      </c>
      <c r="K1484" s="198">
        <f t="shared" si="131"/>
        <v>0</v>
      </c>
    </row>
    <row r="1485" spans="1:11" ht="18" customHeight="1" x14ac:dyDescent="0.25">
      <c r="A1485" s="52">
        <v>876</v>
      </c>
      <c r="B1485" s="36"/>
      <c r="C1485" s="37"/>
      <c r="D1485" s="38"/>
      <c r="E1485" s="78"/>
      <c r="F1485" s="300"/>
      <c r="G1485" s="286"/>
      <c r="H1485" s="279"/>
      <c r="I1485" s="197" t="str">
        <f t="shared" si="129"/>
        <v/>
      </c>
      <c r="J1485" s="199">
        <f t="shared" si="130"/>
        <v>1</v>
      </c>
      <c r="K1485" s="198">
        <f t="shared" si="131"/>
        <v>0</v>
      </c>
    </row>
    <row r="1486" spans="1:11" ht="18" customHeight="1" x14ac:dyDescent="0.25">
      <c r="A1486" s="52">
        <v>877</v>
      </c>
      <c r="B1486" s="36"/>
      <c r="C1486" s="37"/>
      <c r="D1486" s="38"/>
      <c r="E1486" s="78"/>
      <c r="F1486" s="300"/>
      <c r="G1486" s="286"/>
      <c r="H1486" s="279"/>
      <c r="I1486" s="197" t="str">
        <f t="shared" si="129"/>
        <v/>
      </c>
      <c r="J1486" s="199">
        <f t="shared" si="130"/>
        <v>1</v>
      </c>
      <c r="K1486" s="198">
        <f t="shared" si="131"/>
        <v>0</v>
      </c>
    </row>
    <row r="1487" spans="1:11" ht="18" customHeight="1" x14ac:dyDescent="0.25">
      <c r="A1487" s="52">
        <v>878</v>
      </c>
      <c r="B1487" s="36"/>
      <c r="C1487" s="37"/>
      <c r="D1487" s="38"/>
      <c r="E1487" s="78"/>
      <c r="F1487" s="300"/>
      <c r="G1487" s="286"/>
      <c r="H1487" s="279"/>
      <c r="I1487" s="197" t="str">
        <f t="shared" si="129"/>
        <v/>
      </c>
      <c r="J1487" s="199">
        <f t="shared" si="130"/>
        <v>1</v>
      </c>
      <c r="K1487" s="198">
        <f t="shared" si="131"/>
        <v>0</v>
      </c>
    </row>
    <row r="1488" spans="1:11" ht="18" customHeight="1" x14ac:dyDescent="0.25">
      <c r="A1488" s="52">
        <v>879</v>
      </c>
      <c r="B1488" s="36"/>
      <c r="C1488" s="37"/>
      <c r="D1488" s="38"/>
      <c r="E1488" s="78"/>
      <c r="F1488" s="300"/>
      <c r="G1488" s="286"/>
      <c r="H1488" s="279"/>
      <c r="I1488" s="197" t="str">
        <f t="shared" si="129"/>
        <v/>
      </c>
      <c r="J1488" s="199">
        <f t="shared" si="130"/>
        <v>1</v>
      </c>
      <c r="K1488" s="198">
        <f t="shared" si="131"/>
        <v>0</v>
      </c>
    </row>
    <row r="1489" spans="1:13" ht="18" customHeight="1" thickBot="1" x14ac:dyDescent="0.3">
      <c r="A1489" s="71">
        <v>880</v>
      </c>
      <c r="B1489" s="39"/>
      <c r="C1489" s="40"/>
      <c r="D1489" s="41"/>
      <c r="E1489" s="80"/>
      <c r="F1489" s="301"/>
      <c r="G1489" s="287"/>
      <c r="H1489" s="280"/>
      <c r="I1489" s="197" t="str">
        <f t="shared" si="129"/>
        <v/>
      </c>
      <c r="J1489" s="199">
        <f t="shared" si="130"/>
        <v>1</v>
      </c>
      <c r="K1489" s="198">
        <f t="shared" si="131"/>
        <v>0</v>
      </c>
    </row>
    <row r="1490" spans="1:13" ht="18" customHeight="1" thickBot="1" x14ac:dyDescent="0.3">
      <c r="A1490" s="82"/>
      <c r="B1490" s="82"/>
      <c r="C1490" s="82"/>
      <c r="D1490" s="82"/>
      <c r="E1490" s="82"/>
      <c r="F1490" s="11" t="s">
        <v>46</v>
      </c>
      <c r="G1490" s="281">
        <f>SUM(G1470:G1489)+G1456</f>
        <v>0</v>
      </c>
      <c r="H1490" s="320"/>
      <c r="I1490" s="119"/>
      <c r="J1490" s="196">
        <f>IF(G1490&gt;G1456,ROW(A1496),0)</f>
        <v>0</v>
      </c>
      <c r="K1490" s="75"/>
      <c r="L1490" s="193">
        <f>IF(G1490&gt;G1456,ROW(A1496),0)</f>
        <v>0</v>
      </c>
    </row>
    <row r="1491" spans="1:13" x14ac:dyDescent="0.25">
      <c r="A1491" s="82"/>
      <c r="B1491" s="82"/>
      <c r="C1491" s="82"/>
      <c r="D1491" s="82"/>
      <c r="E1491" s="82"/>
      <c r="F1491" s="82"/>
      <c r="G1491" s="82"/>
      <c r="H1491" s="82"/>
      <c r="I1491" s="119"/>
      <c r="J1491" s="75"/>
      <c r="K1491" s="75"/>
    </row>
    <row r="1492" spans="1:13" x14ac:dyDescent="0.25">
      <c r="A1492" t="s">
        <v>155</v>
      </c>
      <c r="B1492" s="82"/>
      <c r="C1492" s="82"/>
      <c r="D1492" s="82"/>
      <c r="E1492" s="82"/>
      <c r="F1492" s="82"/>
      <c r="G1492" s="82"/>
      <c r="H1492" s="82"/>
      <c r="I1492" s="119"/>
      <c r="J1492" s="75"/>
      <c r="K1492" s="75"/>
    </row>
    <row r="1493" spans="1:13" x14ac:dyDescent="0.25">
      <c r="A1493" s="82"/>
      <c r="B1493" s="82"/>
      <c r="C1493" s="82"/>
      <c r="D1493" s="82"/>
      <c r="E1493" s="82"/>
      <c r="F1493" s="82"/>
      <c r="G1493" s="82"/>
      <c r="H1493" s="82"/>
      <c r="I1493" s="119"/>
      <c r="J1493" s="75"/>
      <c r="K1493" s="75"/>
    </row>
    <row r="1494" spans="1:13" ht="18.75" x14ac:dyDescent="0.3">
      <c r="A1494" s="349" t="s">
        <v>43</v>
      </c>
      <c r="B1494" s="350">
        <f ca="1">imzatarihi</f>
        <v>46091</v>
      </c>
      <c r="C1494" s="352" t="s">
        <v>44</v>
      </c>
      <c r="D1494" s="348" t="str">
        <f>IF(kurulusyetkilisi&gt;0,kurulusyetkilisi,"")</f>
        <v/>
      </c>
      <c r="H1494" s="82"/>
      <c r="I1494" s="119"/>
      <c r="J1494" s="75"/>
      <c r="K1494" s="75"/>
    </row>
    <row r="1495" spans="1:13" ht="18.75" x14ac:dyDescent="0.3">
      <c r="B1495" s="351"/>
      <c r="C1495" s="352" t="s">
        <v>45</v>
      </c>
      <c r="F1495" s="349"/>
      <c r="H1495" s="82"/>
      <c r="I1495" s="119"/>
      <c r="J1495" s="75"/>
      <c r="K1495" s="75"/>
    </row>
    <row r="1496" spans="1:13" x14ac:dyDescent="0.25">
      <c r="A1496" s="82"/>
      <c r="B1496" s="82"/>
      <c r="C1496" s="82"/>
      <c r="D1496" s="82"/>
      <c r="E1496" s="82"/>
      <c r="F1496" s="82"/>
      <c r="G1496" s="82"/>
      <c r="H1496" s="82"/>
      <c r="I1496" s="119"/>
      <c r="J1496" s="75"/>
      <c r="K1496" s="75"/>
    </row>
    <row r="1497" spans="1:13" x14ac:dyDescent="0.25">
      <c r="A1497" s="501" t="s">
        <v>121</v>
      </c>
      <c r="B1497" s="501"/>
      <c r="C1497" s="501"/>
      <c r="D1497" s="501"/>
      <c r="E1497" s="501"/>
      <c r="F1497" s="501"/>
      <c r="G1497" s="501"/>
      <c r="H1497" s="501"/>
      <c r="I1497" s="116"/>
      <c r="J1497" s="75"/>
      <c r="K1497" s="75"/>
    </row>
    <row r="1498" spans="1:13" x14ac:dyDescent="0.25">
      <c r="A1498" s="489" t="str">
        <f>IF(YilDonem&lt;&gt;"",CONCATENATE(YilDonem," dönemine aittir."),"")</f>
        <v/>
      </c>
      <c r="B1498" s="489"/>
      <c r="C1498" s="489"/>
      <c r="D1498" s="489"/>
      <c r="E1498" s="489"/>
      <c r="F1498" s="489"/>
      <c r="G1498" s="489"/>
      <c r="H1498" s="489"/>
      <c r="I1498" s="116"/>
      <c r="J1498" s="75"/>
      <c r="K1498" s="75"/>
    </row>
    <row r="1499" spans="1:13" ht="15.95" customHeight="1" thickBot="1" x14ac:dyDescent="0.3">
      <c r="A1499" s="519" t="s">
        <v>148</v>
      </c>
      <c r="B1499" s="519"/>
      <c r="C1499" s="519"/>
      <c r="D1499" s="519"/>
      <c r="E1499" s="519"/>
      <c r="F1499" s="519"/>
      <c r="G1499" s="519"/>
      <c r="H1499" s="519"/>
      <c r="I1499" s="116"/>
      <c r="J1499" s="75"/>
      <c r="K1499" s="75"/>
    </row>
    <row r="1500" spans="1:13" ht="31.7" customHeight="1" thickBot="1" x14ac:dyDescent="0.3">
      <c r="A1500" s="520" t="s">
        <v>1</v>
      </c>
      <c r="B1500" s="521"/>
      <c r="C1500" s="493" t="str">
        <f>IF(ProjeNo&gt;0,ProjeNo,"")</f>
        <v/>
      </c>
      <c r="D1500" s="494"/>
      <c r="E1500" s="494"/>
      <c r="F1500" s="494"/>
      <c r="G1500" s="494"/>
      <c r="H1500" s="495"/>
      <c r="I1500" s="116"/>
      <c r="J1500" s="75"/>
      <c r="K1500" s="75"/>
    </row>
    <row r="1501" spans="1:13" ht="45" customHeight="1" thickBot="1" x14ac:dyDescent="0.3">
      <c r="A1501" s="522" t="s">
        <v>11</v>
      </c>
      <c r="B1501" s="523"/>
      <c r="C1501" s="498" t="str">
        <f>IF(ProjeAdi&gt;0,ProjeAdi,"")</f>
        <v/>
      </c>
      <c r="D1501" s="499"/>
      <c r="E1501" s="499"/>
      <c r="F1501" s="499"/>
      <c r="G1501" s="499"/>
      <c r="H1501" s="500"/>
      <c r="I1501" s="116"/>
      <c r="J1501" s="75"/>
      <c r="K1501" s="75"/>
    </row>
    <row r="1502" spans="1:13" s="46" customFormat="1" ht="37.15" customHeight="1" thickBot="1" x14ac:dyDescent="0.3">
      <c r="A1502" s="487" t="s">
        <v>7</v>
      </c>
      <c r="B1502" s="487" t="s">
        <v>118</v>
      </c>
      <c r="C1502" s="487" t="s">
        <v>119</v>
      </c>
      <c r="D1502" s="487" t="s">
        <v>120</v>
      </c>
      <c r="E1502" s="487" t="s">
        <v>93</v>
      </c>
      <c r="F1502" s="487" t="s">
        <v>94</v>
      </c>
      <c r="G1502" s="137" t="s">
        <v>95</v>
      </c>
      <c r="H1502" s="137" t="s">
        <v>95</v>
      </c>
      <c r="I1502" s="117"/>
      <c r="J1502" s="76"/>
      <c r="K1502" s="76"/>
      <c r="L1502" s="125"/>
      <c r="M1502" s="125"/>
    </row>
    <row r="1503" spans="1:13" ht="18" customHeight="1" thickBot="1" x14ac:dyDescent="0.3">
      <c r="A1503" s="505"/>
      <c r="B1503" s="505"/>
      <c r="C1503" s="505"/>
      <c r="D1503" s="505"/>
      <c r="E1503" s="505"/>
      <c r="F1503" s="505"/>
      <c r="G1503" s="138" t="s">
        <v>96</v>
      </c>
      <c r="H1503" s="138" t="s">
        <v>99</v>
      </c>
      <c r="I1503" s="116"/>
      <c r="J1503" s="75"/>
      <c r="K1503" s="75"/>
    </row>
    <row r="1504" spans="1:13" ht="18" customHeight="1" x14ac:dyDescent="0.25">
      <c r="A1504" s="70">
        <v>881</v>
      </c>
      <c r="B1504" s="54"/>
      <c r="C1504" s="55"/>
      <c r="D1504" s="77"/>
      <c r="E1504" s="56"/>
      <c r="F1504" s="299"/>
      <c r="G1504" s="285"/>
      <c r="H1504" s="272"/>
      <c r="I1504" s="197" t="str">
        <f>IF(AND(COUNTA(B1504:D1504)&gt;0,J1504=1),"Belge Tarihi,Belge Numarası ve KDV Dahil Tutar doldurulduktan sonra KDV Hariç Tutar doldurulabilir.","")</f>
        <v/>
      </c>
      <c r="J1504" s="199">
        <f>IF(COUNTA(E1504:F1504)+COUNTA(H1504)=3,0,1)</f>
        <v>1</v>
      </c>
      <c r="K1504" s="198">
        <f>IF(J1504=1,0,100000000)</f>
        <v>0</v>
      </c>
    </row>
    <row r="1505" spans="1:11" ht="18" customHeight="1" x14ac:dyDescent="0.25">
      <c r="A1505" s="52">
        <v>882</v>
      </c>
      <c r="B1505" s="36"/>
      <c r="C1505" s="37"/>
      <c r="D1505" s="38"/>
      <c r="E1505" s="78"/>
      <c r="F1505" s="300"/>
      <c r="G1505" s="286"/>
      <c r="H1505" s="279"/>
      <c r="I1505" s="197" t="str">
        <f t="shared" ref="I1505:I1523" si="132">IF(AND(COUNTA(B1505:D1505)&gt;0,J1505=1),"Belge Tarihi,Belge Numarası ve KDV Dahil Tutar doldurulduktan sonra KDV Hariç Tutar doldurulabilir.","")</f>
        <v/>
      </c>
      <c r="J1505" s="199">
        <f t="shared" ref="J1505:J1523" si="133">IF(COUNTA(E1505:F1505)+COUNTA(H1505)=3,0,1)</f>
        <v>1</v>
      </c>
      <c r="K1505" s="198">
        <f t="shared" ref="K1505:K1523" si="134">IF(J1505=1,0,100000000)</f>
        <v>0</v>
      </c>
    </row>
    <row r="1506" spans="1:11" ht="18" customHeight="1" x14ac:dyDescent="0.25">
      <c r="A1506" s="52">
        <v>883</v>
      </c>
      <c r="B1506" s="36"/>
      <c r="C1506" s="37"/>
      <c r="D1506" s="38"/>
      <c r="E1506" s="78"/>
      <c r="F1506" s="300"/>
      <c r="G1506" s="286"/>
      <c r="H1506" s="279"/>
      <c r="I1506" s="197" t="str">
        <f t="shared" si="132"/>
        <v/>
      </c>
      <c r="J1506" s="199">
        <f t="shared" si="133"/>
        <v>1</v>
      </c>
      <c r="K1506" s="198">
        <f t="shared" si="134"/>
        <v>0</v>
      </c>
    </row>
    <row r="1507" spans="1:11" ht="18" customHeight="1" x14ac:dyDescent="0.25">
      <c r="A1507" s="52">
        <v>884</v>
      </c>
      <c r="B1507" s="36"/>
      <c r="C1507" s="37"/>
      <c r="D1507" s="38"/>
      <c r="E1507" s="78"/>
      <c r="F1507" s="300"/>
      <c r="G1507" s="286"/>
      <c r="H1507" s="279"/>
      <c r="I1507" s="197" t="str">
        <f t="shared" si="132"/>
        <v/>
      </c>
      <c r="J1507" s="199">
        <f t="shared" si="133"/>
        <v>1</v>
      </c>
      <c r="K1507" s="198">
        <f t="shared" si="134"/>
        <v>0</v>
      </c>
    </row>
    <row r="1508" spans="1:11" ht="18" customHeight="1" x14ac:dyDescent="0.25">
      <c r="A1508" s="52">
        <v>885</v>
      </c>
      <c r="B1508" s="36"/>
      <c r="C1508" s="37"/>
      <c r="D1508" s="38"/>
      <c r="E1508" s="78"/>
      <c r="F1508" s="300"/>
      <c r="G1508" s="286"/>
      <c r="H1508" s="279"/>
      <c r="I1508" s="197" t="str">
        <f t="shared" si="132"/>
        <v/>
      </c>
      <c r="J1508" s="199">
        <f t="shared" si="133"/>
        <v>1</v>
      </c>
      <c r="K1508" s="198">
        <f t="shared" si="134"/>
        <v>0</v>
      </c>
    </row>
    <row r="1509" spans="1:11" ht="18" customHeight="1" x14ac:dyDescent="0.25">
      <c r="A1509" s="52">
        <v>886</v>
      </c>
      <c r="B1509" s="36"/>
      <c r="C1509" s="37"/>
      <c r="D1509" s="38"/>
      <c r="E1509" s="78"/>
      <c r="F1509" s="300"/>
      <c r="G1509" s="286"/>
      <c r="H1509" s="279"/>
      <c r="I1509" s="197" t="str">
        <f t="shared" si="132"/>
        <v/>
      </c>
      <c r="J1509" s="199">
        <f t="shared" si="133"/>
        <v>1</v>
      </c>
      <c r="K1509" s="198">
        <f t="shared" si="134"/>
        <v>0</v>
      </c>
    </row>
    <row r="1510" spans="1:11" ht="18" customHeight="1" x14ac:dyDescent="0.25">
      <c r="A1510" s="52">
        <v>887</v>
      </c>
      <c r="B1510" s="36"/>
      <c r="C1510" s="37"/>
      <c r="D1510" s="38"/>
      <c r="E1510" s="78"/>
      <c r="F1510" s="300"/>
      <c r="G1510" s="286"/>
      <c r="H1510" s="279"/>
      <c r="I1510" s="197" t="str">
        <f t="shared" si="132"/>
        <v/>
      </c>
      <c r="J1510" s="199">
        <f t="shared" si="133"/>
        <v>1</v>
      </c>
      <c r="K1510" s="198">
        <f t="shared" si="134"/>
        <v>0</v>
      </c>
    </row>
    <row r="1511" spans="1:11" ht="18" customHeight="1" x14ac:dyDescent="0.25">
      <c r="A1511" s="52">
        <v>888</v>
      </c>
      <c r="B1511" s="36"/>
      <c r="C1511" s="37"/>
      <c r="D1511" s="38"/>
      <c r="E1511" s="78"/>
      <c r="F1511" s="300"/>
      <c r="G1511" s="286"/>
      <c r="H1511" s="279"/>
      <c r="I1511" s="197" t="str">
        <f t="shared" si="132"/>
        <v/>
      </c>
      <c r="J1511" s="199">
        <f t="shared" si="133"/>
        <v>1</v>
      </c>
      <c r="K1511" s="198">
        <f t="shared" si="134"/>
        <v>0</v>
      </c>
    </row>
    <row r="1512" spans="1:11" ht="18" customHeight="1" x14ac:dyDescent="0.25">
      <c r="A1512" s="52">
        <v>889</v>
      </c>
      <c r="B1512" s="36"/>
      <c r="C1512" s="37"/>
      <c r="D1512" s="38"/>
      <c r="E1512" s="78"/>
      <c r="F1512" s="300"/>
      <c r="G1512" s="286"/>
      <c r="H1512" s="279"/>
      <c r="I1512" s="197" t="str">
        <f t="shared" si="132"/>
        <v/>
      </c>
      <c r="J1512" s="199">
        <f t="shared" si="133"/>
        <v>1</v>
      </c>
      <c r="K1512" s="198">
        <f t="shared" si="134"/>
        <v>0</v>
      </c>
    </row>
    <row r="1513" spans="1:11" ht="18" customHeight="1" x14ac:dyDescent="0.25">
      <c r="A1513" s="52">
        <v>890</v>
      </c>
      <c r="B1513" s="36"/>
      <c r="C1513" s="37"/>
      <c r="D1513" s="38"/>
      <c r="E1513" s="78"/>
      <c r="F1513" s="300"/>
      <c r="G1513" s="286"/>
      <c r="H1513" s="279"/>
      <c r="I1513" s="197" t="str">
        <f t="shared" si="132"/>
        <v/>
      </c>
      <c r="J1513" s="199">
        <f t="shared" si="133"/>
        <v>1</v>
      </c>
      <c r="K1513" s="198">
        <f t="shared" si="134"/>
        <v>0</v>
      </c>
    </row>
    <row r="1514" spans="1:11" ht="18" customHeight="1" x14ac:dyDescent="0.25">
      <c r="A1514" s="52">
        <v>891</v>
      </c>
      <c r="B1514" s="36"/>
      <c r="C1514" s="37"/>
      <c r="D1514" s="38"/>
      <c r="E1514" s="78"/>
      <c r="F1514" s="300"/>
      <c r="G1514" s="286"/>
      <c r="H1514" s="279"/>
      <c r="I1514" s="197" t="str">
        <f t="shared" si="132"/>
        <v/>
      </c>
      <c r="J1514" s="199">
        <f t="shared" si="133"/>
        <v>1</v>
      </c>
      <c r="K1514" s="198">
        <f t="shared" si="134"/>
        <v>0</v>
      </c>
    </row>
    <row r="1515" spans="1:11" ht="18" customHeight="1" x14ac:dyDescent="0.25">
      <c r="A1515" s="52">
        <v>892</v>
      </c>
      <c r="B1515" s="36"/>
      <c r="C1515" s="37"/>
      <c r="D1515" s="38"/>
      <c r="E1515" s="78"/>
      <c r="F1515" s="300"/>
      <c r="G1515" s="286"/>
      <c r="H1515" s="279"/>
      <c r="I1515" s="197" t="str">
        <f t="shared" si="132"/>
        <v/>
      </c>
      <c r="J1515" s="199">
        <f t="shared" si="133"/>
        <v>1</v>
      </c>
      <c r="K1515" s="198">
        <f t="shared" si="134"/>
        <v>0</v>
      </c>
    </row>
    <row r="1516" spans="1:11" ht="18" customHeight="1" x14ac:dyDescent="0.25">
      <c r="A1516" s="52">
        <v>893</v>
      </c>
      <c r="B1516" s="36"/>
      <c r="C1516" s="37"/>
      <c r="D1516" s="38"/>
      <c r="E1516" s="78"/>
      <c r="F1516" s="300"/>
      <c r="G1516" s="286"/>
      <c r="H1516" s="279"/>
      <c r="I1516" s="197" t="str">
        <f t="shared" si="132"/>
        <v/>
      </c>
      <c r="J1516" s="199">
        <f t="shared" si="133"/>
        <v>1</v>
      </c>
      <c r="K1516" s="198">
        <f t="shared" si="134"/>
        <v>0</v>
      </c>
    </row>
    <row r="1517" spans="1:11" ht="18" customHeight="1" x14ac:dyDescent="0.25">
      <c r="A1517" s="52">
        <v>894</v>
      </c>
      <c r="B1517" s="36"/>
      <c r="C1517" s="37"/>
      <c r="D1517" s="38"/>
      <c r="E1517" s="78"/>
      <c r="F1517" s="300"/>
      <c r="G1517" s="286"/>
      <c r="H1517" s="279"/>
      <c r="I1517" s="197" t="str">
        <f t="shared" si="132"/>
        <v/>
      </c>
      <c r="J1517" s="199">
        <f t="shared" si="133"/>
        <v>1</v>
      </c>
      <c r="K1517" s="198">
        <f t="shared" si="134"/>
        <v>0</v>
      </c>
    </row>
    <row r="1518" spans="1:11" ht="18" customHeight="1" x14ac:dyDescent="0.25">
      <c r="A1518" s="52">
        <v>895</v>
      </c>
      <c r="B1518" s="36"/>
      <c r="C1518" s="37"/>
      <c r="D1518" s="38"/>
      <c r="E1518" s="78"/>
      <c r="F1518" s="300"/>
      <c r="G1518" s="286"/>
      <c r="H1518" s="279"/>
      <c r="I1518" s="197" t="str">
        <f t="shared" si="132"/>
        <v/>
      </c>
      <c r="J1518" s="199">
        <f t="shared" si="133"/>
        <v>1</v>
      </c>
      <c r="K1518" s="198">
        <f t="shared" si="134"/>
        <v>0</v>
      </c>
    </row>
    <row r="1519" spans="1:11" ht="18" customHeight="1" x14ac:dyDescent="0.25">
      <c r="A1519" s="52">
        <v>896</v>
      </c>
      <c r="B1519" s="36"/>
      <c r="C1519" s="37"/>
      <c r="D1519" s="38"/>
      <c r="E1519" s="78"/>
      <c r="F1519" s="300"/>
      <c r="G1519" s="286"/>
      <c r="H1519" s="279"/>
      <c r="I1519" s="197" t="str">
        <f t="shared" si="132"/>
        <v/>
      </c>
      <c r="J1519" s="199">
        <f t="shared" si="133"/>
        <v>1</v>
      </c>
      <c r="K1519" s="198">
        <f t="shared" si="134"/>
        <v>0</v>
      </c>
    </row>
    <row r="1520" spans="1:11" ht="18" customHeight="1" x14ac:dyDescent="0.25">
      <c r="A1520" s="52">
        <v>897</v>
      </c>
      <c r="B1520" s="36"/>
      <c r="C1520" s="37"/>
      <c r="D1520" s="38"/>
      <c r="E1520" s="78"/>
      <c r="F1520" s="300"/>
      <c r="G1520" s="286"/>
      <c r="H1520" s="279"/>
      <c r="I1520" s="197" t="str">
        <f t="shared" si="132"/>
        <v/>
      </c>
      <c r="J1520" s="199">
        <f t="shared" si="133"/>
        <v>1</v>
      </c>
      <c r="K1520" s="198">
        <f t="shared" si="134"/>
        <v>0</v>
      </c>
    </row>
    <row r="1521" spans="1:13" ht="18" customHeight="1" x14ac:dyDescent="0.25">
      <c r="A1521" s="52">
        <v>898</v>
      </c>
      <c r="B1521" s="36"/>
      <c r="C1521" s="37"/>
      <c r="D1521" s="38"/>
      <c r="E1521" s="78"/>
      <c r="F1521" s="300"/>
      <c r="G1521" s="286"/>
      <c r="H1521" s="279"/>
      <c r="I1521" s="197" t="str">
        <f t="shared" si="132"/>
        <v/>
      </c>
      <c r="J1521" s="199">
        <f t="shared" si="133"/>
        <v>1</v>
      </c>
      <c r="K1521" s="198">
        <f t="shared" si="134"/>
        <v>0</v>
      </c>
    </row>
    <row r="1522" spans="1:13" ht="18" customHeight="1" x14ac:dyDescent="0.25">
      <c r="A1522" s="52">
        <v>899</v>
      </c>
      <c r="B1522" s="36"/>
      <c r="C1522" s="37"/>
      <c r="D1522" s="38"/>
      <c r="E1522" s="78"/>
      <c r="F1522" s="300"/>
      <c r="G1522" s="286"/>
      <c r="H1522" s="279"/>
      <c r="I1522" s="197" t="str">
        <f t="shared" si="132"/>
        <v/>
      </c>
      <c r="J1522" s="199">
        <f t="shared" si="133"/>
        <v>1</v>
      </c>
      <c r="K1522" s="198">
        <f t="shared" si="134"/>
        <v>0</v>
      </c>
    </row>
    <row r="1523" spans="1:13" ht="18" customHeight="1" thickBot="1" x14ac:dyDescent="0.3">
      <c r="A1523" s="71">
        <v>900</v>
      </c>
      <c r="B1523" s="39"/>
      <c r="C1523" s="40"/>
      <c r="D1523" s="41"/>
      <c r="E1523" s="80"/>
      <c r="F1523" s="301"/>
      <c r="G1523" s="287"/>
      <c r="H1523" s="280"/>
      <c r="I1523" s="197" t="str">
        <f t="shared" si="132"/>
        <v/>
      </c>
      <c r="J1523" s="199">
        <f t="shared" si="133"/>
        <v>1</v>
      </c>
      <c r="K1523" s="198">
        <f t="shared" si="134"/>
        <v>0</v>
      </c>
    </row>
    <row r="1524" spans="1:13" ht="18" customHeight="1" thickBot="1" x14ac:dyDescent="0.3">
      <c r="A1524" s="82"/>
      <c r="B1524" s="82"/>
      <c r="C1524" s="82"/>
      <c r="D1524" s="82"/>
      <c r="E1524" s="82"/>
      <c r="F1524" s="11" t="s">
        <v>46</v>
      </c>
      <c r="G1524" s="281">
        <f>SUM(G1504:G1523)+G1490</f>
        <v>0</v>
      </c>
      <c r="H1524" s="320"/>
      <c r="I1524" s="119"/>
      <c r="J1524" s="196">
        <f>IF(G1524&gt;G1490,ROW(A1530),0)</f>
        <v>0</v>
      </c>
      <c r="K1524" s="75"/>
      <c r="L1524" s="193">
        <f>IF(G1524&gt;G1490,ROW(A1530),0)</f>
        <v>0</v>
      </c>
    </row>
    <row r="1525" spans="1:13" x14ac:dyDescent="0.25">
      <c r="A1525" s="82"/>
      <c r="B1525" s="82"/>
      <c r="C1525" s="82"/>
      <c r="D1525" s="82"/>
      <c r="E1525" s="82"/>
      <c r="F1525" s="82"/>
      <c r="G1525" s="82"/>
      <c r="H1525" s="82"/>
      <c r="I1525" s="119"/>
      <c r="J1525" s="75"/>
      <c r="K1525" s="75"/>
    </row>
    <row r="1526" spans="1:13" x14ac:dyDescent="0.25">
      <c r="A1526" t="s">
        <v>155</v>
      </c>
      <c r="B1526" s="82"/>
      <c r="C1526" s="82"/>
      <c r="D1526" s="82"/>
      <c r="E1526" s="82"/>
      <c r="F1526" s="82"/>
      <c r="G1526" s="82"/>
      <c r="H1526" s="82"/>
      <c r="I1526" s="119"/>
      <c r="J1526" s="75"/>
      <c r="K1526" s="75"/>
    </row>
    <row r="1527" spans="1:13" x14ac:dyDescent="0.25">
      <c r="A1527" s="82"/>
      <c r="B1527" s="82"/>
      <c r="C1527" s="82"/>
      <c r="D1527" s="82"/>
      <c r="E1527" s="82"/>
      <c r="F1527" s="82"/>
      <c r="G1527" s="82"/>
      <c r="H1527" s="82"/>
      <c r="I1527" s="119"/>
      <c r="J1527" s="75"/>
      <c r="K1527" s="75"/>
    </row>
    <row r="1528" spans="1:13" ht="18.75" x14ac:dyDescent="0.3">
      <c r="A1528" s="349" t="s">
        <v>43</v>
      </c>
      <c r="B1528" s="350">
        <f ca="1">imzatarihi</f>
        <v>46091</v>
      </c>
      <c r="C1528" s="352" t="s">
        <v>44</v>
      </c>
      <c r="D1528" s="348" t="str">
        <f>IF(kurulusyetkilisi&gt;0,kurulusyetkilisi,"")</f>
        <v/>
      </c>
      <c r="H1528" s="82"/>
      <c r="I1528" s="119"/>
      <c r="J1528" s="75"/>
      <c r="K1528" s="75"/>
    </row>
    <row r="1529" spans="1:13" ht="18.75" x14ac:dyDescent="0.3">
      <c r="B1529" s="351"/>
      <c r="C1529" s="352" t="s">
        <v>45</v>
      </c>
      <c r="F1529" s="349"/>
      <c r="H1529" s="82"/>
      <c r="I1529" s="119"/>
      <c r="J1529" s="75"/>
      <c r="K1529" s="75"/>
    </row>
    <row r="1530" spans="1:13" x14ac:dyDescent="0.25">
      <c r="A1530" s="82"/>
      <c r="B1530" s="82"/>
      <c r="C1530" s="82"/>
      <c r="D1530" s="82"/>
      <c r="E1530" s="82"/>
      <c r="F1530" s="82"/>
      <c r="G1530" s="82"/>
      <c r="H1530" s="82"/>
      <c r="I1530" s="119"/>
      <c r="J1530" s="75"/>
      <c r="K1530" s="75"/>
    </row>
    <row r="1531" spans="1:13" x14ac:dyDescent="0.25">
      <c r="A1531" s="501" t="s">
        <v>121</v>
      </c>
      <c r="B1531" s="501"/>
      <c r="C1531" s="501"/>
      <c r="D1531" s="501"/>
      <c r="E1531" s="501"/>
      <c r="F1531" s="501"/>
      <c r="G1531" s="501"/>
      <c r="H1531" s="501"/>
      <c r="I1531" s="116"/>
      <c r="J1531" s="75"/>
      <c r="K1531" s="75"/>
    </row>
    <row r="1532" spans="1:13" x14ac:dyDescent="0.25">
      <c r="A1532" s="489" t="str">
        <f>IF(YilDonem&lt;&gt;"",CONCATENATE(YilDonem," dönemine aittir."),"")</f>
        <v/>
      </c>
      <c r="B1532" s="489"/>
      <c r="C1532" s="489"/>
      <c r="D1532" s="489"/>
      <c r="E1532" s="489"/>
      <c r="F1532" s="489"/>
      <c r="G1532" s="489"/>
      <c r="H1532" s="489"/>
      <c r="I1532" s="116"/>
      <c r="J1532" s="75"/>
      <c r="K1532" s="75"/>
    </row>
    <row r="1533" spans="1:13" ht="15.95" customHeight="1" thickBot="1" x14ac:dyDescent="0.3">
      <c r="A1533" s="519" t="s">
        <v>148</v>
      </c>
      <c r="B1533" s="519"/>
      <c r="C1533" s="519"/>
      <c r="D1533" s="519"/>
      <c r="E1533" s="519"/>
      <c r="F1533" s="519"/>
      <c r="G1533" s="519"/>
      <c r="H1533" s="519"/>
      <c r="I1533" s="116"/>
      <c r="J1533" s="75"/>
      <c r="K1533" s="75"/>
    </row>
    <row r="1534" spans="1:13" ht="31.7" customHeight="1" thickBot="1" x14ac:dyDescent="0.3">
      <c r="A1534" s="520" t="s">
        <v>1</v>
      </c>
      <c r="B1534" s="521"/>
      <c r="C1534" s="493" t="str">
        <f>IF(ProjeNo&gt;0,ProjeNo,"")</f>
        <v/>
      </c>
      <c r="D1534" s="494"/>
      <c r="E1534" s="494"/>
      <c r="F1534" s="494"/>
      <c r="G1534" s="494"/>
      <c r="H1534" s="495"/>
      <c r="I1534" s="116"/>
      <c r="J1534" s="75"/>
      <c r="K1534" s="75"/>
    </row>
    <row r="1535" spans="1:13" ht="45" customHeight="1" thickBot="1" x14ac:dyDescent="0.3">
      <c r="A1535" s="522" t="s">
        <v>11</v>
      </c>
      <c r="B1535" s="523"/>
      <c r="C1535" s="498" t="str">
        <f>IF(ProjeAdi&gt;0,ProjeAdi,"")</f>
        <v/>
      </c>
      <c r="D1535" s="499"/>
      <c r="E1535" s="499"/>
      <c r="F1535" s="499"/>
      <c r="G1535" s="499"/>
      <c r="H1535" s="500"/>
      <c r="I1535" s="116"/>
      <c r="J1535" s="75"/>
      <c r="K1535" s="75"/>
    </row>
    <row r="1536" spans="1:13" s="46" customFormat="1" ht="37.15" customHeight="1" thickBot="1" x14ac:dyDescent="0.3">
      <c r="A1536" s="487" t="s">
        <v>7</v>
      </c>
      <c r="B1536" s="487" t="s">
        <v>118</v>
      </c>
      <c r="C1536" s="487" t="s">
        <v>119</v>
      </c>
      <c r="D1536" s="487" t="s">
        <v>120</v>
      </c>
      <c r="E1536" s="487" t="s">
        <v>93</v>
      </c>
      <c r="F1536" s="487" t="s">
        <v>94</v>
      </c>
      <c r="G1536" s="137" t="s">
        <v>95</v>
      </c>
      <c r="H1536" s="137" t="s">
        <v>95</v>
      </c>
      <c r="I1536" s="117"/>
      <c r="J1536" s="76"/>
      <c r="K1536" s="76"/>
      <c r="L1536" s="125"/>
      <c r="M1536" s="125"/>
    </row>
    <row r="1537" spans="1:11" ht="18" customHeight="1" thickBot="1" x14ac:dyDescent="0.3">
      <c r="A1537" s="505"/>
      <c r="B1537" s="505"/>
      <c r="C1537" s="505"/>
      <c r="D1537" s="505"/>
      <c r="E1537" s="505"/>
      <c r="F1537" s="505"/>
      <c r="G1537" s="138" t="s">
        <v>96</v>
      </c>
      <c r="H1537" s="138" t="s">
        <v>99</v>
      </c>
      <c r="I1537" s="116"/>
      <c r="J1537" s="75"/>
      <c r="K1537" s="75"/>
    </row>
    <row r="1538" spans="1:11" ht="18" customHeight="1" x14ac:dyDescent="0.25">
      <c r="A1538" s="70">
        <v>901</v>
      </c>
      <c r="B1538" s="54"/>
      <c r="C1538" s="55"/>
      <c r="D1538" s="77"/>
      <c r="E1538" s="56"/>
      <c r="F1538" s="299"/>
      <c r="G1538" s="285"/>
      <c r="H1538" s="272"/>
      <c r="I1538" s="197" t="str">
        <f>IF(AND(COUNTA(B1538:D1538)&gt;0,J1538=1),"Belge Tarihi,Belge Numarası ve KDV Dahil Tutar doldurulduktan sonra KDV Hariç Tutar doldurulabilir.","")</f>
        <v/>
      </c>
      <c r="J1538" s="199">
        <f>IF(COUNTA(E1538:F1538)+COUNTA(H1538)=3,0,1)</f>
        <v>1</v>
      </c>
      <c r="K1538" s="198">
        <f>IF(J1538=1,0,100000000)</f>
        <v>0</v>
      </c>
    </row>
    <row r="1539" spans="1:11" ht="18" customHeight="1" x14ac:dyDescent="0.25">
      <c r="A1539" s="52">
        <v>902</v>
      </c>
      <c r="B1539" s="36"/>
      <c r="C1539" s="37"/>
      <c r="D1539" s="38"/>
      <c r="E1539" s="78"/>
      <c r="F1539" s="300"/>
      <c r="G1539" s="286"/>
      <c r="H1539" s="279"/>
      <c r="I1539" s="197" t="str">
        <f t="shared" ref="I1539:I1557" si="135">IF(AND(COUNTA(B1539:D1539)&gt;0,J1539=1),"Belge Tarihi,Belge Numarası ve KDV Dahil Tutar doldurulduktan sonra KDV Hariç Tutar doldurulabilir.","")</f>
        <v/>
      </c>
      <c r="J1539" s="199">
        <f t="shared" ref="J1539:J1557" si="136">IF(COUNTA(E1539:F1539)+COUNTA(H1539)=3,0,1)</f>
        <v>1</v>
      </c>
      <c r="K1539" s="198">
        <f t="shared" ref="K1539:K1557" si="137">IF(J1539=1,0,100000000)</f>
        <v>0</v>
      </c>
    </row>
    <row r="1540" spans="1:11" ht="18" customHeight="1" x14ac:dyDescent="0.25">
      <c r="A1540" s="52">
        <v>903</v>
      </c>
      <c r="B1540" s="36"/>
      <c r="C1540" s="37"/>
      <c r="D1540" s="38"/>
      <c r="E1540" s="78"/>
      <c r="F1540" s="300"/>
      <c r="G1540" s="286"/>
      <c r="H1540" s="279"/>
      <c r="I1540" s="197" t="str">
        <f t="shared" si="135"/>
        <v/>
      </c>
      <c r="J1540" s="199">
        <f t="shared" si="136"/>
        <v>1</v>
      </c>
      <c r="K1540" s="198">
        <f t="shared" si="137"/>
        <v>0</v>
      </c>
    </row>
    <row r="1541" spans="1:11" ht="18" customHeight="1" x14ac:dyDescent="0.25">
      <c r="A1541" s="52">
        <v>904</v>
      </c>
      <c r="B1541" s="36"/>
      <c r="C1541" s="37"/>
      <c r="D1541" s="38"/>
      <c r="E1541" s="78"/>
      <c r="F1541" s="300"/>
      <c r="G1541" s="286"/>
      <c r="H1541" s="279"/>
      <c r="I1541" s="197" t="str">
        <f t="shared" si="135"/>
        <v/>
      </c>
      <c r="J1541" s="199">
        <f t="shared" si="136"/>
        <v>1</v>
      </c>
      <c r="K1541" s="198">
        <f t="shared" si="137"/>
        <v>0</v>
      </c>
    </row>
    <row r="1542" spans="1:11" ht="18" customHeight="1" x14ac:dyDescent="0.25">
      <c r="A1542" s="52">
        <v>905</v>
      </c>
      <c r="B1542" s="36"/>
      <c r="C1542" s="37"/>
      <c r="D1542" s="38"/>
      <c r="E1542" s="78"/>
      <c r="F1542" s="300"/>
      <c r="G1542" s="286"/>
      <c r="H1542" s="279"/>
      <c r="I1542" s="197" t="str">
        <f t="shared" si="135"/>
        <v/>
      </c>
      <c r="J1542" s="199">
        <f t="shared" si="136"/>
        <v>1</v>
      </c>
      <c r="K1542" s="198">
        <f t="shared" si="137"/>
        <v>0</v>
      </c>
    </row>
    <row r="1543" spans="1:11" ht="18" customHeight="1" x14ac:dyDescent="0.25">
      <c r="A1543" s="52">
        <v>906</v>
      </c>
      <c r="B1543" s="36"/>
      <c r="C1543" s="37"/>
      <c r="D1543" s="38"/>
      <c r="E1543" s="78"/>
      <c r="F1543" s="300"/>
      <c r="G1543" s="286"/>
      <c r="H1543" s="279"/>
      <c r="I1543" s="197" t="str">
        <f t="shared" si="135"/>
        <v/>
      </c>
      <c r="J1543" s="199">
        <f t="shared" si="136"/>
        <v>1</v>
      </c>
      <c r="K1543" s="198">
        <f t="shared" si="137"/>
        <v>0</v>
      </c>
    </row>
    <row r="1544" spans="1:11" ht="18" customHeight="1" x14ac:dyDescent="0.25">
      <c r="A1544" s="52">
        <v>907</v>
      </c>
      <c r="B1544" s="36"/>
      <c r="C1544" s="37"/>
      <c r="D1544" s="38"/>
      <c r="E1544" s="78"/>
      <c r="F1544" s="300"/>
      <c r="G1544" s="286"/>
      <c r="H1544" s="279"/>
      <c r="I1544" s="197" t="str">
        <f t="shared" si="135"/>
        <v/>
      </c>
      <c r="J1544" s="199">
        <f t="shared" si="136"/>
        <v>1</v>
      </c>
      <c r="K1544" s="198">
        <f t="shared" si="137"/>
        <v>0</v>
      </c>
    </row>
    <row r="1545" spans="1:11" ht="18" customHeight="1" x14ac:dyDescent="0.25">
      <c r="A1545" s="52">
        <v>908</v>
      </c>
      <c r="B1545" s="36"/>
      <c r="C1545" s="37"/>
      <c r="D1545" s="38"/>
      <c r="E1545" s="78"/>
      <c r="F1545" s="300"/>
      <c r="G1545" s="286"/>
      <c r="H1545" s="279"/>
      <c r="I1545" s="197" t="str">
        <f t="shared" si="135"/>
        <v/>
      </c>
      <c r="J1545" s="199">
        <f t="shared" si="136"/>
        <v>1</v>
      </c>
      <c r="K1545" s="198">
        <f t="shared" si="137"/>
        <v>0</v>
      </c>
    </row>
    <row r="1546" spans="1:11" ht="18" customHeight="1" x14ac:dyDescent="0.25">
      <c r="A1546" s="52">
        <v>909</v>
      </c>
      <c r="B1546" s="36"/>
      <c r="C1546" s="37"/>
      <c r="D1546" s="38"/>
      <c r="E1546" s="78"/>
      <c r="F1546" s="300"/>
      <c r="G1546" s="286"/>
      <c r="H1546" s="279"/>
      <c r="I1546" s="197" t="str">
        <f t="shared" si="135"/>
        <v/>
      </c>
      <c r="J1546" s="199">
        <f t="shared" si="136"/>
        <v>1</v>
      </c>
      <c r="K1546" s="198">
        <f t="shared" si="137"/>
        <v>0</v>
      </c>
    </row>
    <row r="1547" spans="1:11" ht="18" customHeight="1" x14ac:dyDescent="0.25">
      <c r="A1547" s="52">
        <v>910</v>
      </c>
      <c r="B1547" s="36"/>
      <c r="C1547" s="37"/>
      <c r="D1547" s="38"/>
      <c r="E1547" s="78"/>
      <c r="F1547" s="300"/>
      <c r="G1547" s="286"/>
      <c r="H1547" s="279"/>
      <c r="I1547" s="197" t="str">
        <f t="shared" si="135"/>
        <v/>
      </c>
      <c r="J1547" s="199">
        <f t="shared" si="136"/>
        <v>1</v>
      </c>
      <c r="K1547" s="198">
        <f t="shared" si="137"/>
        <v>0</v>
      </c>
    </row>
    <row r="1548" spans="1:11" ht="18" customHeight="1" x14ac:dyDescent="0.25">
      <c r="A1548" s="52">
        <v>911</v>
      </c>
      <c r="B1548" s="36"/>
      <c r="C1548" s="37"/>
      <c r="D1548" s="38"/>
      <c r="E1548" s="78"/>
      <c r="F1548" s="300"/>
      <c r="G1548" s="286"/>
      <c r="H1548" s="279"/>
      <c r="I1548" s="197" t="str">
        <f t="shared" si="135"/>
        <v/>
      </c>
      <c r="J1548" s="199">
        <f t="shared" si="136"/>
        <v>1</v>
      </c>
      <c r="K1548" s="198">
        <f t="shared" si="137"/>
        <v>0</v>
      </c>
    </row>
    <row r="1549" spans="1:11" ht="18" customHeight="1" x14ac:dyDescent="0.25">
      <c r="A1549" s="52">
        <v>912</v>
      </c>
      <c r="B1549" s="36"/>
      <c r="C1549" s="37"/>
      <c r="D1549" s="38"/>
      <c r="E1549" s="78"/>
      <c r="F1549" s="300"/>
      <c r="G1549" s="286"/>
      <c r="H1549" s="279"/>
      <c r="I1549" s="197" t="str">
        <f t="shared" si="135"/>
        <v/>
      </c>
      <c r="J1549" s="199">
        <f t="shared" si="136"/>
        <v>1</v>
      </c>
      <c r="K1549" s="198">
        <f t="shared" si="137"/>
        <v>0</v>
      </c>
    </row>
    <row r="1550" spans="1:11" ht="18" customHeight="1" x14ac:dyDescent="0.25">
      <c r="A1550" s="52">
        <v>913</v>
      </c>
      <c r="B1550" s="36"/>
      <c r="C1550" s="37"/>
      <c r="D1550" s="38"/>
      <c r="E1550" s="78"/>
      <c r="F1550" s="300"/>
      <c r="G1550" s="286"/>
      <c r="H1550" s="279"/>
      <c r="I1550" s="197" t="str">
        <f t="shared" si="135"/>
        <v/>
      </c>
      <c r="J1550" s="199">
        <f t="shared" si="136"/>
        <v>1</v>
      </c>
      <c r="K1550" s="198">
        <f t="shared" si="137"/>
        <v>0</v>
      </c>
    </row>
    <row r="1551" spans="1:11" ht="18" customHeight="1" x14ac:dyDescent="0.25">
      <c r="A1551" s="52">
        <v>914</v>
      </c>
      <c r="B1551" s="36"/>
      <c r="C1551" s="37"/>
      <c r="D1551" s="38"/>
      <c r="E1551" s="78"/>
      <c r="F1551" s="300"/>
      <c r="G1551" s="286"/>
      <c r="H1551" s="279"/>
      <c r="I1551" s="197" t="str">
        <f t="shared" si="135"/>
        <v/>
      </c>
      <c r="J1551" s="199">
        <f t="shared" si="136"/>
        <v>1</v>
      </c>
      <c r="K1551" s="198">
        <f t="shared" si="137"/>
        <v>0</v>
      </c>
    </row>
    <row r="1552" spans="1:11" ht="18" customHeight="1" x14ac:dyDescent="0.25">
      <c r="A1552" s="52">
        <v>915</v>
      </c>
      <c r="B1552" s="36"/>
      <c r="C1552" s="37"/>
      <c r="D1552" s="38"/>
      <c r="E1552" s="78"/>
      <c r="F1552" s="300"/>
      <c r="G1552" s="286"/>
      <c r="H1552" s="279"/>
      <c r="I1552" s="197" t="str">
        <f t="shared" si="135"/>
        <v/>
      </c>
      <c r="J1552" s="199">
        <f t="shared" si="136"/>
        <v>1</v>
      </c>
      <c r="K1552" s="198">
        <f t="shared" si="137"/>
        <v>0</v>
      </c>
    </row>
    <row r="1553" spans="1:12" ht="18" customHeight="1" x14ac:dyDescent="0.25">
      <c r="A1553" s="52">
        <v>916</v>
      </c>
      <c r="B1553" s="36"/>
      <c r="C1553" s="37"/>
      <c r="D1553" s="38"/>
      <c r="E1553" s="78"/>
      <c r="F1553" s="300"/>
      <c r="G1553" s="286"/>
      <c r="H1553" s="279"/>
      <c r="I1553" s="197" t="str">
        <f t="shared" si="135"/>
        <v/>
      </c>
      <c r="J1553" s="199">
        <f t="shared" si="136"/>
        <v>1</v>
      </c>
      <c r="K1553" s="198">
        <f t="shared" si="137"/>
        <v>0</v>
      </c>
    </row>
    <row r="1554" spans="1:12" ht="18" customHeight="1" x14ac:dyDescent="0.25">
      <c r="A1554" s="52">
        <v>917</v>
      </c>
      <c r="B1554" s="36"/>
      <c r="C1554" s="37"/>
      <c r="D1554" s="38"/>
      <c r="E1554" s="78"/>
      <c r="F1554" s="300"/>
      <c r="G1554" s="286"/>
      <c r="H1554" s="279"/>
      <c r="I1554" s="197" t="str">
        <f t="shared" si="135"/>
        <v/>
      </c>
      <c r="J1554" s="199">
        <f t="shared" si="136"/>
        <v>1</v>
      </c>
      <c r="K1554" s="198">
        <f t="shared" si="137"/>
        <v>0</v>
      </c>
    </row>
    <row r="1555" spans="1:12" ht="18" customHeight="1" x14ac:dyDescent="0.25">
      <c r="A1555" s="52">
        <v>918</v>
      </c>
      <c r="B1555" s="36"/>
      <c r="C1555" s="37"/>
      <c r="D1555" s="38"/>
      <c r="E1555" s="78"/>
      <c r="F1555" s="300"/>
      <c r="G1555" s="286"/>
      <c r="H1555" s="279"/>
      <c r="I1555" s="197" t="str">
        <f t="shared" si="135"/>
        <v/>
      </c>
      <c r="J1555" s="199">
        <f t="shared" si="136"/>
        <v>1</v>
      </c>
      <c r="K1555" s="198">
        <f t="shared" si="137"/>
        <v>0</v>
      </c>
    </row>
    <row r="1556" spans="1:12" ht="18" customHeight="1" x14ac:dyDescent="0.25">
      <c r="A1556" s="52">
        <v>919</v>
      </c>
      <c r="B1556" s="36"/>
      <c r="C1556" s="37"/>
      <c r="D1556" s="38"/>
      <c r="E1556" s="78"/>
      <c r="F1556" s="300"/>
      <c r="G1556" s="286"/>
      <c r="H1556" s="279"/>
      <c r="I1556" s="197" t="str">
        <f t="shared" si="135"/>
        <v/>
      </c>
      <c r="J1556" s="199">
        <f t="shared" si="136"/>
        <v>1</v>
      </c>
      <c r="K1556" s="198">
        <f t="shared" si="137"/>
        <v>0</v>
      </c>
    </row>
    <row r="1557" spans="1:12" ht="18" customHeight="1" thickBot="1" x14ac:dyDescent="0.3">
      <c r="A1557" s="71">
        <v>920</v>
      </c>
      <c r="B1557" s="39"/>
      <c r="C1557" s="40"/>
      <c r="D1557" s="41"/>
      <c r="E1557" s="80"/>
      <c r="F1557" s="301"/>
      <c r="G1557" s="287"/>
      <c r="H1557" s="280"/>
      <c r="I1557" s="197" t="str">
        <f t="shared" si="135"/>
        <v/>
      </c>
      <c r="J1557" s="199">
        <f t="shared" si="136"/>
        <v>1</v>
      </c>
      <c r="K1557" s="198">
        <f t="shared" si="137"/>
        <v>0</v>
      </c>
    </row>
    <row r="1558" spans="1:12" ht="18" customHeight="1" thickBot="1" x14ac:dyDescent="0.3">
      <c r="A1558" s="82"/>
      <c r="B1558" s="82"/>
      <c r="C1558" s="82"/>
      <c r="D1558" s="82"/>
      <c r="E1558" s="82"/>
      <c r="F1558" s="11" t="s">
        <v>46</v>
      </c>
      <c r="G1558" s="281">
        <f>SUM(G1538:G1557)+G1524</f>
        <v>0</v>
      </c>
      <c r="H1558" s="320"/>
      <c r="I1558" s="119"/>
      <c r="J1558" s="196">
        <f>IF(G1558&gt;G1524,ROW(A1564),0)</f>
        <v>0</v>
      </c>
      <c r="K1558" s="75"/>
      <c r="L1558" s="193">
        <f>IF(G1558&gt;G1524,ROW(A1564),0)</f>
        <v>0</v>
      </c>
    </row>
    <row r="1559" spans="1:12" x14ac:dyDescent="0.25">
      <c r="A1559" s="82"/>
      <c r="B1559" s="82"/>
      <c r="C1559" s="82"/>
      <c r="D1559" s="82"/>
      <c r="E1559" s="82"/>
      <c r="F1559" s="82"/>
      <c r="G1559" s="82"/>
      <c r="H1559" s="82"/>
      <c r="I1559" s="119"/>
      <c r="J1559" s="75"/>
      <c r="K1559" s="75"/>
    </row>
    <row r="1560" spans="1:12" x14ac:dyDescent="0.25">
      <c r="A1560" t="s">
        <v>155</v>
      </c>
      <c r="B1560" s="82"/>
      <c r="C1560" s="82"/>
      <c r="D1560" s="82"/>
      <c r="E1560" s="82"/>
      <c r="F1560" s="82"/>
      <c r="G1560" s="82"/>
      <c r="H1560" s="82"/>
      <c r="I1560" s="119"/>
      <c r="J1560" s="75"/>
      <c r="K1560" s="75"/>
    </row>
    <row r="1561" spans="1:12" x14ac:dyDescent="0.25">
      <c r="A1561" s="82"/>
      <c r="B1561" s="82"/>
      <c r="C1561" s="82"/>
      <c r="D1561" s="82"/>
      <c r="E1561" s="82"/>
      <c r="F1561" s="82"/>
      <c r="G1561" s="82"/>
      <c r="H1561" s="82"/>
      <c r="I1561" s="119"/>
      <c r="J1561" s="75"/>
      <c r="K1561" s="75"/>
    </row>
    <row r="1562" spans="1:12" ht="18.75" x14ac:dyDescent="0.3">
      <c r="A1562" s="349" t="s">
        <v>43</v>
      </c>
      <c r="B1562" s="350">
        <f ca="1">imzatarihi</f>
        <v>46091</v>
      </c>
      <c r="C1562" s="352" t="s">
        <v>44</v>
      </c>
      <c r="D1562" s="348" t="str">
        <f>IF(kurulusyetkilisi&gt;0,kurulusyetkilisi,"")</f>
        <v/>
      </c>
      <c r="H1562" s="82"/>
      <c r="I1562" s="119"/>
      <c r="J1562" s="75"/>
      <c r="K1562" s="75"/>
    </row>
    <row r="1563" spans="1:12" ht="18.75" x14ac:dyDescent="0.3">
      <c r="B1563" s="351"/>
      <c r="C1563" s="352" t="s">
        <v>45</v>
      </c>
      <c r="F1563" s="349"/>
      <c r="H1563" s="82"/>
      <c r="I1563" s="119"/>
      <c r="J1563" s="75"/>
      <c r="K1563" s="75"/>
    </row>
    <row r="1564" spans="1:12" x14ac:dyDescent="0.25">
      <c r="A1564" s="82"/>
      <c r="B1564" s="82"/>
      <c r="C1564" s="82"/>
      <c r="D1564" s="82"/>
      <c r="E1564" s="82"/>
      <c r="F1564" s="82"/>
      <c r="G1564" s="82"/>
      <c r="H1564" s="82"/>
      <c r="I1564" s="119"/>
      <c r="J1564" s="75"/>
      <c r="K1564" s="75"/>
    </row>
    <row r="1565" spans="1:12" x14ac:dyDescent="0.25">
      <c r="A1565" s="501" t="s">
        <v>121</v>
      </c>
      <c r="B1565" s="501"/>
      <c r="C1565" s="501"/>
      <c r="D1565" s="501"/>
      <c r="E1565" s="501"/>
      <c r="F1565" s="501"/>
      <c r="G1565" s="501"/>
      <c r="H1565" s="501"/>
      <c r="I1565" s="116"/>
      <c r="J1565" s="75"/>
      <c r="K1565" s="75"/>
    </row>
    <row r="1566" spans="1:12" x14ac:dyDescent="0.25">
      <c r="A1566" s="489" t="str">
        <f>IF(YilDonem&lt;&gt;"",CONCATENATE(YilDonem," dönemine aittir."),"")</f>
        <v/>
      </c>
      <c r="B1566" s="489"/>
      <c r="C1566" s="489"/>
      <c r="D1566" s="489"/>
      <c r="E1566" s="489"/>
      <c r="F1566" s="489"/>
      <c r="G1566" s="489"/>
      <c r="H1566" s="489"/>
      <c r="I1566" s="116"/>
      <c r="J1566" s="75"/>
      <c r="K1566" s="75"/>
    </row>
    <row r="1567" spans="1:12" ht="15.95" customHeight="1" thickBot="1" x14ac:dyDescent="0.3">
      <c r="A1567" s="519" t="s">
        <v>148</v>
      </c>
      <c r="B1567" s="519"/>
      <c r="C1567" s="519"/>
      <c r="D1567" s="519"/>
      <c r="E1567" s="519"/>
      <c r="F1567" s="519"/>
      <c r="G1567" s="519"/>
      <c r="H1567" s="519"/>
      <c r="I1567" s="116"/>
      <c r="J1567" s="75"/>
      <c r="K1567" s="75"/>
    </row>
    <row r="1568" spans="1:12" ht="31.7" customHeight="1" thickBot="1" x14ac:dyDescent="0.3">
      <c r="A1568" s="520" t="s">
        <v>1</v>
      </c>
      <c r="B1568" s="521"/>
      <c r="C1568" s="493" t="str">
        <f>IF(ProjeNo&gt;0,ProjeNo,"")</f>
        <v/>
      </c>
      <c r="D1568" s="494"/>
      <c r="E1568" s="494"/>
      <c r="F1568" s="494"/>
      <c r="G1568" s="494"/>
      <c r="H1568" s="495"/>
      <c r="I1568" s="116"/>
      <c r="J1568" s="75"/>
      <c r="K1568" s="75"/>
    </row>
    <row r="1569" spans="1:13" ht="45" customHeight="1" thickBot="1" x14ac:dyDescent="0.3">
      <c r="A1569" s="522" t="s">
        <v>11</v>
      </c>
      <c r="B1569" s="523"/>
      <c r="C1569" s="498" t="str">
        <f>IF(ProjeAdi&gt;0,ProjeAdi,"")</f>
        <v/>
      </c>
      <c r="D1569" s="499"/>
      <c r="E1569" s="499"/>
      <c r="F1569" s="499"/>
      <c r="G1569" s="499"/>
      <c r="H1569" s="500"/>
      <c r="I1569" s="116"/>
      <c r="J1569" s="75"/>
      <c r="K1569" s="75"/>
    </row>
    <row r="1570" spans="1:13" s="46" customFormat="1" ht="37.15" customHeight="1" thickBot="1" x14ac:dyDescent="0.3">
      <c r="A1570" s="487" t="s">
        <v>7</v>
      </c>
      <c r="B1570" s="487" t="s">
        <v>118</v>
      </c>
      <c r="C1570" s="487" t="s">
        <v>119</v>
      </c>
      <c r="D1570" s="487" t="s">
        <v>120</v>
      </c>
      <c r="E1570" s="487" t="s">
        <v>93</v>
      </c>
      <c r="F1570" s="487" t="s">
        <v>94</v>
      </c>
      <c r="G1570" s="137" t="s">
        <v>95</v>
      </c>
      <c r="H1570" s="137" t="s">
        <v>95</v>
      </c>
      <c r="I1570" s="117"/>
      <c r="J1570" s="76"/>
      <c r="K1570" s="76"/>
      <c r="L1570" s="125"/>
      <c r="M1570" s="125"/>
    </row>
    <row r="1571" spans="1:13" ht="18" customHeight="1" thickBot="1" x14ac:dyDescent="0.3">
      <c r="A1571" s="505"/>
      <c r="B1571" s="505"/>
      <c r="C1571" s="505"/>
      <c r="D1571" s="505"/>
      <c r="E1571" s="505"/>
      <c r="F1571" s="505"/>
      <c r="G1571" s="138" t="s">
        <v>96</v>
      </c>
      <c r="H1571" s="138" t="s">
        <v>99</v>
      </c>
      <c r="I1571" s="116"/>
      <c r="J1571" s="75"/>
      <c r="K1571" s="75"/>
    </row>
    <row r="1572" spans="1:13" ht="18" customHeight="1" x14ac:dyDescent="0.25">
      <c r="A1572" s="70">
        <v>921</v>
      </c>
      <c r="B1572" s="54"/>
      <c r="C1572" s="55"/>
      <c r="D1572" s="77"/>
      <c r="E1572" s="56"/>
      <c r="F1572" s="299"/>
      <c r="G1572" s="285"/>
      <c r="H1572" s="272"/>
      <c r="I1572" s="197" t="str">
        <f>IF(AND(COUNTA(B1572:D1572)&gt;0,J1572=1),"Belge Tarihi,Belge Numarası ve KDV Dahil Tutar doldurulduktan sonra KDV Hariç Tutar doldurulabilir.","")</f>
        <v/>
      </c>
      <c r="J1572" s="199">
        <f>IF(COUNTA(E1572:F1572)+COUNTA(H1572)=3,0,1)</f>
        <v>1</v>
      </c>
      <c r="K1572" s="198">
        <f>IF(J1572=1,0,100000000)</f>
        <v>0</v>
      </c>
    </row>
    <row r="1573" spans="1:13" ht="18" customHeight="1" x14ac:dyDescent="0.25">
      <c r="A1573" s="52">
        <v>922</v>
      </c>
      <c r="B1573" s="36"/>
      <c r="C1573" s="37"/>
      <c r="D1573" s="38"/>
      <c r="E1573" s="78"/>
      <c r="F1573" s="300"/>
      <c r="G1573" s="286"/>
      <c r="H1573" s="279"/>
      <c r="I1573" s="197" t="str">
        <f t="shared" ref="I1573:I1591" si="138">IF(AND(COUNTA(B1573:D1573)&gt;0,J1573=1),"Belge Tarihi,Belge Numarası ve KDV Dahil Tutar doldurulduktan sonra KDV Hariç Tutar doldurulabilir.","")</f>
        <v/>
      </c>
      <c r="J1573" s="199">
        <f t="shared" ref="J1573:J1591" si="139">IF(COUNTA(E1573:F1573)+COUNTA(H1573)=3,0,1)</f>
        <v>1</v>
      </c>
      <c r="K1573" s="198">
        <f t="shared" ref="K1573:K1591" si="140">IF(J1573=1,0,100000000)</f>
        <v>0</v>
      </c>
    </row>
    <row r="1574" spans="1:13" ht="18" customHeight="1" x14ac:dyDescent="0.25">
      <c r="A1574" s="52">
        <v>923</v>
      </c>
      <c r="B1574" s="36"/>
      <c r="C1574" s="37"/>
      <c r="D1574" s="38"/>
      <c r="E1574" s="78"/>
      <c r="F1574" s="300"/>
      <c r="G1574" s="286"/>
      <c r="H1574" s="279"/>
      <c r="I1574" s="197" t="str">
        <f t="shared" si="138"/>
        <v/>
      </c>
      <c r="J1574" s="199">
        <f t="shared" si="139"/>
        <v>1</v>
      </c>
      <c r="K1574" s="198">
        <f t="shared" si="140"/>
        <v>0</v>
      </c>
    </row>
    <row r="1575" spans="1:13" ht="18" customHeight="1" x14ac:dyDescent="0.25">
      <c r="A1575" s="52">
        <v>924</v>
      </c>
      <c r="B1575" s="36"/>
      <c r="C1575" s="37"/>
      <c r="D1575" s="38"/>
      <c r="E1575" s="78"/>
      <c r="F1575" s="300"/>
      <c r="G1575" s="286"/>
      <c r="H1575" s="279"/>
      <c r="I1575" s="197" t="str">
        <f t="shared" si="138"/>
        <v/>
      </c>
      <c r="J1575" s="199">
        <f t="shared" si="139"/>
        <v>1</v>
      </c>
      <c r="K1575" s="198">
        <f t="shared" si="140"/>
        <v>0</v>
      </c>
    </row>
    <row r="1576" spans="1:13" ht="18" customHeight="1" x14ac:dyDescent="0.25">
      <c r="A1576" s="52">
        <v>925</v>
      </c>
      <c r="B1576" s="36"/>
      <c r="C1576" s="37"/>
      <c r="D1576" s="38"/>
      <c r="E1576" s="78"/>
      <c r="F1576" s="300"/>
      <c r="G1576" s="286"/>
      <c r="H1576" s="279"/>
      <c r="I1576" s="197" t="str">
        <f t="shared" si="138"/>
        <v/>
      </c>
      <c r="J1576" s="199">
        <f t="shared" si="139"/>
        <v>1</v>
      </c>
      <c r="K1576" s="198">
        <f t="shared" si="140"/>
        <v>0</v>
      </c>
    </row>
    <row r="1577" spans="1:13" ht="18" customHeight="1" x14ac:dyDescent="0.25">
      <c r="A1577" s="52">
        <v>926</v>
      </c>
      <c r="B1577" s="36"/>
      <c r="C1577" s="37"/>
      <c r="D1577" s="38"/>
      <c r="E1577" s="78"/>
      <c r="F1577" s="300"/>
      <c r="G1577" s="286"/>
      <c r="H1577" s="279"/>
      <c r="I1577" s="197" t="str">
        <f t="shared" si="138"/>
        <v/>
      </c>
      <c r="J1577" s="199">
        <f t="shared" si="139"/>
        <v>1</v>
      </c>
      <c r="K1577" s="198">
        <f t="shared" si="140"/>
        <v>0</v>
      </c>
    </row>
    <row r="1578" spans="1:13" ht="18" customHeight="1" x14ac:dyDescent="0.25">
      <c r="A1578" s="52">
        <v>927</v>
      </c>
      <c r="B1578" s="36"/>
      <c r="C1578" s="37"/>
      <c r="D1578" s="38"/>
      <c r="E1578" s="78"/>
      <c r="F1578" s="300"/>
      <c r="G1578" s="286"/>
      <c r="H1578" s="279"/>
      <c r="I1578" s="197" t="str">
        <f t="shared" si="138"/>
        <v/>
      </c>
      <c r="J1578" s="199">
        <f t="shared" si="139"/>
        <v>1</v>
      </c>
      <c r="K1578" s="198">
        <f t="shared" si="140"/>
        <v>0</v>
      </c>
    </row>
    <row r="1579" spans="1:13" ht="18" customHeight="1" x14ac:dyDescent="0.25">
      <c r="A1579" s="52">
        <v>928</v>
      </c>
      <c r="B1579" s="36"/>
      <c r="C1579" s="37"/>
      <c r="D1579" s="38"/>
      <c r="E1579" s="78"/>
      <c r="F1579" s="300"/>
      <c r="G1579" s="286"/>
      <c r="H1579" s="279"/>
      <c r="I1579" s="197" t="str">
        <f t="shared" si="138"/>
        <v/>
      </c>
      <c r="J1579" s="199">
        <f t="shared" si="139"/>
        <v>1</v>
      </c>
      <c r="K1579" s="198">
        <f t="shared" si="140"/>
        <v>0</v>
      </c>
    </row>
    <row r="1580" spans="1:13" ht="18" customHeight="1" x14ac:dyDescent="0.25">
      <c r="A1580" s="52">
        <v>929</v>
      </c>
      <c r="B1580" s="36"/>
      <c r="C1580" s="37"/>
      <c r="D1580" s="38"/>
      <c r="E1580" s="78"/>
      <c r="F1580" s="300"/>
      <c r="G1580" s="286"/>
      <c r="H1580" s="279"/>
      <c r="I1580" s="197" t="str">
        <f t="shared" si="138"/>
        <v/>
      </c>
      <c r="J1580" s="199">
        <f t="shared" si="139"/>
        <v>1</v>
      </c>
      <c r="K1580" s="198">
        <f t="shared" si="140"/>
        <v>0</v>
      </c>
    </row>
    <row r="1581" spans="1:13" ht="18" customHeight="1" x14ac:dyDescent="0.25">
      <c r="A1581" s="52">
        <v>930</v>
      </c>
      <c r="B1581" s="36"/>
      <c r="C1581" s="37"/>
      <c r="D1581" s="38"/>
      <c r="E1581" s="78"/>
      <c r="F1581" s="300"/>
      <c r="G1581" s="286"/>
      <c r="H1581" s="279"/>
      <c r="I1581" s="197" t="str">
        <f t="shared" si="138"/>
        <v/>
      </c>
      <c r="J1581" s="199">
        <f t="shared" si="139"/>
        <v>1</v>
      </c>
      <c r="K1581" s="198">
        <f t="shared" si="140"/>
        <v>0</v>
      </c>
    </row>
    <row r="1582" spans="1:13" ht="18" customHeight="1" x14ac:dyDescent="0.25">
      <c r="A1582" s="52">
        <v>931</v>
      </c>
      <c r="B1582" s="36"/>
      <c r="C1582" s="37"/>
      <c r="D1582" s="38"/>
      <c r="E1582" s="78"/>
      <c r="F1582" s="300"/>
      <c r="G1582" s="286"/>
      <c r="H1582" s="279"/>
      <c r="I1582" s="197" t="str">
        <f t="shared" si="138"/>
        <v/>
      </c>
      <c r="J1582" s="199">
        <f t="shared" si="139"/>
        <v>1</v>
      </c>
      <c r="K1582" s="198">
        <f t="shared" si="140"/>
        <v>0</v>
      </c>
    </row>
    <row r="1583" spans="1:13" ht="18" customHeight="1" x14ac:dyDescent="0.25">
      <c r="A1583" s="52">
        <v>932</v>
      </c>
      <c r="B1583" s="36"/>
      <c r="C1583" s="37"/>
      <c r="D1583" s="38"/>
      <c r="E1583" s="78"/>
      <c r="F1583" s="300"/>
      <c r="G1583" s="286"/>
      <c r="H1583" s="279"/>
      <c r="I1583" s="197" t="str">
        <f t="shared" si="138"/>
        <v/>
      </c>
      <c r="J1583" s="199">
        <f t="shared" si="139"/>
        <v>1</v>
      </c>
      <c r="K1583" s="198">
        <f t="shared" si="140"/>
        <v>0</v>
      </c>
    </row>
    <row r="1584" spans="1:13" ht="18" customHeight="1" x14ac:dyDescent="0.25">
      <c r="A1584" s="52">
        <v>933</v>
      </c>
      <c r="B1584" s="36"/>
      <c r="C1584" s="37"/>
      <c r="D1584" s="38"/>
      <c r="E1584" s="78"/>
      <c r="F1584" s="300"/>
      <c r="G1584" s="286"/>
      <c r="H1584" s="279"/>
      <c r="I1584" s="197" t="str">
        <f t="shared" si="138"/>
        <v/>
      </c>
      <c r="J1584" s="199">
        <f t="shared" si="139"/>
        <v>1</v>
      </c>
      <c r="K1584" s="198">
        <f t="shared" si="140"/>
        <v>0</v>
      </c>
    </row>
    <row r="1585" spans="1:12" ht="18" customHeight="1" x14ac:dyDescent="0.25">
      <c r="A1585" s="52">
        <v>934</v>
      </c>
      <c r="B1585" s="36"/>
      <c r="C1585" s="37"/>
      <c r="D1585" s="38"/>
      <c r="E1585" s="78"/>
      <c r="F1585" s="300"/>
      <c r="G1585" s="286"/>
      <c r="H1585" s="279"/>
      <c r="I1585" s="197" t="str">
        <f t="shared" si="138"/>
        <v/>
      </c>
      <c r="J1585" s="199">
        <f t="shared" si="139"/>
        <v>1</v>
      </c>
      <c r="K1585" s="198">
        <f t="shared" si="140"/>
        <v>0</v>
      </c>
    </row>
    <row r="1586" spans="1:12" ht="18" customHeight="1" x14ac:dyDescent="0.25">
      <c r="A1586" s="52">
        <v>935</v>
      </c>
      <c r="B1586" s="36"/>
      <c r="C1586" s="37"/>
      <c r="D1586" s="38"/>
      <c r="E1586" s="78"/>
      <c r="F1586" s="300"/>
      <c r="G1586" s="286"/>
      <c r="H1586" s="279"/>
      <c r="I1586" s="197" t="str">
        <f t="shared" si="138"/>
        <v/>
      </c>
      <c r="J1586" s="199">
        <f t="shared" si="139"/>
        <v>1</v>
      </c>
      <c r="K1586" s="198">
        <f t="shared" si="140"/>
        <v>0</v>
      </c>
    </row>
    <row r="1587" spans="1:12" ht="18" customHeight="1" x14ac:dyDescent="0.25">
      <c r="A1587" s="52">
        <v>936</v>
      </c>
      <c r="B1587" s="36"/>
      <c r="C1587" s="37"/>
      <c r="D1587" s="38"/>
      <c r="E1587" s="78"/>
      <c r="F1587" s="300"/>
      <c r="G1587" s="286"/>
      <c r="H1587" s="279"/>
      <c r="I1587" s="197" t="str">
        <f t="shared" si="138"/>
        <v/>
      </c>
      <c r="J1587" s="199">
        <f t="shared" si="139"/>
        <v>1</v>
      </c>
      <c r="K1587" s="198">
        <f t="shared" si="140"/>
        <v>0</v>
      </c>
    </row>
    <row r="1588" spans="1:12" ht="18" customHeight="1" x14ac:dyDescent="0.25">
      <c r="A1588" s="52">
        <v>937</v>
      </c>
      <c r="B1588" s="36"/>
      <c r="C1588" s="37"/>
      <c r="D1588" s="38"/>
      <c r="E1588" s="78"/>
      <c r="F1588" s="300"/>
      <c r="G1588" s="286"/>
      <c r="H1588" s="279"/>
      <c r="I1588" s="197" t="str">
        <f t="shared" si="138"/>
        <v/>
      </c>
      <c r="J1588" s="199">
        <f t="shared" si="139"/>
        <v>1</v>
      </c>
      <c r="K1588" s="198">
        <f t="shared" si="140"/>
        <v>0</v>
      </c>
    </row>
    <row r="1589" spans="1:12" ht="18" customHeight="1" x14ac:dyDescent="0.25">
      <c r="A1589" s="52">
        <v>938</v>
      </c>
      <c r="B1589" s="36"/>
      <c r="C1589" s="37"/>
      <c r="D1589" s="38"/>
      <c r="E1589" s="78"/>
      <c r="F1589" s="300"/>
      <c r="G1589" s="286"/>
      <c r="H1589" s="279"/>
      <c r="I1589" s="197" t="str">
        <f t="shared" si="138"/>
        <v/>
      </c>
      <c r="J1589" s="199">
        <f t="shared" si="139"/>
        <v>1</v>
      </c>
      <c r="K1589" s="198">
        <f t="shared" si="140"/>
        <v>0</v>
      </c>
    </row>
    <row r="1590" spans="1:12" ht="18" customHeight="1" x14ac:dyDescent="0.25">
      <c r="A1590" s="52">
        <v>939</v>
      </c>
      <c r="B1590" s="36"/>
      <c r="C1590" s="37"/>
      <c r="D1590" s="38"/>
      <c r="E1590" s="78"/>
      <c r="F1590" s="300"/>
      <c r="G1590" s="286"/>
      <c r="H1590" s="279"/>
      <c r="I1590" s="197" t="str">
        <f t="shared" si="138"/>
        <v/>
      </c>
      <c r="J1590" s="199">
        <f t="shared" si="139"/>
        <v>1</v>
      </c>
      <c r="K1590" s="198">
        <f t="shared" si="140"/>
        <v>0</v>
      </c>
    </row>
    <row r="1591" spans="1:12" ht="18" customHeight="1" thickBot="1" x14ac:dyDescent="0.3">
      <c r="A1591" s="71">
        <v>940</v>
      </c>
      <c r="B1591" s="39"/>
      <c r="C1591" s="40"/>
      <c r="D1591" s="41"/>
      <c r="E1591" s="80"/>
      <c r="F1591" s="301"/>
      <c r="G1591" s="287"/>
      <c r="H1591" s="280"/>
      <c r="I1591" s="197" t="str">
        <f t="shared" si="138"/>
        <v/>
      </c>
      <c r="J1591" s="199">
        <f t="shared" si="139"/>
        <v>1</v>
      </c>
      <c r="K1591" s="198">
        <f t="shared" si="140"/>
        <v>0</v>
      </c>
    </row>
    <row r="1592" spans="1:12" ht="18" customHeight="1" thickBot="1" x14ac:dyDescent="0.3">
      <c r="A1592" s="82"/>
      <c r="B1592" s="82"/>
      <c r="C1592" s="82"/>
      <c r="D1592" s="82"/>
      <c r="E1592" s="82"/>
      <c r="F1592" s="11" t="s">
        <v>46</v>
      </c>
      <c r="G1592" s="281">
        <f>SUM(G1572:G1591)+G1558</f>
        <v>0</v>
      </c>
      <c r="H1592" s="320"/>
      <c r="I1592" s="119"/>
      <c r="J1592" s="196">
        <f>IF(G1592&gt;G1558,ROW(A1598),0)</f>
        <v>0</v>
      </c>
      <c r="K1592" s="75"/>
      <c r="L1592" s="193">
        <f>IF(G1592&gt;G1558,ROW(A1598),0)</f>
        <v>0</v>
      </c>
    </row>
    <row r="1593" spans="1:12" x14ac:dyDescent="0.25">
      <c r="A1593" s="82"/>
      <c r="B1593" s="82"/>
      <c r="C1593" s="82"/>
      <c r="D1593" s="82"/>
      <c r="E1593" s="82"/>
      <c r="F1593" s="82"/>
      <c r="G1593" s="82"/>
      <c r="H1593" s="82"/>
      <c r="I1593" s="119"/>
      <c r="J1593" s="75"/>
      <c r="K1593" s="75"/>
    </row>
    <row r="1594" spans="1:12" x14ac:dyDescent="0.25">
      <c r="A1594" t="s">
        <v>155</v>
      </c>
      <c r="B1594" s="82"/>
      <c r="C1594" s="82"/>
      <c r="D1594" s="82"/>
      <c r="E1594" s="82"/>
      <c r="F1594" s="82"/>
      <c r="G1594" s="82"/>
      <c r="H1594" s="82"/>
      <c r="I1594" s="119"/>
      <c r="J1594" s="75"/>
      <c r="K1594" s="75"/>
    </row>
    <row r="1595" spans="1:12" x14ac:dyDescent="0.25">
      <c r="A1595" s="82"/>
      <c r="B1595" s="82"/>
      <c r="C1595" s="82"/>
      <c r="D1595" s="82"/>
      <c r="E1595" s="82"/>
      <c r="F1595" s="82"/>
      <c r="G1595" s="82"/>
      <c r="H1595" s="82"/>
      <c r="I1595" s="119"/>
      <c r="J1595" s="75"/>
      <c r="K1595" s="75"/>
    </row>
    <row r="1596" spans="1:12" ht="18.75" x14ac:dyDescent="0.3">
      <c r="A1596" s="349" t="s">
        <v>43</v>
      </c>
      <c r="B1596" s="350">
        <f ca="1">imzatarihi</f>
        <v>46091</v>
      </c>
      <c r="C1596" s="352" t="s">
        <v>44</v>
      </c>
      <c r="D1596" s="348" t="str">
        <f>IF(kurulusyetkilisi&gt;0,kurulusyetkilisi,"")</f>
        <v/>
      </c>
      <c r="H1596" s="82"/>
      <c r="I1596" s="119"/>
      <c r="J1596" s="75"/>
      <c r="K1596" s="75"/>
    </row>
    <row r="1597" spans="1:12" ht="18.75" x14ac:dyDescent="0.3">
      <c r="B1597" s="351"/>
      <c r="C1597" s="352" t="s">
        <v>45</v>
      </c>
      <c r="F1597" s="349"/>
      <c r="H1597" s="82"/>
      <c r="I1597" s="119"/>
      <c r="J1597" s="75"/>
      <c r="K1597" s="75"/>
    </row>
    <row r="1598" spans="1:12" x14ac:dyDescent="0.25">
      <c r="A1598" s="82"/>
      <c r="B1598" s="82"/>
      <c r="C1598" s="82"/>
      <c r="D1598" s="82"/>
      <c r="E1598" s="82"/>
      <c r="F1598" s="82"/>
      <c r="G1598" s="82"/>
      <c r="H1598" s="82"/>
      <c r="I1598" s="119"/>
      <c r="J1598" s="75"/>
      <c r="K1598" s="75"/>
    </row>
    <row r="1599" spans="1:12" x14ac:dyDescent="0.25">
      <c r="A1599" s="501" t="s">
        <v>121</v>
      </c>
      <c r="B1599" s="501"/>
      <c r="C1599" s="501"/>
      <c r="D1599" s="501"/>
      <c r="E1599" s="501"/>
      <c r="F1599" s="501"/>
      <c r="G1599" s="501"/>
      <c r="H1599" s="501"/>
      <c r="I1599" s="116"/>
      <c r="J1599" s="75"/>
      <c r="K1599" s="75"/>
    </row>
    <row r="1600" spans="1:12" x14ac:dyDescent="0.25">
      <c r="A1600" s="489" t="str">
        <f>IF(YilDonem&lt;&gt;"",CONCATENATE(YilDonem," dönemine aittir."),"")</f>
        <v/>
      </c>
      <c r="B1600" s="489"/>
      <c r="C1600" s="489"/>
      <c r="D1600" s="489"/>
      <c r="E1600" s="489"/>
      <c r="F1600" s="489"/>
      <c r="G1600" s="489"/>
      <c r="H1600" s="489"/>
      <c r="I1600" s="116"/>
      <c r="J1600" s="75"/>
      <c r="K1600" s="75"/>
    </row>
    <row r="1601" spans="1:13" ht="15.95" customHeight="1" thickBot="1" x14ac:dyDescent="0.3">
      <c r="A1601" s="519" t="s">
        <v>148</v>
      </c>
      <c r="B1601" s="519"/>
      <c r="C1601" s="519"/>
      <c r="D1601" s="519"/>
      <c r="E1601" s="519"/>
      <c r="F1601" s="519"/>
      <c r="G1601" s="519"/>
      <c r="H1601" s="519"/>
      <c r="I1601" s="116"/>
      <c r="J1601" s="75"/>
      <c r="K1601" s="75"/>
    </row>
    <row r="1602" spans="1:13" ht="31.7" customHeight="1" thickBot="1" x14ac:dyDescent="0.3">
      <c r="A1602" s="520" t="s">
        <v>1</v>
      </c>
      <c r="B1602" s="521"/>
      <c r="C1602" s="493" t="str">
        <f>IF(ProjeNo&gt;0,ProjeNo,"")</f>
        <v/>
      </c>
      <c r="D1602" s="494"/>
      <c r="E1602" s="494"/>
      <c r="F1602" s="494"/>
      <c r="G1602" s="494"/>
      <c r="H1602" s="495"/>
      <c r="I1602" s="116"/>
      <c r="J1602" s="75"/>
      <c r="K1602" s="75"/>
    </row>
    <row r="1603" spans="1:13" ht="45" customHeight="1" thickBot="1" x14ac:dyDescent="0.3">
      <c r="A1603" s="522" t="s">
        <v>11</v>
      </c>
      <c r="B1603" s="523"/>
      <c r="C1603" s="498" t="str">
        <f>IF(ProjeAdi&gt;0,ProjeAdi,"")</f>
        <v/>
      </c>
      <c r="D1603" s="499"/>
      <c r="E1603" s="499"/>
      <c r="F1603" s="499"/>
      <c r="G1603" s="499"/>
      <c r="H1603" s="500"/>
      <c r="I1603" s="116"/>
      <c r="J1603" s="75"/>
      <c r="K1603" s="75"/>
    </row>
    <row r="1604" spans="1:13" s="46" customFormat="1" ht="37.15" customHeight="1" thickBot="1" x14ac:dyDescent="0.3">
      <c r="A1604" s="487" t="s">
        <v>7</v>
      </c>
      <c r="B1604" s="487" t="s">
        <v>118</v>
      </c>
      <c r="C1604" s="487" t="s">
        <v>119</v>
      </c>
      <c r="D1604" s="487" t="s">
        <v>120</v>
      </c>
      <c r="E1604" s="487" t="s">
        <v>93</v>
      </c>
      <c r="F1604" s="487" t="s">
        <v>94</v>
      </c>
      <c r="G1604" s="137" t="s">
        <v>95</v>
      </c>
      <c r="H1604" s="137" t="s">
        <v>95</v>
      </c>
      <c r="I1604" s="117"/>
      <c r="J1604" s="76"/>
      <c r="K1604" s="76"/>
      <c r="L1604" s="125"/>
      <c r="M1604" s="125"/>
    </row>
    <row r="1605" spans="1:13" ht="18" customHeight="1" thickBot="1" x14ac:dyDescent="0.3">
      <c r="A1605" s="505"/>
      <c r="B1605" s="505"/>
      <c r="C1605" s="505"/>
      <c r="D1605" s="505"/>
      <c r="E1605" s="505"/>
      <c r="F1605" s="505"/>
      <c r="G1605" s="138" t="s">
        <v>96</v>
      </c>
      <c r="H1605" s="138" t="s">
        <v>99</v>
      </c>
      <c r="I1605" s="116"/>
      <c r="J1605" s="75"/>
      <c r="K1605" s="75"/>
    </row>
    <row r="1606" spans="1:13" ht="18" customHeight="1" x14ac:dyDescent="0.25">
      <c r="A1606" s="70">
        <v>941</v>
      </c>
      <c r="B1606" s="54"/>
      <c r="C1606" s="55"/>
      <c r="D1606" s="77"/>
      <c r="E1606" s="56"/>
      <c r="F1606" s="299"/>
      <c r="G1606" s="285"/>
      <c r="H1606" s="272"/>
      <c r="I1606" s="197" t="str">
        <f>IF(AND(COUNTA(B1606:D1606)&gt;0,J1606=1),"Belge Tarihi,Belge Numarası ve KDV Dahil Tutar doldurulduktan sonra KDV Hariç Tutar doldurulabilir.","")</f>
        <v/>
      </c>
      <c r="J1606" s="199">
        <f>IF(COUNTA(E1606:F1606)+COUNTA(H1606)=3,0,1)</f>
        <v>1</v>
      </c>
      <c r="K1606" s="198">
        <f>IF(J1606=1,0,100000000)</f>
        <v>0</v>
      </c>
    </row>
    <row r="1607" spans="1:13" ht="18" customHeight="1" x14ac:dyDescent="0.25">
      <c r="A1607" s="52">
        <v>942</v>
      </c>
      <c r="B1607" s="36"/>
      <c r="C1607" s="37"/>
      <c r="D1607" s="38"/>
      <c r="E1607" s="78"/>
      <c r="F1607" s="300"/>
      <c r="G1607" s="286"/>
      <c r="H1607" s="279"/>
      <c r="I1607" s="197" t="str">
        <f t="shared" ref="I1607:I1625" si="141">IF(AND(COUNTA(B1607:D1607)&gt;0,J1607=1),"Belge Tarihi,Belge Numarası ve KDV Dahil Tutar doldurulduktan sonra KDV Hariç Tutar doldurulabilir.","")</f>
        <v/>
      </c>
      <c r="J1607" s="199">
        <f t="shared" ref="J1607:J1625" si="142">IF(COUNTA(E1607:F1607)+COUNTA(H1607)=3,0,1)</f>
        <v>1</v>
      </c>
      <c r="K1607" s="198">
        <f t="shared" ref="K1607:K1625" si="143">IF(J1607=1,0,100000000)</f>
        <v>0</v>
      </c>
    </row>
    <row r="1608" spans="1:13" ht="18" customHeight="1" x14ac:dyDescent="0.25">
      <c r="A1608" s="52">
        <v>943</v>
      </c>
      <c r="B1608" s="36"/>
      <c r="C1608" s="37"/>
      <c r="D1608" s="38"/>
      <c r="E1608" s="78"/>
      <c r="F1608" s="300"/>
      <c r="G1608" s="286"/>
      <c r="H1608" s="279"/>
      <c r="I1608" s="197" t="str">
        <f t="shared" si="141"/>
        <v/>
      </c>
      <c r="J1608" s="199">
        <f t="shared" si="142"/>
        <v>1</v>
      </c>
      <c r="K1608" s="198">
        <f t="shared" si="143"/>
        <v>0</v>
      </c>
    </row>
    <row r="1609" spans="1:13" ht="18" customHeight="1" x14ac:dyDescent="0.25">
      <c r="A1609" s="52">
        <v>944</v>
      </c>
      <c r="B1609" s="36"/>
      <c r="C1609" s="37"/>
      <c r="D1609" s="38"/>
      <c r="E1609" s="78"/>
      <c r="F1609" s="300"/>
      <c r="G1609" s="286"/>
      <c r="H1609" s="279"/>
      <c r="I1609" s="197" t="str">
        <f t="shared" si="141"/>
        <v/>
      </c>
      <c r="J1609" s="199">
        <f t="shared" si="142"/>
        <v>1</v>
      </c>
      <c r="K1609" s="198">
        <f t="shared" si="143"/>
        <v>0</v>
      </c>
    </row>
    <row r="1610" spans="1:13" ht="18" customHeight="1" x14ac:dyDescent="0.25">
      <c r="A1610" s="52">
        <v>945</v>
      </c>
      <c r="B1610" s="36"/>
      <c r="C1610" s="37"/>
      <c r="D1610" s="38"/>
      <c r="E1610" s="78"/>
      <c r="F1610" s="300"/>
      <c r="G1610" s="286"/>
      <c r="H1610" s="279"/>
      <c r="I1610" s="197" t="str">
        <f t="shared" si="141"/>
        <v/>
      </c>
      <c r="J1610" s="199">
        <f t="shared" si="142"/>
        <v>1</v>
      </c>
      <c r="K1610" s="198">
        <f t="shared" si="143"/>
        <v>0</v>
      </c>
    </row>
    <row r="1611" spans="1:13" ht="18" customHeight="1" x14ac:dyDescent="0.25">
      <c r="A1611" s="52">
        <v>946</v>
      </c>
      <c r="B1611" s="36"/>
      <c r="C1611" s="37"/>
      <c r="D1611" s="38"/>
      <c r="E1611" s="78"/>
      <c r="F1611" s="300"/>
      <c r="G1611" s="286"/>
      <c r="H1611" s="279"/>
      <c r="I1611" s="197" t="str">
        <f t="shared" si="141"/>
        <v/>
      </c>
      <c r="J1611" s="199">
        <f t="shared" si="142"/>
        <v>1</v>
      </c>
      <c r="K1611" s="198">
        <f t="shared" si="143"/>
        <v>0</v>
      </c>
    </row>
    <row r="1612" spans="1:13" ht="18" customHeight="1" x14ac:dyDescent="0.25">
      <c r="A1612" s="52">
        <v>947</v>
      </c>
      <c r="B1612" s="36"/>
      <c r="C1612" s="37"/>
      <c r="D1612" s="38"/>
      <c r="E1612" s="78"/>
      <c r="F1612" s="300"/>
      <c r="G1612" s="286"/>
      <c r="H1612" s="279"/>
      <c r="I1612" s="197" t="str">
        <f t="shared" si="141"/>
        <v/>
      </c>
      <c r="J1612" s="199">
        <f t="shared" si="142"/>
        <v>1</v>
      </c>
      <c r="K1612" s="198">
        <f t="shared" si="143"/>
        <v>0</v>
      </c>
    </row>
    <row r="1613" spans="1:13" ht="18" customHeight="1" x14ac:dyDescent="0.25">
      <c r="A1613" s="52">
        <v>948</v>
      </c>
      <c r="B1613" s="36"/>
      <c r="C1613" s="37"/>
      <c r="D1613" s="38"/>
      <c r="E1613" s="78"/>
      <c r="F1613" s="300"/>
      <c r="G1613" s="286"/>
      <c r="H1613" s="279"/>
      <c r="I1613" s="197" t="str">
        <f t="shared" si="141"/>
        <v/>
      </c>
      <c r="J1613" s="199">
        <f t="shared" si="142"/>
        <v>1</v>
      </c>
      <c r="K1613" s="198">
        <f t="shared" si="143"/>
        <v>0</v>
      </c>
    </row>
    <row r="1614" spans="1:13" ht="18" customHeight="1" x14ac:dyDescent="0.25">
      <c r="A1614" s="52">
        <v>949</v>
      </c>
      <c r="B1614" s="36"/>
      <c r="C1614" s="37"/>
      <c r="D1614" s="38"/>
      <c r="E1614" s="78"/>
      <c r="F1614" s="300"/>
      <c r="G1614" s="286"/>
      <c r="H1614" s="279"/>
      <c r="I1614" s="197" t="str">
        <f t="shared" si="141"/>
        <v/>
      </c>
      <c r="J1614" s="199">
        <f t="shared" si="142"/>
        <v>1</v>
      </c>
      <c r="K1614" s="198">
        <f t="shared" si="143"/>
        <v>0</v>
      </c>
    </row>
    <row r="1615" spans="1:13" ht="18" customHeight="1" x14ac:dyDescent="0.25">
      <c r="A1615" s="52">
        <v>950</v>
      </c>
      <c r="B1615" s="36"/>
      <c r="C1615" s="37"/>
      <c r="D1615" s="38"/>
      <c r="E1615" s="78"/>
      <c r="F1615" s="300"/>
      <c r="G1615" s="286"/>
      <c r="H1615" s="279"/>
      <c r="I1615" s="197" t="str">
        <f t="shared" si="141"/>
        <v/>
      </c>
      <c r="J1615" s="199">
        <f t="shared" si="142"/>
        <v>1</v>
      </c>
      <c r="K1615" s="198">
        <f t="shared" si="143"/>
        <v>0</v>
      </c>
    </row>
    <row r="1616" spans="1:13" ht="18" customHeight="1" x14ac:dyDescent="0.25">
      <c r="A1616" s="52">
        <v>951</v>
      </c>
      <c r="B1616" s="36"/>
      <c r="C1616" s="37"/>
      <c r="D1616" s="38"/>
      <c r="E1616" s="78"/>
      <c r="F1616" s="300"/>
      <c r="G1616" s="286"/>
      <c r="H1616" s="279"/>
      <c r="I1616" s="197" t="str">
        <f t="shared" si="141"/>
        <v/>
      </c>
      <c r="J1616" s="199">
        <f t="shared" si="142"/>
        <v>1</v>
      </c>
      <c r="K1616" s="198">
        <f t="shared" si="143"/>
        <v>0</v>
      </c>
    </row>
    <row r="1617" spans="1:12" ht="18" customHeight="1" x14ac:dyDescent="0.25">
      <c r="A1617" s="52">
        <v>952</v>
      </c>
      <c r="B1617" s="36"/>
      <c r="C1617" s="37"/>
      <c r="D1617" s="38"/>
      <c r="E1617" s="78"/>
      <c r="F1617" s="300"/>
      <c r="G1617" s="286"/>
      <c r="H1617" s="279"/>
      <c r="I1617" s="197" t="str">
        <f t="shared" si="141"/>
        <v/>
      </c>
      <c r="J1617" s="199">
        <f t="shared" si="142"/>
        <v>1</v>
      </c>
      <c r="K1617" s="198">
        <f t="shared" si="143"/>
        <v>0</v>
      </c>
    </row>
    <row r="1618" spans="1:12" ht="18" customHeight="1" x14ac:dyDescent="0.25">
      <c r="A1618" s="52">
        <v>953</v>
      </c>
      <c r="B1618" s="36"/>
      <c r="C1618" s="37"/>
      <c r="D1618" s="38"/>
      <c r="E1618" s="78"/>
      <c r="F1618" s="300"/>
      <c r="G1618" s="286"/>
      <c r="H1618" s="279"/>
      <c r="I1618" s="197" t="str">
        <f t="shared" si="141"/>
        <v/>
      </c>
      <c r="J1618" s="199">
        <f t="shared" si="142"/>
        <v>1</v>
      </c>
      <c r="K1618" s="198">
        <f t="shared" si="143"/>
        <v>0</v>
      </c>
    </row>
    <row r="1619" spans="1:12" ht="18" customHeight="1" x14ac:dyDescent="0.25">
      <c r="A1619" s="52">
        <v>954</v>
      </c>
      <c r="B1619" s="36"/>
      <c r="C1619" s="37"/>
      <c r="D1619" s="38"/>
      <c r="E1619" s="78"/>
      <c r="F1619" s="300"/>
      <c r="G1619" s="286"/>
      <c r="H1619" s="279"/>
      <c r="I1619" s="197" t="str">
        <f t="shared" si="141"/>
        <v/>
      </c>
      <c r="J1619" s="199">
        <f t="shared" si="142"/>
        <v>1</v>
      </c>
      <c r="K1619" s="198">
        <f t="shared" si="143"/>
        <v>0</v>
      </c>
    </row>
    <row r="1620" spans="1:12" ht="18" customHeight="1" x14ac:dyDescent="0.25">
      <c r="A1620" s="52">
        <v>955</v>
      </c>
      <c r="B1620" s="36"/>
      <c r="C1620" s="37"/>
      <c r="D1620" s="38"/>
      <c r="E1620" s="78"/>
      <c r="F1620" s="300"/>
      <c r="G1620" s="286"/>
      <c r="H1620" s="279"/>
      <c r="I1620" s="197" t="str">
        <f t="shared" si="141"/>
        <v/>
      </c>
      <c r="J1620" s="199">
        <f t="shared" si="142"/>
        <v>1</v>
      </c>
      <c r="K1620" s="198">
        <f t="shared" si="143"/>
        <v>0</v>
      </c>
    </row>
    <row r="1621" spans="1:12" ht="18" customHeight="1" x14ac:dyDescent="0.25">
      <c r="A1621" s="52">
        <v>956</v>
      </c>
      <c r="B1621" s="36"/>
      <c r="C1621" s="37"/>
      <c r="D1621" s="38"/>
      <c r="E1621" s="78"/>
      <c r="F1621" s="300"/>
      <c r="G1621" s="286"/>
      <c r="H1621" s="279"/>
      <c r="I1621" s="197" t="str">
        <f t="shared" si="141"/>
        <v/>
      </c>
      <c r="J1621" s="199">
        <f t="shared" si="142"/>
        <v>1</v>
      </c>
      <c r="K1621" s="198">
        <f t="shared" si="143"/>
        <v>0</v>
      </c>
    </row>
    <row r="1622" spans="1:12" ht="18" customHeight="1" x14ac:dyDescent="0.25">
      <c r="A1622" s="52">
        <v>957</v>
      </c>
      <c r="B1622" s="36"/>
      <c r="C1622" s="37"/>
      <c r="D1622" s="38"/>
      <c r="E1622" s="78"/>
      <c r="F1622" s="300"/>
      <c r="G1622" s="286"/>
      <c r="H1622" s="279"/>
      <c r="I1622" s="197" t="str">
        <f t="shared" si="141"/>
        <v/>
      </c>
      <c r="J1622" s="199">
        <f t="shared" si="142"/>
        <v>1</v>
      </c>
      <c r="K1622" s="198">
        <f t="shared" si="143"/>
        <v>0</v>
      </c>
    </row>
    <row r="1623" spans="1:12" ht="18" customHeight="1" x14ac:dyDescent="0.25">
      <c r="A1623" s="52">
        <v>958</v>
      </c>
      <c r="B1623" s="36"/>
      <c r="C1623" s="37"/>
      <c r="D1623" s="38"/>
      <c r="E1623" s="78"/>
      <c r="F1623" s="300"/>
      <c r="G1623" s="286"/>
      <c r="H1623" s="279"/>
      <c r="I1623" s="197" t="str">
        <f t="shared" si="141"/>
        <v/>
      </c>
      <c r="J1623" s="199">
        <f t="shared" si="142"/>
        <v>1</v>
      </c>
      <c r="K1623" s="198">
        <f t="shared" si="143"/>
        <v>0</v>
      </c>
    </row>
    <row r="1624" spans="1:12" ht="18" customHeight="1" x14ac:dyDescent="0.25">
      <c r="A1624" s="52">
        <v>959</v>
      </c>
      <c r="B1624" s="36"/>
      <c r="C1624" s="37"/>
      <c r="D1624" s="38"/>
      <c r="E1624" s="78"/>
      <c r="F1624" s="300"/>
      <c r="G1624" s="286"/>
      <c r="H1624" s="279"/>
      <c r="I1624" s="197" t="str">
        <f t="shared" si="141"/>
        <v/>
      </c>
      <c r="J1624" s="199">
        <f t="shared" si="142"/>
        <v>1</v>
      </c>
      <c r="K1624" s="198">
        <f t="shared" si="143"/>
        <v>0</v>
      </c>
    </row>
    <row r="1625" spans="1:12" ht="18" customHeight="1" thickBot="1" x14ac:dyDescent="0.3">
      <c r="A1625" s="71">
        <v>960</v>
      </c>
      <c r="B1625" s="39"/>
      <c r="C1625" s="40"/>
      <c r="D1625" s="41"/>
      <c r="E1625" s="80"/>
      <c r="F1625" s="301"/>
      <c r="G1625" s="287"/>
      <c r="H1625" s="280"/>
      <c r="I1625" s="197" t="str">
        <f t="shared" si="141"/>
        <v/>
      </c>
      <c r="J1625" s="199">
        <f t="shared" si="142"/>
        <v>1</v>
      </c>
      <c r="K1625" s="198">
        <f t="shared" si="143"/>
        <v>0</v>
      </c>
    </row>
    <row r="1626" spans="1:12" ht="18" customHeight="1" thickBot="1" x14ac:dyDescent="0.3">
      <c r="A1626" s="82"/>
      <c r="B1626" s="82"/>
      <c r="C1626" s="82"/>
      <c r="D1626" s="82"/>
      <c r="E1626" s="82"/>
      <c r="F1626" s="11" t="s">
        <v>46</v>
      </c>
      <c r="G1626" s="281">
        <f>SUM(G1606:G1625)+G1592</f>
        <v>0</v>
      </c>
      <c r="H1626" s="320"/>
      <c r="I1626" s="119"/>
      <c r="J1626" s="196">
        <f>IF(G1626&gt;G1592,ROW(A1632),0)</f>
        <v>0</v>
      </c>
      <c r="K1626" s="75"/>
      <c r="L1626" s="193">
        <f>IF(G1626&gt;G1592,ROW(A1632),0)</f>
        <v>0</v>
      </c>
    </row>
    <row r="1627" spans="1:12" x14ac:dyDescent="0.25">
      <c r="A1627" s="82"/>
      <c r="B1627" s="82"/>
      <c r="C1627" s="82"/>
      <c r="D1627" s="82"/>
      <c r="E1627" s="82"/>
      <c r="F1627" s="82"/>
      <c r="G1627" s="82"/>
      <c r="H1627" s="82"/>
      <c r="I1627" s="119"/>
      <c r="J1627" s="75"/>
      <c r="K1627" s="75"/>
    </row>
    <row r="1628" spans="1:12" x14ac:dyDescent="0.25">
      <c r="A1628" t="s">
        <v>155</v>
      </c>
      <c r="B1628" s="82"/>
      <c r="C1628" s="82"/>
      <c r="D1628" s="82"/>
      <c r="E1628" s="82"/>
      <c r="F1628" s="82"/>
      <c r="G1628" s="82"/>
      <c r="H1628" s="82"/>
      <c r="I1628" s="119"/>
      <c r="J1628" s="75"/>
      <c r="K1628" s="75"/>
    </row>
    <row r="1629" spans="1:12" x14ac:dyDescent="0.25">
      <c r="A1629" s="82"/>
      <c r="B1629" s="82"/>
      <c r="C1629" s="82"/>
      <c r="D1629" s="82"/>
      <c r="E1629" s="82"/>
      <c r="F1629" s="82"/>
      <c r="G1629" s="82"/>
      <c r="H1629" s="82"/>
      <c r="I1629" s="119"/>
      <c r="J1629" s="75"/>
      <c r="K1629" s="75"/>
    </row>
    <row r="1630" spans="1:12" ht="18.75" x14ac:dyDescent="0.3">
      <c r="A1630" s="349" t="s">
        <v>43</v>
      </c>
      <c r="B1630" s="350">
        <f ca="1">imzatarihi</f>
        <v>46091</v>
      </c>
      <c r="C1630" s="352" t="s">
        <v>44</v>
      </c>
      <c r="D1630" s="348" t="str">
        <f>IF(kurulusyetkilisi&gt;0,kurulusyetkilisi,"")</f>
        <v/>
      </c>
      <c r="H1630" s="82"/>
      <c r="I1630" s="119"/>
      <c r="J1630" s="75"/>
      <c r="K1630" s="75"/>
    </row>
    <row r="1631" spans="1:12" ht="18.75" x14ac:dyDescent="0.3">
      <c r="B1631" s="351"/>
      <c r="C1631" s="352" t="s">
        <v>45</v>
      </c>
      <c r="F1631" s="349"/>
      <c r="H1631" s="82"/>
      <c r="I1631" s="119"/>
      <c r="J1631" s="75"/>
      <c r="K1631" s="75"/>
    </row>
    <row r="1632" spans="1:12" x14ac:dyDescent="0.25">
      <c r="A1632" s="82"/>
      <c r="B1632" s="82"/>
      <c r="C1632" s="82"/>
      <c r="D1632" s="82"/>
      <c r="E1632" s="82"/>
      <c r="F1632" s="82"/>
      <c r="G1632" s="82"/>
      <c r="H1632" s="82"/>
      <c r="I1632" s="119"/>
      <c r="J1632" s="75"/>
      <c r="K1632" s="75"/>
    </row>
    <row r="1633" spans="1:13" x14ac:dyDescent="0.25">
      <c r="A1633" s="501" t="s">
        <v>121</v>
      </c>
      <c r="B1633" s="501"/>
      <c r="C1633" s="501"/>
      <c r="D1633" s="501"/>
      <c r="E1633" s="501"/>
      <c r="F1633" s="501"/>
      <c r="G1633" s="501"/>
      <c r="H1633" s="501"/>
      <c r="I1633" s="116"/>
      <c r="J1633" s="75"/>
      <c r="K1633" s="75"/>
    </row>
    <row r="1634" spans="1:13" x14ac:dyDescent="0.25">
      <c r="A1634" s="489" t="str">
        <f>IF(YilDonem&lt;&gt;"",CONCATENATE(YilDonem," dönemine aittir."),"")</f>
        <v/>
      </c>
      <c r="B1634" s="489"/>
      <c r="C1634" s="489"/>
      <c r="D1634" s="489"/>
      <c r="E1634" s="489"/>
      <c r="F1634" s="489"/>
      <c r="G1634" s="489"/>
      <c r="H1634" s="489"/>
      <c r="I1634" s="116"/>
      <c r="J1634" s="75"/>
      <c r="K1634" s="75"/>
    </row>
    <row r="1635" spans="1:13" ht="15.95" customHeight="1" thickBot="1" x14ac:dyDescent="0.3">
      <c r="A1635" s="519" t="s">
        <v>148</v>
      </c>
      <c r="B1635" s="519"/>
      <c r="C1635" s="519"/>
      <c r="D1635" s="519"/>
      <c r="E1635" s="519"/>
      <c r="F1635" s="519"/>
      <c r="G1635" s="519"/>
      <c r="H1635" s="519"/>
      <c r="I1635" s="116"/>
      <c r="J1635" s="75"/>
      <c r="K1635" s="75"/>
    </row>
    <row r="1636" spans="1:13" ht="31.7" customHeight="1" thickBot="1" x14ac:dyDescent="0.3">
      <c r="A1636" s="520" t="s">
        <v>1</v>
      </c>
      <c r="B1636" s="521"/>
      <c r="C1636" s="493" t="str">
        <f>IF(ProjeNo&gt;0,ProjeNo,"")</f>
        <v/>
      </c>
      <c r="D1636" s="494"/>
      <c r="E1636" s="494"/>
      <c r="F1636" s="494"/>
      <c r="G1636" s="494"/>
      <c r="H1636" s="495"/>
      <c r="I1636" s="116"/>
      <c r="J1636" s="75"/>
      <c r="K1636" s="75"/>
    </row>
    <row r="1637" spans="1:13" ht="45" customHeight="1" thickBot="1" x14ac:dyDescent="0.3">
      <c r="A1637" s="522" t="s">
        <v>11</v>
      </c>
      <c r="B1637" s="523"/>
      <c r="C1637" s="498" t="str">
        <f>IF(ProjeAdi&gt;0,ProjeAdi,"")</f>
        <v/>
      </c>
      <c r="D1637" s="499"/>
      <c r="E1637" s="499"/>
      <c r="F1637" s="499"/>
      <c r="G1637" s="499"/>
      <c r="H1637" s="500"/>
      <c r="I1637" s="116"/>
      <c r="J1637" s="75"/>
      <c r="K1637" s="75"/>
    </row>
    <row r="1638" spans="1:13" s="46" customFormat="1" ht="37.15" customHeight="1" thickBot="1" x14ac:dyDescent="0.3">
      <c r="A1638" s="487" t="s">
        <v>7</v>
      </c>
      <c r="B1638" s="487" t="s">
        <v>118</v>
      </c>
      <c r="C1638" s="487" t="s">
        <v>119</v>
      </c>
      <c r="D1638" s="487" t="s">
        <v>120</v>
      </c>
      <c r="E1638" s="487" t="s">
        <v>93</v>
      </c>
      <c r="F1638" s="487" t="s">
        <v>94</v>
      </c>
      <c r="G1638" s="137" t="s">
        <v>95</v>
      </c>
      <c r="H1638" s="137" t="s">
        <v>95</v>
      </c>
      <c r="I1638" s="117"/>
      <c r="J1638" s="76"/>
      <c r="K1638" s="76"/>
      <c r="L1638" s="125"/>
      <c r="M1638" s="125"/>
    </row>
    <row r="1639" spans="1:13" ht="18" customHeight="1" thickBot="1" x14ac:dyDescent="0.3">
      <c r="A1639" s="505"/>
      <c r="B1639" s="505"/>
      <c r="C1639" s="505"/>
      <c r="D1639" s="505"/>
      <c r="E1639" s="505"/>
      <c r="F1639" s="505"/>
      <c r="G1639" s="138" t="s">
        <v>96</v>
      </c>
      <c r="H1639" s="138" t="s">
        <v>99</v>
      </c>
      <c r="I1639" s="116"/>
      <c r="J1639" s="75"/>
      <c r="K1639" s="75"/>
    </row>
    <row r="1640" spans="1:13" ht="18" customHeight="1" x14ac:dyDescent="0.25">
      <c r="A1640" s="70">
        <v>961</v>
      </c>
      <c r="B1640" s="54"/>
      <c r="C1640" s="55"/>
      <c r="D1640" s="77"/>
      <c r="E1640" s="56"/>
      <c r="F1640" s="299"/>
      <c r="G1640" s="285"/>
      <c r="H1640" s="272"/>
      <c r="I1640" s="197" t="str">
        <f>IF(AND(COUNTA(B1640:D1640)&gt;0,J1640=1),"Belge Tarihi,Belge Numarası ve KDV Dahil Tutar doldurulduktan sonra KDV Hariç Tutar doldurulabilir.","")</f>
        <v/>
      </c>
      <c r="J1640" s="199">
        <f>IF(COUNTA(E1640:F1640)+COUNTA(H1640)=3,0,1)</f>
        <v>1</v>
      </c>
      <c r="K1640" s="198">
        <f>IF(J1640=1,0,100000000)</f>
        <v>0</v>
      </c>
    </row>
    <row r="1641" spans="1:13" ht="18" customHeight="1" x14ac:dyDescent="0.25">
      <c r="A1641" s="52">
        <v>962</v>
      </c>
      <c r="B1641" s="36"/>
      <c r="C1641" s="37"/>
      <c r="D1641" s="38"/>
      <c r="E1641" s="78"/>
      <c r="F1641" s="300"/>
      <c r="G1641" s="286"/>
      <c r="H1641" s="279"/>
      <c r="I1641" s="197" t="str">
        <f t="shared" ref="I1641:I1659" si="144">IF(AND(COUNTA(B1641:D1641)&gt;0,J1641=1),"Belge Tarihi,Belge Numarası ve KDV Dahil Tutar doldurulduktan sonra KDV Hariç Tutar doldurulabilir.","")</f>
        <v/>
      </c>
      <c r="J1641" s="199">
        <f t="shared" ref="J1641:J1659" si="145">IF(COUNTA(E1641:F1641)+COUNTA(H1641)=3,0,1)</f>
        <v>1</v>
      </c>
      <c r="K1641" s="198">
        <f t="shared" ref="K1641:K1659" si="146">IF(J1641=1,0,100000000)</f>
        <v>0</v>
      </c>
    </row>
    <row r="1642" spans="1:13" ht="18" customHeight="1" x14ac:dyDescent="0.25">
      <c r="A1642" s="52">
        <v>963</v>
      </c>
      <c r="B1642" s="36"/>
      <c r="C1642" s="37"/>
      <c r="D1642" s="38"/>
      <c r="E1642" s="78"/>
      <c r="F1642" s="300"/>
      <c r="G1642" s="286"/>
      <c r="H1642" s="279"/>
      <c r="I1642" s="197" t="str">
        <f t="shared" si="144"/>
        <v/>
      </c>
      <c r="J1642" s="199">
        <f t="shared" si="145"/>
        <v>1</v>
      </c>
      <c r="K1642" s="198">
        <f t="shared" si="146"/>
        <v>0</v>
      </c>
    </row>
    <row r="1643" spans="1:13" ht="18" customHeight="1" x14ac:dyDescent="0.25">
      <c r="A1643" s="52">
        <v>964</v>
      </c>
      <c r="B1643" s="36"/>
      <c r="C1643" s="37"/>
      <c r="D1643" s="38"/>
      <c r="E1643" s="78"/>
      <c r="F1643" s="300"/>
      <c r="G1643" s="286"/>
      <c r="H1643" s="279"/>
      <c r="I1643" s="197" t="str">
        <f t="shared" si="144"/>
        <v/>
      </c>
      <c r="J1643" s="199">
        <f t="shared" si="145"/>
        <v>1</v>
      </c>
      <c r="K1643" s="198">
        <f t="shared" si="146"/>
        <v>0</v>
      </c>
    </row>
    <row r="1644" spans="1:13" ht="18" customHeight="1" x14ac:dyDescent="0.25">
      <c r="A1644" s="52">
        <v>965</v>
      </c>
      <c r="B1644" s="36"/>
      <c r="C1644" s="37"/>
      <c r="D1644" s="38"/>
      <c r="E1644" s="78"/>
      <c r="F1644" s="300"/>
      <c r="G1644" s="286"/>
      <c r="H1644" s="279"/>
      <c r="I1644" s="197" t="str">
        <f t="shared" si="144"/>
        <v/>
      </c>
      <c r="J1644" s="199">
        <f t="shared" si="145"/>
        <v>1</v>
      </c>
      <c r="K1644" s="198">
        <f t="shared" si="146"/>
        <v>0</v>
      </c>
    </row>
    <row r="1645" spans="1:13" ht="18" customHeight="1" x14ac:dyDescent="0.25">
      <c r="A1645" s="52">
        <v>966</v>
      </c>
      <c r="B1645" s="36"/>
      <c r="C1645" s="37"/>
      <c r="D1645" s="38"/>
      <c r="E1645" s="78"/>
      <c r="F1645" s="300"/>
      <c r="G1645" s="286"/>
      <c r="H1645" s="279"/>
      <c r="I1645" s="197" t="str">
        <f t="shared" si="144"/>
        <v/>
      </c>
      <c r="J1645" s="199">
        <f t="shared" si="145"/>
        <v>1</v>
      </c>
      <c r="K1645" s="198">
        <f t="shared" si="146"/>
        <v>0</v>
      </c>
    </row>
    <row r="1646" spans="1:13" ht="18" customHeight="1" x14ac:dyDescent="0.25">
      <c r="A1646" s="52">
        <v>967</v>
      </c>
      <c r="B1646" s="36"/>
      <c r="C1646" s="37"/>
      <c r="D1646" s="38"/>
      <c r="E1646" s="78"/>
      <c r="F1646" s="300"/>
      <c r="G1646" s="286"/>
      <c r="H1646" s="279"/>
      <c r="I1646" s="197" t="str">
        <f t="shared" si="144"/>
        <v/>
      </c>
      <c r="J1646" s="199">
        <f t="shared" si="145"/>
        <v>1</v>
      </c>
      <c r="K1646" s="198">
        <f t="shared" si="146"/>
        <v>0</v>
      </c>
    </row>
    <row r="1647" spans="1:13" ht="18" customHeight="1" x14ac:dyDescent="0.25">
      <c r="A1647" s="52">
        <v>968</v>
      </c>
      <c r="B1647" s="36"/>
      <c r="C1647" s="37"/>
      <c r="D1647" s="38"/>
      <c r="E1647" s="78"/>
      <c r="F1647" s="300"/>
      <c r="G1647" s="286"/>
      <c r="H1647" s="279"/>
      <c r="I1647" s="197" t="str">
        <f t="shared" si="144"/>
        <v/>
      </c>
      <c r="J1647" s="199">
        <f t="shared" si="145"/>
        <v>1</v>
      </c>
      <c r="K1647" s="198">
        <f t="shared" si="146"/>
        <v>0</v>
      </c>
    </row>
    <row r="1648" spans="1:13" ht="18" customHeight="1" x14ac:dyDescent="0.25">
      <c r="A1648" s="52">
        <v>969</v>
      </c>
      <c r="B1648" s="36"/>
      <c r="C1648" s="37"/>
      <c r="D1648" s="38"/>
      <c r="E1648" s="78"/>
      <c r="F1648" s="300"/>
      <c r="G1648" s="286"/>
      <c r="H1648" s="279"/>
      <c r="I1648" s="197" t="str">
        <f t="shared" si="144"/>
        <v/>
      </c>
      <c r="J1648" s="199">
        <f t="shared" si="145"/>
        <v>1</v>
      </c>
      <c r="K1648" s="198">
        <f t="shared" si="146"/>
        <v>0</v>
      </c>
    </row>
    <row r="1649" spans="1:12" ht="18" customHeight="1" x14ac:dyDescent="0.25">
      <c r="A1649" s="52">
        <v>970</v>
      </c>
      <c r="B1649" s="36"/>
      <c r="C1649" s="37"/>
      <c r="D1649" s="38"/>
      <c r="E1649" s="78"/>
      <c r="F1649" s="300"/>
      <c r="G1649" s="286"/>
      <c r="H1649" s="279"/>
      <c r="I1649" s="197" t="str">
        <f t="shared" si="144"/>
        <v/>
      </c>
      <c r="J1649" s="199">
        <f t="shared" si="145"/>
        <v>1</v>
      </c>
      <c r="K1649" s="198">
        <f t="shared" si="146"/>
        <v>0</v>
      </c>
    </row>
    <row r="1650" spans="1:12" ht="18" customHeight="1" x14ac:dyDescent="0.25">
      <c r="A1650" s="52">
        <v>971</v>
      </c>
      <c r="B1650" s="36"/>
      <c r="C1650" s="37"/>
      <c r="D1650" s="38"/>
      <c r="E1650" s="78"/>
      <c r="F1650" s="300"/>
      <c r="G1650" s="286"/>
      <c r="H1650" s="279"/>
      <c r="I1650" s="197" t="str">
        <f t="shared" si="144"/>
        <v/>
      </c>
      <c r="J1650" s="199">
        <f t="shared" si="145"/>
        <v>1</v>
      </c>
      <c r="K1650" s="198">
        <f t="shared" si="146"/>
        <v>0</v>
      </c>
    </row>
    <row r="1651" spans="1:12" ht="18" customHeight="1" x14ac:dyDescent="0.25">
      <c r="A1651" s="52">
        <v>972</v>
      </c>
      <c r="B1651" s="36"/>
      <c r="C1651" s="37"/>
      <c r="D1651" s="38"/>
      <c r="E1651" s="78"/>
      <c r="F1651" s="300"/>
      <c r="G1651" s="286"/>
      <c r="H1651" s="279"/>
      <c r="I1651" s="197" t="str">
        <f t="shared" si="144"/>
        <v/>
      </c>
      <c r="J1651" s="199">
        <f t="shared" si="145"/>
        <v>1</v>
      </c>
      <c r="K1651" s="198">
        <f t="shared" si="146"/>
        <v>0</v>
      </c>
    </row>
    <row r="1652" spans="1:12" ht="18" customHeight="1" x14ac:dyDescent="0.25">
      <c r="A1652" s="52">
        <v>973</v>
      </c>
      <c r="B1652" s="36"/>
      <c r="C1652" s="37"/>
      <c r="D1652" s="38"/>
      <c r="E1652" s="78"/>
      <c r="F1652" s="300"/>
      <c r="G1652" s="286"/>
      <c r="H1652" s="279"/>
      <c r="I1652" s="197" t="str">
        <f t="shared" si="144"/>
        <v/>
      </c>
      <c r="J1652" s="199">
        <f t="shared" si="145"/>
        <v>1</v>
      </c>
      <c r="K1652" s="198">
        <f t="shared" si="146"/>
        <v>0</v>
      </c>
    </row>
    <row r="1653" spans="1:12" ht="18" customHeight="1" x14ac:dyDescent="0.25">
      <c r="A1653" s="52">
        <v>974</v>
      </c>
      <c r="B1653" s="36"/>
      <c r="C1653" s="37"/>
      <c r="D1653" s="38"/>
      <c r="E1653" s="78"/>
      <c r="F1653" s="300"/>
      <c r="G1653" s="286"/>
      <c r="H1653" s="279"/>
      <c r="I1653" s="197" t="str">
        <f t="shared" si="144"/>
        <v/>
      </c>
      <c r="J1653" s="199">
        <f t="shared" si="145"/>
        <v>1</v>
      </c>
      <c r="K1653" s="198">
        <f t="shared" si="146"/>
        <v>0</v>
      </c>
    </row>
    <row r="1654" spans="1:12" ht="18" customHeight="1" x14ac:dyDescent="0.25">
      <c r="A1654" s="52">
        <v>975</v>
      </c>
      <c r="B1654" s="36"/>
      <c r="C1654" s="37"/>
      <c r="D1654" s="38"/>
      <c r="E1654" s="78"/>
      <c r="F1654" s="300"/>
      <c r="G1654" s="286"/>
      <c r="H1654" s="279"/>
      <c r="I1654" s="197" t="str">
        <f t="shared" si="144"/>
        <v/>
      </c>
      <c r="J1654" s="199">
        <f t="shared" si="145"/>
        <v>1</v>
      </c>
      <c r="K1654" s="198">
        <f t="shared" si="146"/>
        <v>0</v>
      </c>
    </row>
    <row r="1655" spans="1:12" ht="18" customHeight="1" x14ac:dyDescent="0.25">
      <c r="A1655" s="52">
        <v>976</v>
      </c>
      <c r="B1655" s="36"/>
      <c r="C1655" s="37"/>
      <c r="D1655" s="38"/>
      <c r="E1655" s="78"/>
      <c r="F1655" s="300"/>
      <c r="G1655" s="286"/>
      <c r="H1655" s="279"/>
      <c r="I1655" s="197" t="str">
        <f t="shared" si="144"/>
        <v/>
      </c>
      <c r="J1655" s="199">
        <f t="shared" si="145"/>
        <v>1</v>
      </c>
      <c r="K1655" s="198">
        <f t="shared" si="146"/>
        <v>0</v>
      </c>
    </row>
    <row r="1656" spans="1:12" ht="18" customHeight="1" x14ac:dyDescent="0.25">
      <c r="A1656" s="52">
        <v>977</v>
      </c>
      <c r="B1656" s="36"/>
      <c r="C1656" s="37"/>
      <c r="D1656" s="38"/>
      <c r="E1656" s="78"/>
      <c r="F1656" s="300"/>
      <c r="G1656" s="286"/>
      <c r="H1656" s="279"/>
      <c r="I1656" s="197" t="str">
        <f t="shared" si="144"/>
        <v/>
      </c>
      <c r="J1656" s="199">
        <f t="shared" si="145"/>
        <v>1</v>
      </c>
      <c r="K1656" s="198">
        <f t="shared" si="146"/>
        <v>0</v>
      </c>
    </row>
    <row r="1657" spans="1:12" ht="18" customHeight="1" x14ac:dyDescent="0.25">
      <c r="A1657" s="52">
        <v>978</v>
      </c>
      <c r="B1657" s="36"/>
      <c r="C1657" s="37"/>
      <c r="D1657" s="38"/>
      <c r="E1657" s="78"/>
      <c r="F1657" s="300"/>
      <c r="G1657" s="286"/>
      <c r="H1657" s="279"/>
      <c r="I1657" s="197" t="str">
        <f t="shared" si="144"/>
        <v/>
      </c>
      <c r="J1657" s="199">
        <f t="shared" si="145"/>
        <v>1</v>
      </c>
      <c r="K1657" s="198">
        <f t="shared" si="146"/>
        <v>0</v>
      </c>
    </row>
    <row r="1658" spans="1:12" ht="18" customHeight="1" x14ac:dyDescent="0.25">
      <c r="A1658" s="52">
        <v>979</v>
      </c>
      <c r="B1658" s="36"/>
      <c r="C1658" s="37"/>
      <c r="D1658" s="38"/>
      <c r="E1658" s="78"/>
      <c r="F1658" s="300"/>
      <c r="G1658" s="286"/>
      <c r="H1658" s="279"/>
      <c r="I1658" s="197" t="str">
        <f t="shared" si="144"/>
        <v/>
      </c>
      <c r="J1658" s="199">
        <f t="shared" si="145"/>
        <v>1</v>
      </c>
      <c r="K1658" s="198">
        <f t="shared" si="146"/>
        <v>0</v>
      </c>
    </row>
    <row r="1659" spans="1:12" ht="18" customHeight="1" thickBot="1" x14ac:dyDescent="0.3">
      <c r="A1659" s="71">
        <v>980</v>
      </c>
      <c r="B1659" s="39"/>
      <c r="C1659" s="40"/>
      <c r="D1659" s="41"/>
      <c r="E1659" s="80"/>
      <c r="F1659" s="301"/>
      <c r="G1659" s="287"/>
      <c r="H1659" s="280"/>
      <c r="I1659" s="197" t="str">
        <f t="shared" si="144"/>
        <v/>
      </c>
      <c r="J1659" s="199">
        <f t="shared" si="145"/>
        <v>1</v>
      </c>
      <c r="K1659" s="198">
        <f t="shared" si="146"/>
        <v>0</v>
      </c>
    </row>
    <row r="1660" spans="1:12" ht="18" customHeight="1" thickBot="1" x14ac:dyDescent="0.3">
      <c r="A1660" s="82"/>
      <c r="B1660" s="82"/>
      <c r="C1660" s="82"/>
      <c r="D1660" s="82"/>
      <c r="E1660" s="82"/>
      <c r="F1660" s="11" t="s">
        <v>46</v>
      </c>
      <c r="G1660" s="281">
        <f>SUM(G1640:G1659)+G1626</f>
        <v>0</v>
      </c>
      <c r="H1660" s="320"/>
      <c r="I1660" s="119"/>
      <c r="J1660" s="196">
        <f>IF(G1660&gt;G1626,ROW(A1666),0)</f>
        <v>0</v>
      </c>
      <c r="K1660" s="75"/>
      <c r="L1660" s="193">
        <f>IF(G1660&gt;G1626,ROW(A1666),0)</f>
        <v>0</v>
      </c>
    </row>
    <row r="1661" spans="1:12" x14ac:dyDescent="0.25">
      <c r="A1661" s="82"/>
      <c r="B1661" s="82"/>
      <c r="C1661" s="82"/>
      <c r="D1661" s="82"/>
      <c r="E1661" s="82"/>
      <c r="F1661" s="82"/>
      <c r="G1661" s="82"/>
      <c r="H1661" s="82"/>
      <c r="I1661" s="119"/>
      <c r="J1661" s="75"/>
      <c r="K1661" s="75"/>
    </row>
    <row r="1662" spans="1:12" x14ac:dyDescent="0.25">
      <c r="A1662" t="s">
        <v>155</v>
      </c>
      <c r="B1662" s="82"/>
      <c r="C1662" s="82"/>
      <c r="D1662" s="82"/>
      <c r="E1662" s="82"/>
      <c r="F1662" s="82"/>
      <c r="G1662" s="82"/>
      <c r="H1662" s="82"/>
      <c r="I1662" s="119"/>
      <c r="J1662" s="75"/>
      <c r="K1662" s="75"/>
    </row>
    <row r="1663" spans="1:12" x14ac:dyDescent="0.25">
      <c r="A1663" s="82"/>
      <c r="B1663" s="82"/>
      <c r="C1663" s="82"/>
      <c r="D1663" s="82"/>
      <c r="E1663" s="82"/>
      <c r="F1663" s="82"/>
      <c r="G1663" s="82"/>
      <c r="H1663" s="82"/>
      <c r="I1663" s="119"/>
      <c r="J1663" s="75"/>
      <c r="K1663" s="75"/>
    </row>
    <row r="1664" spans="1:12" ht="18.75" x14ac:dyDescent="0.3">
      <c r="A1664" s="349" t="s">
        <v>43</v>
      </c>
      <c r="B1664" s="350">
        <f ca="1">imzatarihi</f>
        <v>46091</v>
      </c>
      <c r="C1664" s="352" t="s">
        <v>44</v>
      </c>
      <c r="D1664" s="348" t="str">
        <f>IF(kurulusyetkilisi&gt;0,kurulusyetkilisi,"")</f>
        <v/>
      </c>
      <c r="H1664" s="82"/>
      <c r="I1664" s="119"/>
      <c r="J1664" s="75"/>
      <c r="K1664" s="75"/>
    </row>
    <row r="1665" spans="1:13" ht="18.75" x14ac:dyDescent="0.3">
      <c r="B1665" s="351"/>
      <c r="C1665" s="352" t="s">
        <v>45</v>
      </c>
      <c r="F1665" s="349"/>
      <c r="H1665" s="82"/>
      <c r="I1665" s="119"/>
      <c r="J1665" s="75"/>
      <c r="K1665" s="75"/>
    </row>
    <row r="1666" spans="1:13" x14ac:dyDescent="0.25">
      <c r="A1666" s="82"/>
      <c r="B1666" s="82"/>
      <c r="C1666" s="82"/>
      <c r="D1666" s="82"/>
      <c r="E1666" s="82"/>
      <c r="F1666" s="82"/>
      <c r="G1666" s="82"/>
      <c r="H1666" s="82"/>
      <c r="I1666" s="119"/>
      <c r="J1666" s="75"/>
      <c r="K1666" s="75"/>
    </row>
    <row r="1667" spans="1:13" x14ac:dyDescent="0.25">
      <c r="A1667" s="501" t="s">
        <v>121</v>
      </c>
      <c r="B1667" s="501"/>
      <c r="C1667" s="501"/>
      <c r="D1667" s="501"/>
      <c r="E1667" s="501"/>
      <c r="F1667" s="501"/>
      <c r="G1667" s="501"/>
      <c r="H1667" s="501"/>
      <c r="I1667" s="116"/>
      <c r="J1667" s="75"/>
      <c r="K1667" s="75"/>
    </row>
    <row r="1668" spans="1:13" x14ac:dyDescent="0.25">
      <c r="A1668" s="489" t="str">
        <f>IF(YilDonem&lt;&gt;"",CONCATENATE(YilDonem," dönemine aittir."),"")</f>
        <v/>
      </c>
      <c r="B1668" s="489"/>
      <c r="C1668" s="489"/>
      <c r="D1668" s="489"/>
      <c r="E1668" s="489"/>
      <c r="F1668" s="489"/>
      <c r="G1668" s="489"/>
      <c r="H1668" s="489"/>
      <c r="I1668" s="116"/>
      <c r="J1668" s="75"/>
      <c r="K1668" s="75"/>
    </row>
    <row r="1669" spans="1:13" ht="15.95" customHeight="1" thickBot="1" x14ac:dyDescent="0.3">
      <c r="A1669" s="519" t="s">
        <v>148</v>
      </c>
      <c r="B1669" s="519"/>
      <c r="C1669" s="519"/>
      <c r="D1669" s="519"/>
      <c r="E1669" s="519"/>
      <c r="F1669" s="519"/>
      <c r="G1669" s="519"/>
      <c r="H1669" s="519"/>
      <c r="I1669" s="116"/>
      <c r="J1669" s="75"/>
      <c r="K1669" s="75"/>
    </row>
    <row r="1670" spans="1:13" ht="31.7" customHeight="1" thickBot="1" x14ac:dyDescent="0.3">
      <c r="A1670" s="520" t="s">
        <v>1</v>
      </c>
      <c r="B1670" s="521"/>
      <c r="C1670" s="493" t="str">
        <f>IF(ProjeNo&gt;0,ProjeNo,"")</f>
        <v/>
      </c>
      <c r="D1670" s="494"/>
      <c r="E1670" s="494"/>
      <c r="F1670" s="494"/>
      <c r="G1670" s="494"/>
      <c r="H1670" s="495"/>
      <c r="I1670" s="116"/>
      <c r="J1670" s="75"/>
      <c r="K1670" s="75"/>
    </row>
    <row r="1671" spans="1:13" ht="45" customHeight="1" thickBot="1" x14ac:dyDescent="0.3">
      <c r="A1671" s="522" t="s">
        <v>11</v>
      </c>
      <c r="B1671" s="523"/>
      <c r="C1671" s="498" t="str">
        <f>IF(ProjeAdi&gt;0,ProjeAdi,"")</f>
        <v/>
      </c>
      <c r="D1671" s="499"/>
      <c r="E1671" s="499"/>
      <c r="F1671" s="499"/>
      <c r="G1671" s="499"/>
      <c r="H1671" s="500"/>
      <c r="I1671" s="116"/>
      <c r="J1671" s="75"/>
      <c r="K1671" s="75"/>
    </row>
    <row r="1672" spans="1:13" s="46" customFormat="1" ht="37.15" customHeight="1" thickBot="1" x14ac:dyDescent="0.3">
      <c r="A1672" s="487" t="s">
        <v>7</v>
      </c>
      <c r="B1672" s="487" t="s">
        <v>118</v>
      </c>
      <c r="C1672" s="487" t="s">
        <v>119</v>
      </c>
      <c r="D1672" s="487" t="s">
        <v>120</v>
      </c>
      <c r="E1672" s="487" t="s">
        <v>93</v>
      </c>
      <c r="F1672" s="487" t="s">
        <v>94</v>
      </c>
      <c r="G1672" s="137" t="s">
        <v>95</v>
      </c>
      <c r="H1672" s="137" t="s">
        <v>95</v>
      </c>
      <c r="I1672" s="117"/>
      <c r="J1672" s="76"/>
      <c r="K1672" s="76"/>
      <c r="L1672" s="125"/>
      <c r="M1672" s="125"/>
    </row>
    <row r="1673" spans="1:13" ht="18" customHeight="1" thickBot="1" x14ac:dyDescent="0.3">
      <c r="A1673" s="505"/>
      <c r="B1673" s="505"/>
      <c r="C1673" s="505"/>
      <c r="D1673" s="505"/>
      <c r="E1673" s="505"/>
      <c r="F1673" s="505"/>
      <c r="G1673" s="138" t="s">
        <v>96</v>
      </c>
      <c r="H1673" s="138" t="s">
        <v>99</v>
      </c>
      <c r="I1673" s="116"/>
      <c r="J1673" s="75"/>
      <c r="K1673" s="75"/>
    </row>
    <row r="1674" spans="1:13" ht="18" customHeight="1" x14ac:dyDescent="0.25">
      <c r="A1674" s="70">
        <v>981</v>
      </c>
      <c r="B1674" s="54"/>
      <c r="C1674" s="55"/>
      <c r="D1674" s="77"/>
      <c r="E1674" s="56"/>
      <c r="F1674" s="299"/>
      <c r="G1674" s="285"/>
      <c r="H1674" s="272"/>
      <c r="I1674" s="197" t="str">
        <f>IF(AND(COUNTA(B1674:D1674)&gt;0,J1674=1),"Belge Tarihi,Belge Numarası ve KDV Dahil Tutar doldurulduktan sonra KDV Hariç Tutar doldurulabilir.","")</f>
        <v/>
      </c>
      <c r="J1674" s="199">
        <f>IF(COUNTA(E1674:F1674)+COUNTA(H1674)=3,0,1)</f>
        <v>1</v>
      </c>
      <c r="K1674" s="198">
        <f>IF(J1674=1,0,100000000)</f>
        <v>0</v>
      </c>
    </row>
    <row r="1675" spans="1:13" ht="18" customHeight="1" x14ac:dyDescent="0.25">
      <c r="A1675" s="52">
        <v>982</v>
      </c>
      <c r="B1675" s="36"/>
      <c r="C1675" s="37"/>
      <c r="D1675" s="38"/>
      <c r="E1675" s="78"/>
      <c r="F1675" s="300"/>
      <c r="G1675" s="286"/>
      <c r="H1675" s="279"/>
      <c r="I1675" s="197" t="str">
        <f t="shared" ref="I1675:I1693" si="147">IF(AND(COUNTA(B1675:D1675)&gt;0,J1675=1),"Belge Tarihi,Belge Numarası ve KDV Dahil Tutar doldurulduktan sonra KDV Hariç Tutar doldurulabilir.","")</f>
        <v/>
      </c>
      <c r="J1675" s="199">
        <f t="shared" ref="J1675:J1693" si="148">IF(COUNTA(E1675:F1675)+COUNTA(H1675)=3,0,1)</f>
        <v>1</v>
      </c>
      <c r="K1675" s="198">
        <f t="shared" ref="K1675:K1693" si="149">IF(J1675=1,0,100000000)</f>
        <v>0</v>
      </c>
    </row>
    <row r="1676" spans="1:13" ht="18" customHeight="1" x14ac:dyDescent="0.25">
      <c r="A1676" s="52">
        <v>983</v>
      </c>
      <c r="B1676" s="36"/>
      <c r="C1676" s="37"/>
      <c r="D1676" s="38"/>
      <c r="E1676" s="78"/>
      <c r="F1676" s="300"/>
      <c r="G1676" s="286"/>
      <c r="H1676" s="279"/>
      <c r="I1676" s="197" t="str">
        <f t="shared" si="147"/>
        <v/>
      </c>
      <c r="J1676" s="199">
        <f t="shared" si="148"/>
        <v>1</v>
      </c>
      <c r="K1676" s="198">
        <f t="shared" si="149"/>
        <v>0</v>
      </c>
    </row>
    <row r="1677" spans="1:13" ht="18" customHeight="1" x14ac:dyDescent="0.25">
      <c r="A1677" s="52">
        <v>984</v>
      </c>
      <c r="B1677" s="36"/>
      <c r="C1677" s="37"/>
      <c r="D1677" s="38"/>
      <c r="E1677" s="78"/>
      <c r="F1677" s="300"/>
      <c r="G1677" s="286"/>
      <c r="H1677" s="279"/>
      <c r="I1677" s="197" t="str">
        <f t="shared" si="147"/>
        <v/>
      </c>
      <c r="J1677" s="199">
        <f t="shared" si="148"/>
        <v>1</v>
      </c>
      <c r="K1677" s="198">
        <f t="shared" si="149"/>
        <v>0</v>
      </c>
    </row>
    <row r="1678" spans="1:13" ht="18" customHeight="1" x14ac:dyDescent="0.25">
      <c r="A1678" s="52">
        <v>985</v>
      </c>
      <c r="B1678" s="36"/>
      <c r="C1678" s="37"/>
      <c r="D1678" s="38"/>
      <c r="E1678" s="78"/>
      <c r="F1678" s="300"/>
      <c r="G1678" s="286"/>
      <c r="H1678" s="279"/>
      <c r="I1678" s="197" t="str">
        <f t="shared" si="147"/>
        <v/>
      </c>
      <c r="J1678" s="199">
        <f t="shared" si="148"/>
        <v>1</v>
      </c>
      <c r="K1678" s="198">
        <f t="shared" si="149"/>
        <v>0</v>
      </c>
    </row>
    <row r="1679" spans="1:13" ht="18" customHeight="1" x14ac:dyDescent="0.25">
      <c r="A1679" s="52">
        <v>986</v>
      </c>
      <c r="B1679" s="36"/>
      <c r="C1679" s="37"/>
      <c r="D1679" s="38"/>
      <c r="E1679" s="78"/>
      <c r="F1679" s="300"/>
      <c r="G1679" s="286"/>
      <c r="H1679" s="279"/>
      <c r="I1679" s="197" t="str">
        <f t="shared" si="147"/>
        <v/>
      </c>
      <c r="J1679" s="199">
        <f t="shared" si="148"/>
        <v>1</v>
      </c>
      <c r="K1679" s="198">
        <f t="shared" si="149"/>
        <v>0</v>
      </c>
    </row>
    <row r="1680" spans="1:13" ht="18" customHeight="1" x14ac:dyDescent="0.25">
      <c r="A1680" s="52">
        <v>987</v>
      </c>
      <c r="B1680" s="36"/>
      <c r="C1680" s="37"/>
      <c r="D1680" s="38"/>
      <c r="E1680" s="78"/>
      <c r="F1680" s="300"/>
      <c r="G1680" s="286"/>
      <c r="H1680" s="279"/>
      <c r="I1680" s="197" t="str">
        <f t="shared" si="147"/>
        <v/>
      </c>
      <c r="J1680" s="199">
        <f t="shared" si="148"/>
        <v>1</v>
      </c>
      <c r="K1680" s="198">
        <f t="shared" si="149"/>
        <v>0</v>
      </c>
    </row>
    <row r="1681" spans="1:12" ht="18" customHeight="1" x14ac:dyDescent="0.25">
      <c r="A1681" s="52">
        <v>988</v>
      </c>
      <c r="B1681" s="36"/>
      <c r="C1681" s="37"/>
      <c r="D1681" s="38"/>
      <c r="E1681" s="78"/>
      <c r="F1681" s="300"/>
      <c r="G1681" s="286"/>
      <c r="H1681" s="279"/>
      <c r="I1681" s="197" t="str">
        <f t="shared" si="147"/>
        <v/>
      </c>
      <c r="J1681" s="199">
        <f t="shared" si="148"/>
        <v>1</v>
      </c>
      <c r="K1681" s="198">
        <f t="shared" si="149"/>
        <v>0</v>
      </c>
    </row>
    <row r="1682" spans="1:12" ht="18" customHeight="1" x14ac:dyDescent="0.25">
      <c r="A1682" s="52">
        <v>989</v>
      </c>
      <c r="B1682" s="36"/>
      <c r="C1682" s="37"/>
      <c r="D1682" s="38"/>
      <c r="E1682" s="78"/>
      <c r="F1682" s="300"/>
      <c r="G1682" s="286"/>
      <c r="H1682" s="279"/>
      <c r="I1682" s="197" t="str">
        <f t="shared" si="147"/>
        <v/>
      </c>
      <c r="J1682" s="199">
        <f t="shared" si="148"/>
        <v>1</v>
      </c>
      <c r="K1682" s="198">
        <f t="shared" si="149"/>
        <v>0</v>
      </c>
    </row>
    <row r="1683" spans="1:12" ht="18" customHeight="1" x14ac:dyDescent="0.25">
      <c r="A1683" s="52">
        <v>990</v>
      </c>
      <c r="B1683" s="36"/>
      <c r="C1683" s="37"/>
      <c r="D1683" s="38"/>
      <c r="E1683" s="78"/>
      <c r="F1683" s="300"/>
      <c r="G1683" s="286"/>
      <c r="H1683" s="279"/>
      <c r="I1683" s="197" t="str">
        <f t="shared" si="147"/>
        <v/>
      </c>
      <c r="J1683" s="199">
        <f t="shared" si="148"/>
        <v>1</v>
      </c>
      <c r="K1683" s="198">
        <f t="shared" si="149"/>
        <v>0</v>
      </c>
    </row>
    <row r="1684" spans="1:12" ht="18" customHeight="1" x14ac:dyDescent="0.25">
      <c r="A1684" s="52">
        <v>991</v>
      </c>
      <c r="B1684" s="36"/>
      <c r="C1684" s="37"/>
      <c r="D1684" s="38"/>
      <c r="E1684" s="78"/>
      <c r="F1684" s="300"/>
      <c r="G1684" s="286"/>
      <c r="H1684" s="279"/>
      <c r="I1684" s="197" t="str">
        <f t="shared" si="147"/>
        <v/>
      </c>
      <c r="J1684" s="199">
        <f t="shared" si="148"/>
        <v>1</v>
      </c>
      <c r="K1684" s="198">
        <f t="shared" si="149"/>
        <v>0</v>
      </c>
    </row>
    <row r="1685" spans="1:12" ht="18" customHeight="1" x14ac:dyDescent="0.25">
      <c r="A1685" s="52">
        <v>992</v>
      </c>
      <c r="B1685" s="36"/>
      <c r="C1685" s="37"/>
      <c r="D1685" s="38"/>
      <c r="E1685" s="78"/>
      <c r="F1685" s="300"/>
      <c r="G1685" s="286"/>
      <c r="H1685" s="279"/>
      <c r="I1685" s="197" t="str">
        <f t="shared" si="147"/>
        <v/>
      </c>
      <c r="J1685" s="199">
        <f t="shared" si="148"/>
        <v>1</v>
      </c>
      <c r="K1685" s="198">
        <f t="shared" si="149"/>
        <v>0</v>
      </c>
    </row>
    <row r="1686" spans="1:12" ht="18" customHeight="1" x14ac:dyDescent="0.25">
      <c r="A1686" s="52">
        <v>993</v>
      </c>
      <c r="B1686" s="36"/>
      <c r="C1686" s="37"/>
      <c r="D1686" s="38"/>
      <c r="E1686" s="78"/>
      <c r="F1686" s="300"/>
      <c r="G1686" s="286"/>
      <c r="H1686" s="279"/>
      <c r="I1686" s="197" t="str">
        <f t="shared" si="147"/>
        <v/>
      </c>
      <c r="J1686" s="199">
        <f t="shared" si="148"/>
        <v>1</v>
      </c>
      <c r="K1686" s="198">
        <f t="shared" si="149"/>
        <v>0</v>
      </c>
    </row>
    <row r="1687" spans="1:12" ht="18" customHeight="1" x14ac:dyDescent="0.25">
      <c r="A1687" s="52">
        <v>994</v>
      </c>
      <c r="B1687" s="36"/>
      <c r="C1687" s="37"/>
      <c r="D1687" s="38"/>
      <c r="E1687" s="78"/>
      <c r="F1687" s="300"/>
      <c r="G1687" s="286"/>
      <c r="H1687" s="279"/>
      <c r="I1687" s="197" t="str">
        <f t="shared" si="147"/>
        <v/>
      </c>
      <c r="J1687" s="199">
        <f t="shared" si="148"/>
        <v>1</v>
      </c>
      <c r="K1687" s="198">
        <f t="shared" si="149"/>
        <v>0</v>
      </c>
    </row>
    <row r="1688" spans="1:12" ht="18" customHeight="1" x14ac:dyDescent="0.25">
      <c r="A1688" s="52">
        <v>995</v>
      </c>
      <c r="B1688" s="36"/>
      <c r="C1688" s="37"/>
      <c r="D1688" s="38"/>
      <c r="E1688" s="78"/>
      <c r="F1688" s="300"/>
      <c r="G1688" s="286"/>
      <c r="H1688" s="279"/>
      <c r="I1688" s="197" t="str">
        <f t="shared" si="147"/>
        <v/>
      </c>
      <c r="J1688" s="199">
        <f t="shared" si="148"/>
        <v>1</v>
      </c>
      <c r="K1688" s="198">
        <f t="shared" si="149"/>
        <v>0</v>
      </c>
    </row>
    <row r="1689" spans="1:12" ht="18" customHeight="1" x14ac:dyDescent="0.25">
      <c r="A1689" s="52">
        <v>996</v>
      </c>
      <c r="B1689" s="36"/>
      <c r="C1689" s="37"/>
      <c r="D1689" s="38"/>
      <c r="E1689" s="78"/>
      <c r="F1689" s="300"/>
      <c r="G1689" s="286"/>
      <c r="H1689" s="279"/>
      <c r="I1689" s="197" t="str">
        <f t="shared" si="147"/>
        <v/>
      </c>
      <c r="J1689" s="199">
        <f t="shared" si="148"/>
        <v>1</v>
      </c>
      <c r="K1689" s="198">
        <f t="shared" si="149"/>
        <v>0</v>
      </c>
    </row>
    <row r="1690" spans="1:12" ht="18" customHeight="1" x14ac:dyDescent="0.25">
      <c r="A1690" s="52">
        <v>997</v>
      </c>
      <c r="B1690" s="36"/>
      <c r="C1690" s="37"/>
      <c r="D1690" s="38"/>
      <c r="E1690" s="78"/>
      <c r="F1690" s="300"/>
      <c r="G1690" s="286"/>
      <c r="H1690" s="279"/>
      <c r="I1690" s="197" t="str">
        <f t="shared" si="147"/>
        <v/>
      </c>
      <c r="J1690" s="199">
        <f t="shared" si="148"/>
        <v>1</v>
      </c>
      <c r="K1690" s="198">
        <f t="shared" si="149"/>
        <v>0</v>
      </c>
    </row>
    <row r="1691" spans="1:12" ht="18" customHeight="1" x14ac:dyDescent="0.25">
      <c r="A1691" s="52">
        <v>998</v>
      </c>
      <c r="B1691" s="36"/>
      <c r="C1691" s="37"/>
      <c r="D1691" s="38"/>
      <c r="E1691" s="78"/>
      <c r="F1691" s="300"/>
      <c r="G1691" s="286"/>
      <c r="H1691" s="279"/>
      <c r="I1691" s="197" t="str">
        <f t="shared" si="147"/>
        <v/>
      </c>
      <c r="J1691" s="199">
        <f t="shared" si="148"/>
        <v>1</v>
      </c>
      <c r="K1691" s="198">
        <f t="shared" si="149"/>
        <v>0</v>
      </c>
    </row>
    <row r="1692" spans="1:12" ht="18" customHeight="1" x14ac:dyDescent="0.25">
      <c r="A1692" s="52">
        <v>999</v>
      </c>
      <c r="B1692" s="36"/>
      <c r="C1692" s="37"/>
      <c r="D1692" s="38"/>
      <c r="E1692" s="78"/>
      <c r="F1692" s="300"/>
      <c r="G1692" s="286"/>
      <c r="H1692" s="279"/>
      <c r="I1692" s="197" t="str">
        <f t="shared" si="147"/>
        <v/>
      </c>
      <c r="J1692" s="199">
        <f t="shared" si="148"/>
        <v>1</v>
      </c>
      <c r="K1692" s="198">
        <f t="shared" si="149"/>
        <v>0</v>
      </c>
    </row>
    <row r="1693" spans="1:12" ht="18" customHeight="1" thickBot="1" x14ac:dyDescent="0.3">
      <c r="A1693" s="71">
        <v>1000</v>
      </c>
      <c r="B1693" s="39"/>
      <c r="C1693" s="40"/>
      <c r="D1693" s="41"/>
      <c r="E1693" s="80"/>
      <c r="F1693" s="301"/>
      <c r="G1693" s="287"/>
      <c r="H1693" s="280"/>
      <c r="I1693" s="197" t="str">
        <f t="shared" si="147"/>
        <v/>
      </c>
      <c r="J1693" s="199">
        <f t="shared" si="148"/>
        <v>1</v>
      </c>
      <c r="K1693" s="198">
        <f t="shared" si="149"/>
        <v>0</v>
      </c>
    </row>
    <row r="1694" spans="1:12" ht="18" customHeight="1" thickBot="1" x14ac:dyDescent="0.3">
      <c r="A1694" s="82"/>
      <c r="B1694" s="82"/>
      <c r="C1694" s="82"/>
      <c r="D1694" s="82"/>
      <c r="E1694" s="82"/>
      <c r="F1694" s="11" t="s">
        <v>46</v>
      </c>
      <c r="G1694" s="281">
        <f>SUM(G1674:G1693)+G1660</f>
        <v>0</v>
      </c>
      <c r="H1694" s="320"/>
      <c r="I1694" s="119"/>
      <c r="J1694" s="196">
        <f>IF(G1694&gt;G1660,ROW(A1700),0)</f>
        <v>0</v>
      </c>
      <c r="K1694" s="75"/>
      <c r="L1694" s="193">
        <f>IF(G1694&gt;G1660,ROW(A1700),0)</f>
        <v>0</v>
      </c>
    </row>
    <row r="1695" spans="1:12" x14ac:dyDescent="0.25">
      <c r="A1695" s="82"/>
      <c r="B1695" s="82"/>
      <c r="C1695" s="82"/>
      <c r="D1695" s="82"/>
      <c r="E1695" s="82"/>
      <c r="F1695" s="82"/>
      <c r="G1695" s="82"/>
      <c r="H1695" s="82"/>
      <c r="I1695" s="119"/>
      <c r="J1695" s="75"/>
      <c r="K1695" s="75"/>
    </row>
    <row r="1696" spans="1:12" x14ac:dyDescent="0.25">
      <c r="A1696" t="s">
        <v>155</v>
      </c>
      <c r="B1696" s="82"/>
      <c r="C1696" s="82"/>
      <c r="D1696" s="82"/>
      <c r="E1696" s="82"/>
      <c r="F1696" s="82"/>
      <c r="G1696" s="82"/>
      <c r="H1696" s="82"/>
      <c r="I1696" s="119"/>
      <c r="J1696" s="75"/>
      <c r="K1696" s="75"/>
    </row>
    <row r="1697" spans="1:11" x14ac:dyDescent="0.25">
      <c r="A1697" s="82"/>
      <c r="B1697" s="82"/>
      <c r="C1697" s="82"/>
      <c r="D1697" s="82"/>
      <c r="E1697" s="82"/>
      <c r="F1697" s="82"/>
      <c r="G1697" s="82"/>
      <c r="H1697" s="82"/>
      <c r="I1697" s="119"/>
      <c r="J1697" s="75"/>
      <c r="K1697" s="75"/>
    </row>
    <row r="1698" spans="1:11" ht="18.75" x14ac:dyDescent="0.3">
      <c r="A1698" s="349" t="s">
        <v>43</v>
      </c>
      <c r="B1698" s="350">
        <f ca="1">imzatarihi</f>
        <v>46091</v>
      </c>
      <c r="C1698" s="352" t="s">
        <v>44</v>
      </c>
      <c r="D1698" s="348" t="str">
        <f>IF(kurulusyetkilisi&gt;0,kurulusyetkilisi,"")</f>
        <v/>
      </c>
      <c r="H1698" s="82"/>
      <c r="I1698" s="119"/>
      <c r="J1698" s="75"/>
      <c r="K1698" s="75"/>
    </row>
    <row r="1699" spans="1:11" ht="18.75" x14ac:dyDescent="0.3">
      <c r="B1699" s="351"/>
      <c r="C1699" s="352" t="s">
        <v>45</v>
      </c>
      <c r="F1699" s="349"/>
      <c r="H1699" s="82"/>
      <c r="I1699" s="119"/>
      <c r="J1699" s="75"/>
      <c r="K1699" s="75"/>
    </row>
  </sheetData>
  <sheetProtection algorithmName="SHA-512" hashValue="8IW6lYojcBumk7O98b0bZtauu5O7LRgeICldHqG8b2yPZVO1fna4QgqWUT/soiviF81/oNwpdQ6EBph0WwbV3A==" saltValue="Ar4c14audrgZzIvD2AEV6A==" spinCount="100000" sheet="1" objects="1" scenarios="1"/>
  <mergeCells count="650">
    <mergeCell ref="A1667:H1667"/>
    <mergeCell ref="A1668:H1668"/>
    <mergeCell ref="A1669:H1669"/>
    <mergeCell ref="A1670:B1670"/>
    <mergeCell ref="C1670:H1670"/>
    <mergeCell ref="A1671:B1671"/>
    <mergeCell ref="C1671:H1671"/>
    <mergeCell ref="A1672:A1673"/>
    <mergeCell ref="B1672:B1673"/>
    <mergeCell ref="C1672:C1673"/>
    <mergeCell ref="D1672:D1673"/>
    <mergeCell ref="E1672:E1673"/>
    <mergeCell ref="F1672:F1673"/>
    <mergeCell ref="A1633:H1633"/>
    <mergeCell ref="A1634:H1634"/>
    <mergeCell ref="A1635:H1635"/>
    <mergeCell ref="A1636:B1636"/>
    <mergeCell ref="C1636:H1636"/>
    <mergeCell ref="A1637:B1637"/>
    <mergeCell ref="C1637:H1637"/>
    <mergeCell ref="A1638:A1639"/>
    <mergeCell ref="B1638:B1639"/>
    <mergeCell ref="C1638:C1639"/>
    <mergeCell ref="D1638:D1639"/>
    <mergeCell ref="E1638:E1639"/>
    <mergeCell ref="F1638:F1639"/>
    <mergeCell ref="A1599:H1599"/>
    <mergeCell ref="A1600:H1600"/>
    <mergeCell ref="A1601:H1601"/>
    <mergeCell ref="A1602:B1602"/>
    <mergeCell ref="C1602:H1602"/>
    <mergeCell ref="A1603:B1603"/>
    <mergeCell ref="C1603:H1603"/>
    <mergeCell ref="A1604:A1605"/>
    <mergeCell ref="B1604:B1605"/>
    <mergeCell ref="C1604:C1605"/>
    <mergeCell ref="D1604:D1605"/>
    <mergeCell ref="E1604:E1605"/>
    <mergeCell ref="F1604:F1605"/>
    <mergeCell ref="A1565:H1565"/>
    <mergeCell ref="A1566:H1566"/>
    <mergeCell ref="A1567:H1567"/>
    <mergeCell ref="A1568:B1568"/>
    <mergeCell ref="C1568:H1568"/>
    <mergeCell ref="A1569:B1569"/>
    <mergeCell ref="C1569:H1569"/>
    <mergeCell ref="A1570:A1571"/>
    <mergeCell ref="B1570:B1571"/>
    <mergeCell ref="C1570:C1571"/>
    <mergeCell ref="D1570:D1571"/>
    <mergeCell ref="E1570:E1571"/>
    <mergeCell ref="F1570:F1571"/>
    <mergeCell ref="A1531:H1531"/>
    <mergeCell ref="A1532:H1532"/>
    <mergeCell ref="A1533:H1533"/>
    <mergeCell ref="A1534:B1534"/>
    <mergeCell ref="C1534:H1534"/>
    <mergeCell ref="A1535:B1535"/>
    <mergeCell ref="C1535:H1535"/>
    <mergeCell ref="A1536:A1537"/>
    <mergeCell ref="B1536:B1537"/>
    <mergeCell ref="C1536:C1537"/>
    <mergeCell ref="D1536:D1537"/>
    <mergeCell ref="E1536:E1537"/>
    <mergeCell ref="F1536:F1537"/>
    <mergeCell ref="A1497:H1497"/>
    <mergeCell ref="A1498:H1498"/>
    <mergeCell ref="A1499:H1499"/>
    <mergeCell ref="A1500:B1500"/>
    <mergeCell ref="C1500:H1500"/>
    <mergeCell ref="A1501:B1501"/>
    <mergeCell ref="C1501:H1501"/>
    <mergeCell ref="A1502:A1503"/>
    <mergeCell ref="B1502:B1503"/>
    <mergeCell ref="C1502:C1503"/>
    <mergeCell ref="D1502:D1503"/>
    <mergeCell ref="E1502:E1503"/>
    <mergeCell ref="F1502:F1503"/>
    <mergeCell ref="A1463:H1463"/>
    <mergeCell ref="A1464:H1464"/>
    <mergeCell ref="A1465:H1465"/>
    <mergeCell ref="A1466:B1466"/>
    <mergeCell ref="C1466:H1466"/>
    <mergeCell ref="A1467:B1467"/>
    <mergeCell ref="C1467:H1467"/>
    <mergeCell ref="A1468:A1469"/>
    <mergeCell ref="B1468:B1469"/>
    <mergeCell ref="C1468:C1469"/>
    <mergeCell ref="D1468:D1469"/>
    <mergeCell ref="E1468:E1469"/>
    <mergeCell ref="F1468:F1469"/>
    <mergeCell ref="A1429:H1429"/>
    <mergeCell ref="A1430:H1430"/>
    <mergeCell ref="A1431:H1431"/>
    <mergeCell ref="A1432:B1432"/>
    <mergeCell ref="C1432:H1432"/>
    <mergeCell ref="A1433:B1433"/>
    <mergeCell ref="C1433:H1433"/>
    <mergeCell ref="A1434:A1435"/>
    <mergeCell ref="B1434:B1435"/>
    <mergeCell ref="C1434:C1435"/>
    <mergeCell ref="D1434:D1435"/>
    <mergeCell ref="E1434:E1435"/>
    <mergeCell ref="F1434:F1435"/>
    <mergeCell ref="A1395:H1395"/>
    <mergeCell ref="A1396:H1396"/>
    <mergeCell ref="A1397:H1397"/>
    <mergeCell ref="A1398:B1398"/>
    <mergeCell ref="C1398:H1398"/>
    <mergeCell ref="A1399:B1399"/>
    <mergeCell ref="C1399:H1399"/>
    <mergeCell ref="A1400:A1401"/>
    <mergeCell ref="B1400:B1401"/>
    <mergeCell ref="C1400:C1401"/>
    <mergeCell ref="D1400:D1401"/>
    <mergeCell ref="E1400:E1401"/>
    <mergeCell ref="F1400:F1401"/>
    <mergeCell ref="A1361:H1361"/>
    <mergeCell ref="A1362:H1362"/>
    <mergeCell ref="A1363:H1363"/>
    <mergeCell ref="A1364:B1364"/>
    <mergeCell ref="C1364:H1364"/>
    <mergeCell ref="A1365:B1365"/>
    <mergeCell ref="C1365:H1365"/>
    <mergeCell ref="A1366:A1367"/>
    <mergeCell ref="B1366:B1367"/>
    <mergeCell ref="C1366:C1367"/>
    <mergeCell ref="D1366:D1367"/>
    <mergeCell ref="E1366:E1367"/>
    <mergeCell ref="F1366:F1367"/>
    <mergeCell ref="A1327:H1327"/>
    <mergeCell ref="A1328:H1328"/>
    <mergeCell ref="A1329:H1329"/>
    <mergeCell ref="A1330:B1330"/>
    <mergeCell ref="C1330:H1330"/>
    <mergeCell ref="A1331:B1331"/>
    <mergeCell ref="C1331:H1331"/>
    <mergeCell ref="A1332:A1333"/>
    <mergeCell ref="B1332:B1333"/>
    <mergeCell ref="C1332:C1333"/>
    <mergeCell ref="D1332:D1333"/>
    <mergeCell ref="E1332:E1333"/>
    <mergeCell ref="F1332:F1333"/>
    <mergeCell ref="A1293:H1293"/>
    <mergeCell ref="A1294:H1294"/>
    <mergeCell ref="A1295:H1295"/>
    <mergeCell ref="A1296:B1296"/>
    <mergeCell ref="C1296:H1296"/>
    <mergeCell ref="A1297:B1297"/>
    <mergeCell ref="C1297:H1297"/>
    <mergeCell ref="A1298:A1299"/>
    <mergeCell ref="B1298:B1299"/>
    <mergeCell ref="C1298:C1299"/>
    <mergeCell ref="D1298:D1299"/>
    <mergeCell ref="E1298:E1299"/>
    <mergeCell ref="F1298:F1299"/>
    <mergeCell ref="A1263:B1263"/>
    <mergeCell ref="C1263:H1263"/>
    <mergeCell ref="A1264:A1265"/>
    <mergeCell ref="B1264:B1265"/>
    <mergeCell ref="C1264:C1265"/>
    <mergeCell ref="D1264:D1265"/>
    <mergeCell ref="E1264:E1265"/>
    <mergeCell ref="F1264:F1265"/>
    <mergeCell ref="A1259:H1259"/>
    <mergeCell ref="A1260:H1260"/>
    <mergeCell ref="A1261:H1261"/>
    <mergeCell ref="A1262:B1262"/>
    <mergeCell ref="C1262:H1262"/>
    <mergeCell ref="A1229:B1229"/>
    <mergeCell ref="C1229:H1229"/>
    <mergeCell ref="A1230:A1231"/>
    <mergeCell ref="B1230:B1231"/>
    <mergeCell ref="C1230:C1231"/>
    <mergeCell ref="D1230:D1231"/>
    <mergeCell ref="E1230:E1231"/>
    <mergeCell ref="F1230:F1231"/>
    <mergeCell ref="A1225:H1225"/>
    <mergeCell ref="A1226:H1226"/>
    <mergeCell ref="A1227:H1227"/>
    <mergeCell ref="A1228:B1228"/>
    <mergeCell ref="C1228:H1228"/>
    <mergeCell ref="A1195:B1195"/>
    <mergeCell ref="C1195:H1195"/>
    <mergeCell ref="A1196:A1197"/>
    <mergeCell ref="B1196:B1197"/>
    <mergeCell ref="C1196:C1197"/>
    <mergeCell ref="D1196:D1197"/>
    <mergeCell ref="E1196:E1197"/>
    <mergeCell ref="F1196:F1197"/>
    <mergeCell ref="A1191:H1191"/>
    <mergeCell ref="A1192:H1192"/>
    <mergeCell ref="A1193:H1193"/>
    <mergeCell ref="A1194:B1194"/>
    <mergeCell ref="C1194:H1194"/>
    <mergeCell ref="A1161:B1161"/>
    <mergeCell ref="C1161:H1161"/>
    <mergeCell ref="A1162:A1163"/>
    <mergeCell ref="B1162:B1163"/>
    <mergeCell ref="C1162:C1163"/>
    <mergeCell ref="D1162:D1163"/>
    <mergeCell ref="E1162:E1163"/>
    <mergeCell ref="F1162:F1163"/>
    <mergeCell ref="A1157:H1157"/>
    <mergeCell ref="A1158:H1158"/>
    <mergeCell ref="A1159:H1159"/>
    <mergeCell ref="A1160:B1160"/>
    <mergeCell ref="C1160:H1160"/>
    <mergeCell ref="A1127:B1127"/>
    <mergeCell ref="C1127:H1127"/>
    <mergeCell ref="A1128:A1129"/>
    <mergeCell ref="B1128:B1129"/>
    <mergeCell ref="C1128:C1129"/>
    <mergeCell ref="D1128:D1129"/>
    <mergeCell ref="E1128:E1129"/>
    <mergeCell ref="F1128:F1129"/>
    <mergeCell ref="A1123:H1123"/>
    <mergeCell ref="A1124:H1124"/>
    <mergeCell ref="A1125:H1125"/>
    <mergeCell ref="A1126:B1126"/>
    <mergeCell ref="C1126:H1126"/>
    <mergeCell ref="A1093:B1093"/>
    <mergeCell ref="C1093:H1093"/>
    <mergeCell ref="A1094:A1095"/>
    <mergeCell ref="B1094:B1095"/>
    <mergeCell ref="C1094:C1095"/>
    <mergeCell ref="D1094:D1095"/>
    <mergeCell ref="E1094:E1095"/>
    <mergeCell ref="F1094:F1095"/>
    <mergeCell ref="A1089:H1089"/>
    <mergeCell ref="A1090:H1090"/>
    <mergeCell ref="A1091:H1091"/>
    <mergeCell ref="A1092:B1092"/>
    <mergeCell ref="C1092:H1092"/>
    <mergeCell ref="A1059:B1059"/>
    <mergeCell ref="C1059:H1059"/>
    <mergeCell ref="A1060:A1061"/>
    <mergeCell ref="B1060:B1061"/>
    <mergeCell ref="C1060:C1061"/>
    <mergeCell ref="D1060:D1061"/>
    <mergeCell ref="E1060:E1061"/>
    <mergeCell ref="F1060:F1061"/>
    <mergeCell ref="A1055:H1055"/>
    <mergeCell ref="A1056:H1056"/>
    <mergeCell ref="A1057:H1057"/>
    <mergeCell ref="A1058:B1058"/>
    <mergeCell ref="C1058:H1058"/>
    <mergeCell ref="A1025:B1025"/>
    <mergeCell ref="C1025:H1025"/>
    <mergeCell ref="A1026:A1027"/>
    <mergeCell ref="B1026:B1027"/>
    <mergeCell ref="C1026:C1027"/>
    <mergeCell ref="D1026:D1027"/>
    <mergeCell ref="E1026:E1027"/>
    <mergeCell ref="F1026:F1027"/>
    <mergeCell ref="A1021:H1021"/>
    <mergeCell ref="A1022:H1022"/>
    <mergeCell ref="A1023:H1023"/>
    <mergeCell ref="A1024:B1024"/>
    <mergeCell ref="C1024:H1024"/>
    <mergeCell ref="A991:B991"/>
    <mergeCell ref="C991:H991"/>
    <mergeCell ref="A992:A993"/>
    <mergeCell ref="B992:B993"/>
    <mergeCell ref="C992:C993"/>
    <mergeCell ref="D992:D993"/>
    <mergeCell ref="E992:E993"/>
    <mergeCell ref="F992:F993"/>
    <mergeCell ref="A987:H987"/>
    <mergeCell ref="A988:H988"/>
    <mergeCell ref="A989:H989"/>
    <mergeCell ref="A990:B990"/>
    <mergeCell ref="C990:H990"/>
    <mergeCell ref="A957:B957"/>
    <mergeCell ref="C957:H957"/>
    <mergeCell ref="A958:A959"/>
    <mergeCell ref="B958:B959"/>
    <mergeCell ref="C958:C959"/>
    <mergeCell ref="D958:D959"/>
    <mergeCell ref="E958:E959"/>
    <mergeCell ref="F958:F959"/>
    <mergeCell ref="A953:H953"/>
    <mergeCell ref="A954:H954"/>
    <mergeCell ref="A955:H955"/>
    <mergeCell ref="A956:B956"/>
    <mergeCell ref="C956:H956"/>
    <mergeCell ref="A923:B923"/>
    <mergeCell ref="C923:H923"/>
    <mergeCell ref="A924:A925"/>
    <mergeCell ref="B924:B925"/>
    <mergeCell ref="C924:C925"/>
    <mergeCell ref="D924:D925"/>
    <mergeCell ref="E924:E925"/>
    <mergeCell ref="F924:F925"/>
    <mergeCell ref="A919:H919"/>
    <mergeCell ref="A920:H920"/>
    <mergeCell ref="A921:H921"/>
    <mergeCell ref="A922:B922"/>
    <mergeCell ref="C922:H922"/>
    <mergeCell ref="A889:B889"/>
    <mergeCell ref="C889:H889"/>
    <mergeCell ref="A890:A891"/>
    <mergeCell ref="B890:B891"/>
    <mergeCell ref="C890:C891"/>
    <mergeCell ref="D890:D891"/>
    <mergeCell ref="E890:E891"/>
    <mergeCell ref="F890:F891"/>
    <mergeCell ref="A885:H885"/>
    <mergeCell ref="A886:H886"/>
    <mergeCell ref="A887:H887"/>
    <mergeCell ref="A888:B888"/>
    <mergeCell ref="C888:H888"/>
    <mergeCell ref="A855:B855"/>
    <mergeCell ref="C855:H855"/>
    <mergeCell ref="A856:A857"/>
    <mergeCell ref="B856:B857"/>
    <mergeCell ref="C856:C857"/>
    <mergeCell ref="D856:D857"/>
    <mergeCell ref="E856:E857"/>
    <mergeCell ref="F856:F857"/>
    <mergeCell ref="A851:H851"/>
    <mergeCell ref="A852:H852"/>
    <mergeCell ref="A853:H853"/>
    <mergeCell ref="A854:B854"/>
    <mergeCell ref="C854:H854"/>
    <mergeCell ref="A821:B821"/>
    <mergeCell ref="C821:H821"/>
    <mergeCell ref="A822:A823"/>
    <mergeCell ref="B822:B823"/>
    <mergeCell ref="C822:C823"/>
    <mergeCell ref="D822:D823"/>
    <mergeCell ref="E822:E823"/>
    <mergeCell ref="F822:F823"/>
    <mergeCell ref="A817:H817"/>
    <mergeCell ref="A818:H818"/>
    <mergeCell ref="A819:H819"/>
    <mergeCell ref="A820:B820"/>
    <mergeCell ref="C820:H820"/>
    <mergeCell ref="A787:B787"/>
    <mergeCell ref="C787:H787"/>
    <mergeCell ref="A788:A789"/>
    <mergeCell ref="B788:B789"/>
    <mergeCell ref="C788:C789"/>
    <mergeCell ref="D788:D789"/>
    <mergeCell ref="E788:E789"/>
    <mergeCell ref="F788:F789"/>
    <mergeCell ref="A783:H783"/>
    <mergeCell ref="A784:H784"/>
    <mergeCell ref="A785:H785"/>
    <mergeCell ref="A786:B786"/>
    <mergeCell ref="C786:H786"/>
    <mergeCell ref="A753:B753"/>
    <mergeCell ref="C753:H753"/>
    <mergeCell ref="A754:A755"/>
    <mergeCell ref="B754:B755"/>
    <mergeCell ref="C754:C755"/>
    <mergeCell ref="D754:D755"/>
    <mergeCell ref="E754:E755"/>
    <mergeCell ref="F754:F755"/>
    <mergeCell ref="A749:H749"/>
    <mergeCell ref="A750:H750"/>
    <mergeCell ref="A751:H751"/>
    <mergeCell ref="A752:B752"/>
    <mergeCell ref="C752:H752"/>
    <mergeCell ref="A719:B719"/>
    <mergeCell ref="C719:H719"/>
    <mergeCell ref="A720:A721"/>
    <mergeCell ref="B720:B721"/>
    <mergeCell ref="C720:C721"/>
    <mergeCell ref="D720:D721"/>
    <mergeCell ref="E720:E721"/>
    <mergeCell ref="F720:F721"/>
    <mergeCell ref="A715:H715"/>
    <mergeCell ref="A716:H716"/>
    <mergeCell ref="A717:H717"/>
    <mergeCell ref="A718:B718"/>
    <mergeCell ref="C718:H718"/>
    <mergeCell ref="A685:B685"/>
    <mergeCell ref="C685:H685"/>
    <mergeCell ref="A686:A687"/>
    <mergeCell ref="B686:B687"/>
    <mergeCell ref="C686:C687"/>
    <mergeCell ref="D686:D687"/>
    <mergeCell ref="E686:E687"/>
    <mergeCell ref="F686:F687"/>
    <mergeCell ref="A681:H681"/>
    <mergeCell ref="A682:H682"/>
    <mergeCell ref="A683:H683"/>
    <mergeCell ref="A684:B684"/>
    <mergeCell ref="C684:H684"/>
    <mergeCell ref="A651:B651"/>
    <mergeCell ref="C651:H651"/>
    <mergeCell ref="A652:A653"/>
    <mergeCell ref="B652:B653"/>
    <mergeCell ref="C652:C653"/>
    <mergeCell ref="D652:D653"/>
    <mergeCell ref="E652:E653"/>
    <mergeCell ref="F652:F653"/>
    <mergeCell ref="A647:H647"/>
    <mergeCell ref="A648:H648"/>
    <mergeCell ref="A649:H649"/>
    <mergeCell ref="A650:B650"/>
    <mergeCell ref="C650:H650"/>
    <mergeCell ref="A617:B617"/>
    <mergeCell ref="C617:H617"/>
    <mergeCell ref="A618:A619"/>
    <mergeCell ref="B618:B619"/>
    <mergeCell ref="C618:C619"/>
    <mergeCell ref="D618:D619"/>
    <mergeCell ref="E618:E619"/>
    <mergeCell ref="F618:F619"/>
    <mergeCell ref="A613:H613"/>
    <mergeCell ref="A614:H614"/>
    <mergeCell ref="A615:H615"/>
    <mergeCell ref="A616:B616"/>
    <mergeCell ref="C616:H616"/>
    <mergeCell ref="A583:B583"/>
    <mergeCell ref="C583:H583"/>
    <mergeCell ref="A584:A585"/>
    <mergeCell ref="B584:B585"/>
    <mergeCell ref="C584:C585"/>
    <mergeCell ref="D584:D585"/>
    <mergeCell ref="E584:E585"/>
    <mergeCell ref="F584:F585"/>
    <mergeCell ref="A579:H579"/>
    <mergeCell ref="A580:H580"/>
    <mergeCell ref="A581:H581"/>
    <mergeCell ref="A582:B582"/>
    <mergeCell ref="C582:H582"/>
    <mergeCell ref="A549:B549"/>
    <mergeCell ref="C549:H549"/>
    <mergeCell ref="A550:A551"/>
    <mergeCell ref="B550:B551"/>
    <mergeCell ref="C550:C551"/>
    <mergeCell ref="D550:D551"/>
    <mergeCell ref="E550:E551"/>
    <mergeCell ref="F550:F551"/>
    <mergeCell ref="A545:H545"/>
    <mergeCell ref="A546:H546"/>
    <mergeCell ref="A547:H547"/>
    <mergeCell ref="A548:B548"/>
    <mergeCell ref="C548:H548"/>
    <mergeCell ref="A515:B515"/>
    <mergeCell ref="C515:H515"/>
    <mergeCell ref="A516:A517"/>
    <mergeCell ref="B516:B517"/>
    <mergeCell ref="C516:C517"/>
    <mergeCell ref="D516:D517"/>
    <mergeCell ref="E516:E517"/>
    <mergeCell ref="F516:F517"/>
    <mergeCell ref="A511:H511"/>
    <mergeCell ref="A512:H512"/>
    <mergeCell ref="A513:H513"/>
    <mergeCell ref="A514:B514"/>
    <mergeCell ref="C514:H514"/>
    <mergeCell ref="A481:B481"/>
    <mergeCell ref="C481:H481"/>
    <mergeCell ref="A482:A483"/>
    <mergeCell ref="B482:B483"/>
    <mergeCell ref="C482:C483"/>
    <mergeCell ref="D482:D483"/>
    <mergeCell ref="E482:E483"/>
    <mergeCell ref="F482:F483"/>
    <mergeCell ref="A477:H477"/>
    <mergeCell ref="A478:H478"/>
    <mergeCell ref="A479:H479"/>
    <mergeCell ref="A480:B480"/>
    <mergeCell ref="C480:H480"/>
    <mergeCell ref="A447:B447"/>
    <mergeCell ref="C447:H447"/>
    <mergeCell ref="A448:A449"/>
    <mergeCell ref="B448:B449"/>
    <mergeCell ref="C448:C449"/>
    <mergeCell ref="D448:D449"/>
    <mergeCell ref="E448:E449"/>
    <mergeCell ref="F448:F449"/>
    <mergeCell ref="A443:H443"/>
    <mergeCell ref="A444:H444"/>
    <mergeCell ref="A445:H445"/>
    <mergeCell ref="A446:B446"/>
    <mergeCell ref="C446:H446"/>
    <mergeCell ref="A413:B413"/>
    <mergeCell ref="C413:H413"/>
    <mergeCell ref="A414:A415"/>
    <mergeCell ref="B414:B415"/>
    <mergeCell ref="C414:C415"/>
    <mergeCell ref="D414:D415"/>
    <mergeCell ref="E414:E415"/>
    <mergeCell ref="F414:F415"/>
    <mergeCell ref="A409:H409"/>
    <mergeCell ref="A410:H410"/>
    <mergeCell ref="A411:H411"/>
    <mergeCell ref="A412:B412"/>
    <mergeCell ref="C412:H412"/>
    <mergeCell ref="A379:B379"/>
    <mergeCell ref="C379:H379"/>
    <mergeCell ref="A380:A381"/>
    <mergeCell ref="B380:B381"/>
    <mergeCell ref="C380:C381"/>
    <mergeCell ref="D380:D381"/>
    <mergeCell ref="E380:E381"/>
    <mergeCell ref="F380:F381"/>
    <mergeCell ref="A375:H375"/>
    <mergeCell ref="A376:H376"/>
    <mergeCell ref="A377:H377"/>
    <mergeCell ref="A378:B378"/>
    <mergeCell ref="C378:H378"/>
    <mergeCell ref="A345:B345"/>
    <mergeCell ref="C345:H345"/>
    <mergeCell ref="A346:A347"/>
    <mergeCell ref="B346:B347"/>
    <mergeCell ref="C346:C347"/>
    <mergeCell ref="D346:D347"/>
    <mergeCell ref="E346:E347"/>
    <mergeCell ref="F346:F347"/>
    <mergeCell ref="A341:H341"/>
    <mergeCell ref="A342:H342"/>
    <mergeCell ref="A343:H343"/>
    <mergeCell ref="A344:B344"/>
    <mergeCell ref="C344:H344"/>
    <mergeCell ref="A311:B311"/>
    <mergeCell ref="C311:H311"/>
    <mergeCell ref="A312:A313"/>
    <mergeCell ref="B312:B313"/>
    <mergeCell ref="C312:C313"/>
    <mergeCell ref="D312:D313"/>
    <mergeCell ref="E312:E313"/>
    <mergeCell ref="F312:F313"/>
    <mergeCell ref="A307:H307"/>
    <mergeCell ref="A308:H308"/>
    <mergeCell ref="A309:H309"/>
    <mergeCell ref="A310:B310"/>
    <mergeCell ref="C310:H310"/>
    <mergeCell ref="A277:B277"/>
    <mergeCell ref="C277:H277"/>
    <mergeCell ref="A278:A279"/>
    <mergeCell ref="B278:B279"/>
    <mergeCell ref="C278:C279"/>
    <mergeCell ref="D278:D279"/>
    <mergeCell ref="E278:E279"/>
    <mergeCell ref="F278:F279"/>
    <mergeCell ref="A273:H273"/>
    <mergeCell ref="A274:H274"/>
    <mergeCell ref="A275:H275"/>
    <mergeCell ref="A276:B276"/>
    <mergeCell ref="C276:H276"/>
    <mergeCell ref="A243:B243"/>
    <mergeCell ref="C243:H243"/>
    <mergeCell ref="A244:A245"/>
    <mergeCell ref="B244:B245"/>
    <mergeCell ref="C244:C245"/>
    <mergeCell ref="D244:D245"/>
    <mergeCell ref="E244:E245"/>
    <mergeCell ref="F244:F245"/>
    <mergeCell ref="A239:H239"/>
    <mergeCell ref="A240:H240"/>
    <mergeCell ref="A241:H241"/>
    <mergeCell ref="A242:B242"/>
    <mergeCell ref="C242:H242"/>
    <mergeCell ref="A209:B209"/>
    <mergeCell ref="C209:H209"/>
    <mergeCell ref="A210:A211"/>
    <mergeCell ref="B210:B211"/>
    <mergeCell ref="C210:C211"/>
    <mergeCell ref="D210:D211"/>
    <mergeCell ref="E210:E211"/>
    <mergeCell ref="F210:F211"/>
    <mergeCell ref="A205:H205"/>
    <mergeCell ref="A206:H206"/>
    <mergeCell ref="A207:H207"/>
    <mergeCell ref="A208:B208"/>
    <mergeCell ref="C208:H208"/>
    <mergeCell ref="A175:B175"/>
    <mergeCell ref="C175:H175"/>
    <mergeCell ref="A176:A177"/>
    <mergeCell ref="B176:B177"/>
    <mergeCell ref="C176:C177"/>
    <mergeCell ref="D176:D177"/>
    <mergeCell ref="E176:E177"/>
    <mergeCell ref="F176:F177"/>
    <mergeCell ref="A171:H171"/>
    <mergeCell ref="A172:H172"/>
    <mergeCell ref="A173:H173"/>
    <mergeCell ref="A174:B174"/>
    <mergeCell ref="C174:H174"/>
    <mergeCell ref="A141:B141"/>
    <mergeCell ref="C141:H141"/>
    <mergeCell ref="A142:A143"/>
    <mergeCell ref="B142:B143"/>
    <mergeCell ref="C142:C143"/>
    <mergeCell ref="D142:D143"/>
    <mergeCell ref="E142:E143"/>
    <mergeCell ref="F142:F143"/>
    <mergeCell ref="A137:H137"/>
    <mergeCell ref="A138:H138"/>
    <mergeCell ref="A139:H139"/>
    <mergeCell ref="A140:B140"/>
    <mergeCell ref="C140:H140"/>
    <mergeCell ref="A107:B107"/>
    <mergeCell ref="C107:H107"/>
    <mergeCell ref="A108:A109"/>
    <mergeCell ref="B108:B109"/>
    <mergeCell ref="C108:C109"/>
    <mergeCell ref="D108:D109"/>
    <mergeCell ref="E108:E109"/>
    <mergeCell ref="F108:F109"/>
    <mergeCell ref="A103:H103"/>
    <mergeCell ref="A104:H104"/>
    <mergeCell ref="A105:H105"/>
    <mergeCell ref="A106:B106"/>
    <mergeCell ref="C106:H106"/>
    <mergeCell ref="A73:B73"/>
    <mergeCell ref="C73:H73"/>
    <mergeCell ref="A74:A75"/>
    <mergeCell ref="B74:B75"/>
    <mergeCell ref="C74:C75"/>
    <mergeCell ref="D74:D75"/>
    <mergeCell ref="E74:E75"/>
    <mergeCell ref="F74:F75"/>
    <mergeCell ref="A69:H69"/>
    <mergeCell ref="A70:H70"/>
    <mergeCell ref="A71:H71"/>
    <mergeCell ref="A72:B72"/>
    <mergeCell ref="C72:H72"/>
    <mergeCell ref="A39:B39"/>
    <mergeCell ref="C39:H39"/>
    <mergeCell ref="A40:A41"/>
    <mergeCell ref="B40:B41"/>
    <mergeCell ref="C40:C41"/>
    <mergeCell ref="D40:D41"/>
    <mergeCell ref="E40:E41"/>
    <mergeCell ref="F40:F41"/>
    <mergeCell ref="A36:H36"/>
    <mergeCell ref="A37:H37"/>
    <mergeCell ref="A38:B38"/>
    <mergeCell ref="C38:H38"/>
    <mergeCell ref="A35:H35"/>
    <mergeCell ref="A6:A7"/>
    <mergeCell ref="B6:B7"/>
    <mergeCell ref="C6:C7"/>
    <mergeCell ref="D6:D7"/>
    <mergeCell ref="E6:E7"/>
    <mergeCell ref="F6:F7"/>
    <mergeCell ref="A1:H1"/>
    <mergeCell ref="A2:H2"/>
    <mergeCell ref="A3:H3"/>
    <mergeCell ref="A4:B4"/>
    <mergeCell ref="C4:H4"/>
    <mergeCell ref="A5:B5"/>
    <mergeCell ref="C5:H5"/>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G9:G27 G42:G61 G76:G95 G110:G129 G144:G163 G178:G197 G212:G231 G246:G265 G280:G299 G314:G333 G348:G367 G382:G401 G416:G435 G450:G469 G484:G503 G518:G537 G552:G571 G586:G605 G620:G639 G654:G673 G688:G707 G722:G741 G756:G775 G790:G809 G824:G843 G858:G877 G892:G911 G926:G945 G960:G979 G994:G1013 G1028:G1047 G1062:G1081 G1096:G1115 G1130:G1149 G1164:G1183 G1198:G1217 G1232:G1251 G1266:G1285 G1300:G1319 G1334:G1353 G1368:G1387 G1402:G1421 G1436:G1455 G1470:G1489 G1504:G1523 G1538:G1557 G1572:G1591 G1606:G1625 G1640:G1659 G1674:G1693" xr:uid="{00000000-0002-0000-1400-000000000000}">
      <formula1>0</formula1>
      <formula2>K9</formula2>
    </dataValidation>
  </dataValidations>
  <pageMargins left="0.39370078740157483" right="0.39370078740157483" top="0.39370078740157483" bottom="0.39370078740157483" header="0.31496062992125984" footer="0.31496062992125984"/>
  <pageSetup paperSize="9" scale="75" orientation="landscape" r:id="rId1"/>
  <rowBreaks count="49" manualBreakCount="49">
    <brk id="34" max="16383" man="1"/>
    <brk id="68" max="16383" man="1"/>
    <brk id="102" max="7" man="1"/>
    <brk id="136" max="7" man="1"/>
    <brk id="170" max="7" man="1"/>
    <brk id="204" max="7" man="1"/>
    <brk id="238" max="7" man="1"/>
    <brk id="272" max="7" man="1"/>
    <brk id="306" max="7" man="1"/>
    <brk id="340" max="7" man="1"/>
    <brk id="374" max="7" man="1"/>
    <brk id="408" max="7" man="1"/>
    <brk id="442" max="7" man="1"/>
    <brk id="476" max="7" man="1"/>
    <brk id="510" max="7" man="1"/>
    <brk id="544" max="7" man="1"/>
    <brk id="578" max="7" man="1"/>
    <brk id="612" max="7" man="1"/>
    <brk id="646" max="7" man="1"/>
    <brk id="680" max="7" man="1"/>
    <brk id="714" max="7" man="1"/>
    <brk id="748" max="7" man="1"/>
    <brk id="782" max="7" man="1"/>
    <brk id="816" max="7" man="1"/>
    <brk id="850" max="7" man="1"/>
    <brk id="884" max="7" man="1"/>
    <brk id="918" max="7" man="1"/>
    <brk id="952" max="7" man="1"/>
    <brk id="986" max="7" man="1"/>
    <brk id="1020" max="7" man="1"/>
    <brk id="1054" max="7" man="1"/>
    <brk id="1088" max="7" man="1"/>
    <brk id="1122" max="7" man="1"/>
    <brk id="1156" max="7" man="1"/>
    <brk id="1190" max="7" man="1"/>
    <brk id="1224" max="7" man="1"/>
    <brk id="1258" max="7" man="1"/>
    <brk id="1292" max="7" man="1"/>
    <brk id="1326" max="7" man="1"/>
    <brk id="1360" max="7" man="1"/>
    <brk id="1394" max="7" man="1"/>
    <brk id="1428" max="7" man="1"/>
    <brk id="1462" max="7" man="1"/>
    <brk id="1496" max="7" man="1"/>
    <brk id="1530" max="7" man="1"/>
    <brk id="1564" max="7" man="1"/>
    <brk id="1598" max="7" man="1"/>
    <brk id="1632" max="7" man="1"/>
    <brk id="1666" max="7" man="1"/>
  </rowBreaks>
  <colBreaks count="1" manualBreakCount="1">
    <brk id="8" max="1048575" man="1"/>
  </colBreaks>
  <ignoredErrors>
    <ignoredError sqref="I1:I7 I9:I31 I34:I104857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21"/>
  <dimension ref="A1:N1329"/>
  <sheetViews>
    <sheetView zoomScale="80" zoomScaleNormal="80" workbookViewId="0">
      <selection activeCell="B9" sqref="B9"/>
    </sheetView>
  </sheetViews>
  <sheetFormatPr defaultColWidth="8.7109375" defaultRowHeight="15.75" x14ac:dyDescent="0.25"/>
  <cols>
    <col min="1" max="1" width="7.7109375" style="82" customWidth="1"/>
    <col min="2" max="2" width="15.85546875" style="82" customWidth="1"/>
    <col min="3" max="3" width="45.7109375" style="82" customWidth="1"/>
    <col min="4" max="6" width="16.7109375" style="82" customWidth="1"/>
    <col min="7" max="7" width="16.7109375" style="316" customWidth="1"/>
    <col min="8" max="8" width="18.7109375" style="82" customWidth="1"/>
    <col min="9" max="9" width="40.7109375" style="112" customWidth="1"/>
    <col min="10" max="10" width="0" style="125" hidden="1" customWidth="1"/>
    <col min="11" max="11" width="2.140625" style="125" hidden="1" customWidth="1"/>
    <col min="12" max="16384" width="8.7109375" style="82"/>
  </cols>
  <sheetData>
    <row r="1" spans="1:14" x14ac:dyDescent="0.25">
      <c r="A1" s="501" t="s">
        <v>123</v>
      </c>
      <c r="B1" s="501"/>
      <c r="C1" s="501"/>
      <c r="D1" s="501"/>
      <c r="E1" s="501"/>
      <c r="F1" s="501"/>
      <c r="G1" s="501"/>
      <c r="H1" s="501"/>
      <c r="I1" s="14"/>
      <c r="K1" s="193" t="str">
        <f>CONCATENATE("A1:H",MAX(J:J))</f>
        <v>A1:H35</v>
      </c>
      <c r="N1" s="46"/>
    </row>
    <row r="2" spans="1:14" x14ac:dyDescent="0.25">
      <c r="A2" s="489" t="str">
        <f>IF(YilDonem&lt;&gt;"",CONCATENATE(YilDonem," dönemine aittir."),"")</f>
        <v/>
      </c>
      <c r="B2" s="489"/>
      <c r="C2" s="489"/>
      <c r="D2" s="489"/>
      <c r="E2" s="489"/>
      <c r="F2" s="489"/>
      <c r="G2" s="489"/>
      <c r="H2" s="489"/>
      <c r="I2" s="14"/>
    </row>
    <row r="3" spans="1:14" ht="15.95" customHeight="1" thickBot="1" x14ac:dyDescent="0.3">
      <c r="A3" s="519" t="s">
        <v>149</v>
      </c>
      <c r="B3" s="519"/>
      <c r="C3" s="519"/>
      <c r="D3" s="519"/>
      <c r="E3" s="519"/>
      <c r="F3" s="519"/>
      <c r="G3" s="519"/>
      <c r="H3" s="519"/>
      <c r="I3" s="14"/>
    </row>
    <row r="4" spans="1:14" ht="31.7" customHeight="1" thickBot="1" x14ac:dyDescent="0.3">
      <c r="A4" s="520" t="s">
        <v>1</v>
      </c>
      <c r="B4" s="521"/>
      <c r="C4" s="493" t="str">
        <f>IF(ProjeNo&gt;0,ProjeNo,"")</f>
        <v/>
      </c>
      <c r="D4" s="494"/>
      <c r="E4" s="494"/>
      <c r="F4" s="494"/>
      <c r="G4" s="494"/>
      <c r="H4" s="495"/>
      <c r="I4" s="14"/>
    </row>
    <row r="5" spans="1:14" ht="45" customHeight="1" thickBot="1" x14ac:dyDescent="0.3">
      <c r="A5" s="522" t="s">
        <v>11</v>
      </c>
      <c r="B5" s="523"/>
      <c r="C5" s="498" t="str">
        <f>IF(ProjeAdi&gt;0,ProjeAdi,"")</f>
        <v/>
      </c>
      <c r="D5" s="499"/>
      <c r="E5" s="499"/>
      <c r="F5" s="499"/>
      <c r="G5" s="499"/>
      <c r="H5" s="500"/>
      <c r="I5" s="14"/>
    </row>
    <row r="6" spans="1:14" ht="34.5" customHeight="1" thickBot="1" x14ac:dyDescent="0.3">
      <c r="A6" s="525" t="s">
        <v>162</v>
      </c>
      <c r="B6" s="526"/>
      <c r="C6" s="527"/>
      <c r="D6" s="528"/>
      <c r="E6" s="528"/>
      <c r="F6" s="528"/>
      <c r="G6" s="528"/>
      <c r="H6" s="529"/>
      <c r="I6" s="329" t="str">
        <f>IF(C6="","Stok değerleme yöntemi yazılmadan toplam hesaplanmayacaktır.","")</f>
        <v>Stok değerleme yöntemi yazılmadan toplam hesaplanmayacaktır.</v>
      </c>
    </row>
    <row r="7" spans="1:14" s="83" customFormat="1" ht="37.15" customHeight="1" x14ac:dyDescent="0.25">
      <c r="A7" s="487" t="s">
        <v>7</v>
      </c>
      <c r="B7" s="487" t="s">
        <v>118</v>
      </c>
      <c r="C7" s="487" t="s">
        <v>119</v>
      </c>
      <c r="D7" s="487" t="s">
        <v>124</v>
      </c>
      <c r="E7" s="487" t="s">
        <v>125</v>
      </c>
      <c r="F7" s="487" t="s">
        <v>166</v>
      </c>
      <c r="G7" s="530" t="s">
        <v>46</v>
      </c>
      <c r="H7" s="530" t="s">
        <v>126</v>
      </c>
      <c r="I7" s="111"/>
      <c r="J7" s="126"/>
      <c r="K7" s="126"/>
    </row>
    <row r="8" spans="1:14" ht="18" customHeight="1" thickBot="1" x14ac:dyDescent="0.3">
      <c r="A8" s="505"/>
      <c r="B8" s="505"/>
      <c r="C8" s="505"/>
      <c r="D8" s="505"/>
      <c r="E8" s="505"/>
      <c r="F8" s="505"/>
      <c r="G8" s="531"/>
      <c r="H8" s="531"/>
      <c r="I8" s="14"/>
    </row>
    <row r="9" spans="1:14" ht="18" customHeight="1" x14ac:dyDescent="0.25">
      <c r="A9" s="84">
        <v>1</v>
      </c>
      <c r="B9" s="54"/>
      <c r="C9" s="55"/>
      <c r="D9" s="77"/>
      <c r="E9" s="77"/>
      <c r="F9" s="69"/>
      <c r="G9" s="297" t="str">
        <f>IF(AND(E9&lt;&gt;"",F9&lt;&gt;"",H9&lt;&gt;""),E9*F9,"")</f>
        <v/>
      </c>
      <c r="H9" s="85"/>
      <c r="I9" s="194" t="str">
        <f t="shared" ref="I9:I28" si="0">IF(AND(C9&lt;&gt;"",H9=""),"Stok Çıkış Tarihi Yazılmalıdır.","")</f>
        <v/>
      </c>
    </row>
    <row r="10" spans="1:14" ht="18" customHeight="1" x14ac:dyDescent="0.25">
      <c r="A10" s="86">
        <v>2</v>
      </c>
      <c r="B10" s="36"/>
      <c r="C10" s="37"/>
      <c r="D10" s="38"/>
      <c r="E10" s="38"/>
      <c r="F10" s="79"/>
      <c r="G10" s="314" t="str">
        <f t="shared" ref="G10:G28" si="1">IF(AND(E10&lt;&gt;"",F10&lt;&gt;"",H10&lt;&gt;""),E10*F10,"")</f>
        <v/>
      </c>
      <c r="H10" s="87"/>
      <c r="I10" s="194" t="str">
        <f t="shared" si="0"/>
        <v/>
      </c>
    </row>
    <row r="11" spans="1:14" ht="18" customHeight="1" x14ac:dyDescent="0.25">
      <c r="A11" s="86">
        <v>3</v>
      </c>
      <c r="B11" s="36"/>
      <c r="C11" s="37"/>
      <c r="D11" s="38"/>
      <c r="E11" s="38"/>
      <c r="F11" s="79"/>
      <c r="G11" s="314" t="str">
        <f t="shared" si="1"/>
        <v/>
      </c>
      <c r="H11" s="87"/>
      <c r="I11" s="194" t="str">
        <f t="shared" si="0"/>
        <v/>
      </c>
    </row>
    <row r="12" spans="1:14" ht="18" customHeight="1" x14ac:dyDescent="0.25">
      <c r="A12" s="86">
        <v>4</v>
      </c>
      <c r="B12" s="36"/>
      <c r="C12" s="37"/>
      <c r="D12" s="38"/>
      <c r="E12" s="38"/>
      <c r="F12" s="79"/>
      <c r="G12" s="314" t="str">
        <f t="shared" si="1"/>
        <v/>
      </c>
      <c r="H12" s="87"/>
      <c r="I12" s="194" t="str">
        <f t="shared" si="0"/>
        <v/>
      </c>
    </row>
    <row r="13" spans="1:14" ht="18" customHeight="1" x14ac:dyDescent="0.25">
      <c r="A13" s="86">
        <v>5</v>
      </c>
      <c r="B13" s="36"/>
      <c r="C13" s="37"/>
      <c r="D13" s="38"/>
      <c r="E13" s="38"/>
      <c r="F13" s="79"/>
      <c r="G13" s="314" t="str">
        <f t="shared" si="1"/>
        <v/>
      </c>
      <c r="H13" s="87"/>
      <c r="I13" s="194" t="str">
        <f t="shared" si="0"/>
        <v/>
      </c>
    </row>
    <row r="14" spans="1:14" ht="18" customHeight="1" x14ac:dyDescent="0.25">
      <c r="A14" s="86">
        <v>6</v>
      </c>
      <c r="B14" s="36"/>
      <c r="C14" s="37"/>
      <c r="D14" s="38"/>
      <c r="E14" s="38"/>
      <c r="F14" s="79"/>
      <c r="G14" s="314" t="str">
        <f t="shared" si="1"/>
        <v/>
      </c>
      <c r="H14" s="87"/>
      <c r="I14" s="194" t="str">
        <f t="shared" si="0"/>
        <v/>
      </c>
    </row>
    <row r="15" spans="1:14" ht="18" customHeight="1" x14ac:dyDescent="0.25">
      <c r="A15" s="86">
        <v>7</v>
      </c>
      <c r="B15" s="36"/>
      <c r="C15" s="37"/>
      <c r="D15" s="38"/>
      <c r="E15" s="38"/>
      <c r="F15" s="79"/>
      <c r="G15" s="314" t="str">
        <f t="shared" si="1"/>
        <v/>
      </c>
      <c r="H15" s="87"/>
      <c r="I15" s="194" t="str">
        <f t="shared" si="0"/>
        <v/>
      </c>
    </row>
    <row r="16" spans="1:14" ht="18" customHeight="1" x14ac:dyDescent="0.25">
      <c r="A16" s="86">
        <v>8</v>
      </c>
      <c r="B16" s="36"/>
      <c r="C16" s="37"/>
      <c r="D16" s="38"/>
      <c r="E16" s="38"/>
      <c r="F16" s="79"/>
      <c r="G16" s="314" t="str">
        <f t="shared" si="1"/>
        <v/>
      </c>
      <c r="H16" s="87"/>
      <c r="I16" s="194" t="str">
        <f t="shared" si="0"/>
        <v/>
      </c>
    </row>
    <row r="17" spans="1:10" ht="18" customHeight="1" x14ac:dyDescent="0.25">
      <c r="A17" s="86">
        <v>9</v>
      </c>
      <c r="B17" s="36"/>
      <c r="C17" s="37"/>
      <c r="D17" s="38"/>
      <c r="E17" s="38"/>
      <c r="F17" s="79"/>
      <c r="G17" s="314" t="str">
        <f t="shared" si="1"/>
        <v/>
      </c>
      <c r="H17" s="87"/>
      <c r="I17" s="194" t="str">
        <f t="shared" si="0"/>
        <v/>
      </c>
    </row>
    <row r="18" spans="1:10" ht="18" customHeight="1" x14ac:dyDescent="0.25">
      <c r="A18" s="86">
        <v>10</v>
      </c>
      <c r="B18" s="36"/>
      <c r="C18" s="37"/>
      <c r="D18" s="38"/>
      <c r="E18" s="38"/>
      <c r="F18" s="79"/>
      <c r="G18" s="314" t="str">
        <f t="shared" si="1"/>
        <v/>
      </c>
      <c r="H18" s="87"/>
      <c r="I18" s="194" t="str">
        <f t="shared" si="0"/>
        <v/>
      </c>
    </row>
    <row r="19" spans="1:10" ht="18" customHeight="1" x14ac:dyDescent="0.25">
      <c r="A19" s="86">
        <v>11</v>
      </c>
      <c r="B19" s="36"/>
      <c r="C19" s="37"/>
      <c r="D19" s="38"/>
      <c r="E19" s="38"/>
      <c r="F19" s="79"/>
      <c r="G19" s="314" t="str">
        <f t="shared" si="1"/>
        <v/>
      </c>
      <c r="H19" s="87"/>
      <c r="I19" s="194" t="str">
        <f t="shared" si="0"/>
        <v/>
      </c>
    </row>
    <row r="20" spans="1:10" ht="18" customHeight="1" x14ac:dyDescent="0.25">
      <c r="A20" s="86">
        <v>12</v>
      </c>
      <c r="B20" s="36"/>
      <c r="C20" s="37"/>
      <c r="D20" s="38"/>
      <c r="E20" s="38"/>
      <c r="F20" s="79"/>
      <c r="G20" s="314" t="str">
        <f t="shared" si="1"/>
        <v/>
      </c>
      <c r="H20" s="87"/>
      <c r="I20" s="194" t="str">
        <f t="shared" si="0"/>
        <v/>
      </c>
    </row>
    <row r="21" spans="1:10" ht="18" customHeight="1" x14ac:dyDescent="0.25">
      <c r="A21" s="86">
        <v>13</v>
      </c>
      <c r="B21" s="36"/>
      <c r="C21" s="37"/>
      <c r="D21" s="38"/>
      <c r="E21" s="38"/>
      <c r="F21" s="79"/>
      <c r="G21" s="314" t="str">
        <f t="shared" si="1"/>
        <v/>
      </c>
      <c r="H21" s="87"/>
      <c r="I21" s="194" t="str">
        <f t="shared" si="0"/>
        <v/>
      </c>
    </row>
    <row r="22" spans="1:10" ht="18" customHeight="1" x14ac:dyDescent="0.25">
      <c r="A22" s="86">
        <v>14</v>
      </c>
      <c r="B22" s="36"/>
      <c r="C22" s="37"/>
      <c r="D22" s="38"/>
      <c r="E22" s="38"/>
      <c r="F22" s="79"/>
      <c r="G22" s="314" t="str">
        <f t="shared" si="1"/>
        <v/>
      </c>
      <c r="H22" s="87"/>
      <c r="I22" s="194" t="str">
        <f t="shared" si="0"/>
        <v/>
      </c>
    </row>
    <row r="23" spans="1:10" ht="18" customHeight="1" x14ac:dyDescent="0.25">
      <c r="A23" s="86">
        <v>15</v>
      </c>
      <c r="B23" s="36"/>
      <c r="C23" s="37"/>
      <c r="D23" s="38"/>
      <c r="E23" s="38"/>
      <c r="F23" s="79"/>
      <c r="G23" s="314" t="str">
        <f t="shared" si="1"/>
        <v/>
      </c>
      <c r="H23" s="87"/>
      <c r="I23" s="194" t="str">
        <f t="shared" si="0"/>
        <v/>
      </c>
    </row>
    <row r="24" spans="1:10" ht="18" customHeight="1" x14ac:dyDescent="0.25">
      <c r="A24" s="86">
        <v>16</v>
      </c>
      <c r="B24" s="36"/>
      <c r="C24" s="37"/>
      <c r="D24" s="38"/>
      <c r="E24" s="38"/>
      <c r="F24" s="79"/>
      <c r="G24" s="314" t="str">
        <f t="shared" si="1"/>
        <v/>
      </c>
      <c r="H24" s="87"/>
      <c r="I24" s="194" t="str">
        <f t="shared" si="0"/>
        <v/>
      </c>
    </row>
    <row r="25" spans="1:10" ht="18" customHeight="1" x14ac:dyDescent="0.25">
      <c r="A25" s="86">
        <v>17</v>
      </c>
      <c r="B25" s="36"/>
      <c r="C25" s="37"/>
      <c r="D25" s="38"/>
      <c r="E25" s="38"/>
      <c r="F25" s="79"/>
      <c r="G25" s="314" t="str">
        <f t="shared" si="1"/>
        <v/>
      </c>
      <c r="H25" s="87"/>
      <c r="I25" s="194" t="str">
        <f t="shared" si="0"/>
        <v/>
      </c>
    </row>
    <row r="26" spans="1:10" ht="18" customHeight="1" x14ac:dyDescent="0.25">
      <c r="A26" s="86">
        <v>18</v>
      </c>
      <c r="B26" s="36"/>
      <c r="C26" s="37"/>
      <c r="D26" s="38"/>
      <c r="E26" s="38"/>
      <c r="F26" s="79"/>
      <c r="G26" s="314" t="str">
        <f t="shared" si="1"/>
        <v/>
      </c>
      <c r="H26" s="87"/>
      <c r="I26" s="194" t="str">
        <f t="shared" si="0"/>
        <v/>
      </c>
    </row>
    <row r="27" spans="1:10" ht="18" customHeight="1" x14ac:dyDescent="0.25">
      <c r="A27" s="86">
        <v>19</v>
      </c>
      <c r="B27" s="36"/>
      <c r="C27" s="37"/>
      <c r="D27" s="38"/>
      <c r="E27" s="38"/>
      <c r="F27" s="79"/>
      <c r="G27" s="314" t="str">
        <f t="shared" si="1"/>
        <v/>
      </c>
      <c r="H27" s="87"/>
      <c r="I27" s="194" t="str">
        <f t="shared" si="0"/>
        <v/>
      </c>
    </row>
    <row r="28" spans="1:10" ht="18" customHeight="1" thickBot="1" x14ac:dyDescent="0.3">
      <c r="A28" s="88">
        <v>20</v>
      </c>
      <c r="B28" s="39"/>
      <c r="C28" s="40"/>
      <c r="D28" s="41"/>
      <c r="E28" s="41"/>
      <c r="F28" s="81"/>
      <c r="G28" s="315" t="str">
        <f t="shared" si="1"/>
        <v/>
      </c>
      <c r="H28" s="89"/>
      <c r="I28" s="194" t="str">
        <f t="shared" si="0"/>
        <v/>
      </c>
    </row>
    <row r="29" spans="1:10" ht="18" customHeight="1" thickBot="1" x14ac:dyDescent="0.3">
      <c r="F29" s="12" t="s">
        <v>147</v>
      </c>
      <c r="G29" s="281">
        <f>IF(stok&lt;&gt;"",SUM(G9:G28),0)</f>
        <v>0</v>
      </c>
      <c r="H29" s="321"/>
      <c r="J29" s="193">
        <f>IF(G29&gt;0,ROW(A35),35)</f>
        <v>35</v>
      </c>
    </row>
    <row r="31" spans="1:10" ht="30.2" customHeight="1" x14ac:dyDescent="0.25">
      <c r="A31" s="524" t="s">
        <v>158</v>
      </c>
      <c r="B31" s="524"/>
      <c r="C31" s="524"/>
      <c r="D31" s="524"/>
      <c r="E31" s="524"/>
      <c r="F31" s="524"/>
      <c r="G31" s="524"/>
      <c r="H31" s="524"/>
    </row>
    <row r="33" spans="1:11" ht="18.75" x14ac:dyDescent="0.3">
      <c r="A33" s="349" t="s">
        <v>43</v>
      </c>
      <c r="B33" s="350">
        <f ca="1">imzatarihi</f>
        <v>46091</v>
      </c>
      <c r="C33" s="352" t="s">
        <v>44</v>
      </c>
      <c r="D33" s="348" t="str">
        <f>IF(kurulusyetkilisi&gt;0,kurulusyetkilisi,"")</f>
        <v/>
      </c>
      <c r="E33" s="43"/>
      <c r="F33" s="43"/>
      <c r="G33" s="43"/>
    </row>
    <row r="34" spans="1:11" ht="18.75" x14ac:dyDescent="0.3">
      <c r="A34" s="43"/>
      <c r="B34" s="351"/>
      <c r="C34" s="352" t="s">
        <v>45</v>
      </c>
      <c r="D34" s="43"/>
      <c r="E34" s="43"/>
      <c r="F34" s="349"/>
      <c r="G34" s="43"/>
    </row>
    <row r="36" spans="1:11" x14ac:dyDescent="0.25">
      <c r="A36" s="501" t="s">
        <v>123</v>
      </c>
      <c r="B36" s="501"/>
      <c r="C36" s="501"/>
      <c r="D36" s="501"/>
      <c r="E36" s="501"/>
      <c r="F36" s="501"/>
      <c r="G36" s="501"/>
      <c r="H36" s="501"/>
      <c r="I36" s="14"/>
    </row>
    <row r="37" spans="1:11" x14ac:dyDescent="0.25">
      <c r="A37" s="489" t="str">
        <f>IF(YilDonem&lt;&gt;"",CONCATENATE(YilDonem," dönemine aittir."),"")</f>
        <v/>
      </c>
      <c r="B37" s="489"/>
      <c r="C37" s="489"/>
      <c r="D37" s="489"/>
      <c r="E37" s="489"/>
      <c r="F37" s="489"/>
      <c r="G37" s="489"/>
      <c r="H37" s="489"/>
      <c r="I37" s="14"/>
    </row>
    <row r="38" spans="1:11" ht="15.95" customHeight="1" thickBot="1" x14ac:dyDescent="0.3">
      <c r="A38" s="519" t="s">
        <v>149</v>
      </c>
      <c r="B38" s="519"/>
      <c r="C38" s="519"/>
      <c r="D38" s="519"/>
      <c r="E38" s="519"/>
      <c r="F38" s="519"/>
      <c r="G38" s="519"/>
      <c r="H38" s="519"/>
      <c r="I38" s="14"/>
    </row>
    <row r="39" spans="1:11" ht="31.7" customHeight="1" thickBot="1" x14ac:dyDescent="0.3">
      <c r="A39" s="520" t="s">
        <v>1</v>
      </c>
      <c r="B39" s="521"/>
      <c r="C39" s="493" t="str">
        <f>IF(ProjeNo&gt;0,ProjeNo,"")</f>
        <v/>
      </c>
      <c r="D39" s="494"/>
      <c r="E39" s="494"/>
      <c r="F39" s="494"/>
      <c r="G39" s="494"/>
      <c r="H39" s="495"/>
      <c r="I39" s="14"/>
    </row>
    <row r="40" spans="1:11" ht="45" customHeight="1" thickBot="1" x14ac:dyDescent="0.3">
      <c r="A40" s="522" t="s">
        <v>11</v>
      </c>
      <c r="B40" s="523"/>
      <c r="C40" s="498" t="str">
        <f>IF(ProjeAdi&gt;0,ProjeAdi,"")</f>
        <v/>
      </c>
      <c r="D40" s="499"/>
      <c r="E40" s="499"/>
      <c r="F40" s="499"/>
      <c r="G40" s="499"/>
      <c r="H40" s="500"/>
      <c r="I40" s="14"/>
    </row>
    <row r="41" spans="1:11" ht="30.2" customHeight="1" thickBot="1" x14ac:dyDescent="0.3">
      <c r="A41" s="525" t="s">
        <v>162</v>
      </c>
      <c r="B41" s="526"/>
      <c r="C41" s="498" t="str">
        <f>IF($C$6&lt;&gt;"",$C$6,"")</f>
        <v/>
      </c>
      <c r="D41" s="499"/>
      <c r="E41" s="499"/>
      <c r="F41" s="499"/>
      <c r="G41" s="499"/>
      <c r="H41" s="500"/>
      <c r="I41" s="14"/>
    </row>
    <row r="42" spans="1:11" s="83" customFormat="1" ht="37.15" customHeight="1" x14ac:dyDescent="0.25">
      <c r="A42" s="487" t="s">
        <v>7</v>
      </c>
      <c r="B42" s="487" t="s">
        <v>118</v>
      </c>
      <c r="C42" s="487" t="s">
        <v>119</v>
      </c>
      <c r="D42" s="487" t="s">
        <v>124</v>
      </c>
      <c r="E42" s="487" t="s">
        <v>125</v>
      </c>
      <c r="F42" s="487" t="s">
        <v>166</v>
      </c>
      <c r="G42" s="530" t="s">
        <v>46</v>
      </c>
      <c r="H42" s="530" t="s">
        <v>126</v>
      </c>
      <c r="I42" s="111"/>
      <c r="J42" s="126"/>
      <c r="K42" s="126"/>
    </row>
    <row r="43" spans="1:11" ht="18" customHeight="1" thickBot="1" x14ac:dyDescent="0.3">
      <c r="A43" s="505"/>
      <c r="B43" s="505"/>
      <c r="C43" s="505"/>
      <c r="D43" s="505"/>
      <c r="E43" s="505"/>
      <c r="F43" s="505"/>
      <c r="G43" s="531"/>
      <c r="H43" s="531"/>
      <c r="I43" s="14"/>
    </row>
    <row r="44" spans="1:11" ht="18" customHeight="1" x14ac:dyDescent="0.25">
      <c r="A44" s="54">
        <v>21</v>
      </c>
      <c r="B44" s="54"/>
      <c r="C44" s="55"/>
      <c r="D44" s="77"/>
      <c r="E44" s="77"/>
      <c r="F44" s="69"/>
      <c r="G44" s="297" t="str">
        <f>IF(AND(E44&lt;&gt;"",F44&lt;&gt;"",H44&lt;&gt;""),E44*F44,"")</f>
        <v/>
      </c>
      <c r="H44" s="85"/>
      <c r="I44" s="194" t="str">
        <f t="shared" ref="I44:I63" si="2">IF(AND(C44&lt;&gt;"",H44=""),"Stok Çıkış Tarihi Yazılmalıdır.","")</f>
        <v/>
      </c>
    </row>
    <row r="45" spans="1:11" ht="18" customHeight="1" x14ac:dyDescent="0.25">
      <c r="A45" s="36">
        <v>22</v>
      </c>
      <c r="B45" s="36"/>
      <c r="C45" s="37"/>
      <c r="D45" s="38"/>
      <c r="E45" s="38"/>
      <c r="F45" s="79"/>
      <c r="G45" s="314" t="str">
        <f t="shared" ref="G45:G63" si="3">IF(AND(E45&lt;&gt;"",F45&lt;&gt;"",H45&lt;&gt;""),E45*F45,"")</f>
        <v/>
      </c>
      <c r="H45" s="87"/>
      <c r="I45" s="194" t="str">
        <f t="shared" si="2"/>
        <v/>
      </c>
    </row>
    <row r="46" spans="1:11" ht="18" customHeight="1" x14ac:dyDescent="0.25">
      <c r="A46" s="36">
        <v>23</v>
      </c>
      <c r="B46" s="36"/>
      <c r="C46" s="37"/>
      <c r="D46" s="38"/>
      <c r="E46" s="38"/>
      <c r="F46" s="79"/>
      <c r="G46" s="314" t="str">
        <f t="shared" si="3"/>
        <v/>
      </c>
      <c r="H46" s="87"/>
      <c r="I46" s="194" t="str">
        <f t="shared" si="2"/>
        <v/>
      </c>
    </row>
    <row r="47" spans="1:11" ht="18" customHeight="1" x14ac:dyDescent="0.25">
      <c r="A47" s="36">
        <v>24</v>
      </c>
      <c r="B47" s="36"/>
      <c r="C47" s="37"/>
      <c r="D47" s="38"/>
      <c r="E47" s="38"/>
      <c r="F47" s="79"/>
      <c r="G47" s="314" t="str">
        <f t="shared" si="3"/>
        <v/>
      </c>
      <c r="H47" s="87"/>
      <c r="I47" s="194" t="str">
        <f t="shared" si="2"/>
        <v/>
      </c>
    </row>
    <row r="48" spans="1:11" ht="18" customHeight="1" x14ac:dyDescent="0.25">
      <c r="A48" s="36">
        <v>25</v>
      </c>
      <c r="B48" s="36"/>
      <c r="C48" s="37"/>
      <c r="D48" s="38"/>
      <c r="E48" s="38"/>
      <c r="F48" s="79"/>
      <c r="G48" s="314" t="str">
        <f t="shared" si="3"/>
        <v/>
      </c>
      <c r="H48" s="87"/>
      <c r="I48" s="194" t="str">
        <f t="shared" si="2"/>
        <v/>
      </c>
    </row>
    <row r="49" spans="1:10" ht="18" customHeight="1" x14ac:dyDescent="0.25">
      <c r="A49" s="36">
        <v>26</v>
      </c>
      <c r="B49" s="36"/>
      <c r="C49" s="37"/>
      <c r="D49" s="38"/>
      <c r="E49" s="38"/>
      <c r="F49" s="79"/>
      <c r="G49" s="314" t="str">
        <f t="shared" si="3"/>
        <v/>
      </c>
      <c r="H49" s="87"/>
      <c r="I49" s="194" t="str">
        <f t="shared" si="2"/>
        <v/>
      </c>
    </row>
    <row r="50" spans="1:10" ht="18" customHeight="1" x14ac:dyDescent="0.25">
      <c r="A50" s="36">
        <v>27</v>
      </c>
      <c r="B50" s="36"/>
      <c r="C50" s="37"/>
      <c r="D50" s="38"/>
      <c r="E50" s="38"/>
      <c r="F50" s="79"/>
      <c r="G50" s="314" t="str">
        <f t="shared" si="3"/>
        <v/>
      </c>
      <c r="H50" s="87"/>
      <c r="I50" s="194" t="str">
        <f t="shared" si="2"/>
        <v/>
      </c>
    </row>
    <row r="51" spans="1:10" ht="18" customHeight="1" x14ac:dyDescent="0.25">
      <c r="A51" s="36">
        <v>28</v>
      </c>
      <c r="B51" s="36"/>
      <c r="C51" s="37"/>
      <c r="D51" s="38"/>
      <c r="E51" s="38"/>
      <c r="F51" s="79"/>
      <c r="G51" s="314" t="str">
        <f t="shared" si="3"/>
        <v/>
      </c>
      <c r="H51" s="87"/>
      <c r="I51" s="194" t="str">
        <f t="shared" si="2"/>
        <v/>
      </c>
    </row>
    <row r="52" spans="1:10" ht="18" customHeight="1" x14ac:dyDescent="0.25">
      <c r="A52" s="36">
        <v>29</v>
      </c>
      <c r="B52" s="36"/>
      <c r="C52" s="37"/>
      <c r="D52" s="38"/>
      <c r="E52" s="38"/>
      <c r="F52" s="79"/>
      <c r="G52" s="314" t="str">
        <f t="shared" si="3"/>
        <v/>
      </c>
      <c r="H52" s="87"/>
      <c r="I52" s="194" t="str">
        <f t="shared" si="2"/>
        <v/>
      </c>
    </row>
    <row r="53" spans="1:10" ht="18" customHeight="1" x14ac:dyDescent="0.25">
      <c r="A53" s="36">
        <v>30</v>
      </c>
      <c r="B53" s="36"/>
      <c r="C53" s="37"/>
      <c r="D53" s="38"/>
      <c r="E53" s="38"/>
      <c r="F53" s="79"/>
      <c r="G53" s="314" t="str">
        <f t="shared" si="3"/>
        <v/>
      </c>
      <c r="H53" s="87"/>
      <c r="I53" s="194" t="str">
        <f t="shared" si="2"/>
        <v/>
      </c>
    </row>
    <row r="54" spans="1:10" ht="18" customHeight="1" x14ac:dyDescent="0.25">
      <c r="A54" s="36">
        <v>31</v>
      </c>
      <c r="B54" s="36"/>
      <c r="C54" s="37"/>
      <c r="D54" s="38"/>
      <c r="E54" s="38"/>
      <c r="F54" s="79"/>
      <c r="G54" s="314" t="str">
        <f t="shared" si="3"/>
        <v/>
      </c>
      <c r="H54" s="87"/>
      <c r="I54" s="194" t="str">
        <f t="shared" si="2"/>
        <v/>
      </c>
    </row>
    <row r="55" spans="1:10" ht="18" customHeight="1" x14ac:dyDescent="0.25">
      <c r="A55" s="36">
        <v>32</v>
      </c>
      <c r="B55" s="36"/>
      <c r="C55" s="37"/>
      <c r="D55" s="38"/>
      <c r="E55" s="38"/>
      <c r="F55" s="79"/>
      <c r="G55" s="314" t="str">
        <f t="shared" si="3"/>
        <v/>
      </c>
      <c r="H55" s="87"/>
      <c r="I55" s="194" t="str">
        <f t="shared" si="2"/>
        <v/>
      </c>
    </row>
    <row r="56" spans="1:10" ht="18" customHeight="1" x14ac:dyDescent="0.25">
      <c r="A56" s="36">
        <v>33</v>
      </c>
      <c r="B56" s="36"/>
      <c r="C56" s="37"/>
      <c r="D56" s="38"/>
      <c r="E56" s="38"/>
      <c r="F56" s="79"/>
      <c r="G56" s="314" t="str">
        <f t="shared" si="3"/>
        <v/>
      </c>
      <c r="H56" s="87"/>
      <c r="I56" s="194" t="str">
        <f t="shared" si="2"/>
        <v/>
      </c>
    </row>
    <row r="57" spans="1:10" ht="18" customHeight="1" x14ac:dyDescent="0.25">
      <c r="A57" s="36">
        <v>34</v>
      </c>
      <c r="B57" s="36"/>
      <c r="C57" s="37"/>
      <c r="D57" s="38"/>
      <c r="E57" s="38"/>
      <c r="F57" s="79"/>
      <c r="G57" s="314" t="str">
        <f t="shared" si="3"/>
        <v/>
      </c>
      <c r="H57" s="87"/>
      <c r="I57" s="194" t="str">
        <f t="shared" si="2"/>
        <v/>
      </c>
    </row>
    <row r="58" spans="1:10" ht="18" customHeight="1" x14ac:dyDescent="0.25">
      <c r="A58" s="36">
        <v>35</v>
      </c>
      <c r="B58" s="36"/>
      <c r="C58" s="37"/>
      <c r="D58" s="38"/>
      <c r="E58" s="38"/>
      <c r="F58" s="79"/>
      <c r="G58" s="314" t="str">
        <f t="shared" si="3"/>
        <v/>
      </c>
      <c r="H58" s="87"/>
      <c r="I58" s="194" t="str">
        <f t="shared" si="2"/>
        <v/>
      </c>
    </row>
    <row r="59" spans="1:10" ht="18" customHeight="1" x14ac:dyDescent="0.25">
      <c r="A59" s="36">
        <v>36</v>
      </c>
      <c r="B59" s="36"/>
      <c r="C59" s="37"/>
      <c r="D59" s="38"/>
      <c r="E59" s="38"/>
      <c r="F59" s="79"/>
      <c r="G59" s="314" t="str">
        <f t="shared" si="3"/>
        <v/>
      </c>
      <c r="H59" s="87"/>
      <c r="I59" s="194" t="str">
        <f t="shared" si="2"/>
        <v/>
      </c>
    </row>
    <row r="60" spans="1:10" ht="18" customHeight="1" x14ac:dyDescent="0.25">
      <c r="A60" s="36">
        <v>37</v>
      </c>
      <c r="B60" s="36"/>
      <c r="C60" s="37"/>
      <c r="D60" s="38"/>
      <c r="E60" s="38"/>
      <c r="F60" s="79"/>
      <c r="G60" s="314" t="str">
        <f t="shared" si="3"/>
        <v/>
      </c>
      <c r="H60" s="87"/>
      <c r="I60" s="194" t="str">
        <f t="shared" si="2"/>
        <v/>
      </c>
    </row>
    <row r="61" spans="1:10" ht="18" customHeight="1" x14ac:dyDescent="0.25">
      <c r="A61" s="36">
        <v>38</v>
      </c>
      <c r="B61" s="36"/>
      <c r="C61" s="37"/>
      <c r="D61" s="38"/>
      <c r="E61" s="38"/>
      <c r="F61" s="79"/>
      <c r="G61" s="314" t="str">
        <f t="shared" si="3"/>
        <v/>
      </c>
      <c r="H61" s="87"/>
      <c r="I61" s="194" t="str">
        <f t="shared" si="2"/>
        <v/>
      </c>
    </row>
    <row r="62" spans="1:10" ht="18" customHeight="1" x14ac:dyDescent="0.25">
      <c r="A62" s="36">
        <v>39</v>
      </c>
      <c r="B62" s="36"/>
      <c r="C62" s="37"/>
      <c r="D62" s="38"/>
      <c r="E62" s="38"/>
      <c r="F62" s="79"/>
      <c r="G62" s="314" t="str">
        <f t="shared" si="3"/>
        <v/>
      </c>
      <c r="H62" s="87"/>
      <c r="I62" s="194" t="str">
        <f t="shared" si="2"/>
        <v/>
      </c>
    </row>
    <row r="63" spans="1:10" ht="18" customHeight="1" thickBot="1" x14ac:dyDescent="0.3">
      <c r="A63" s="39">
        <v>40</v>
      </c>
      <c r="B63" s="39"/>
      <c r="C63" s="40"/>
      <c r="D63" s="41"/>
      <c r="E63" s="41"/>
      <c r="F63" s="81"/>
      <c r="G63" s="315" t="str">
        <f t="shared" si="3"/>
        <v/>
      </c>
      <c r="H63" s="89"/>
      <c r="I63" s="194" t="str">
        <f t="shared" si="2"/>
        <v/>
      </c>
    </row>
    <row r="64" spans="1:10" ht="18" customHeight="1" thickBot="1" x14ac:dyDescent="0.3">
      <c r="F64" s="12" t="s">
        <v>147</v>
      </c>
      <c r="G64" s="281">
        <f>IF(stok&lt;&gt;"",SUM(G44:G63)+G29,0)</f>
        <v>0</v>
      </c>
      <c r="H64" s="321"/>
      <c r="J64" s="193">
        <f>IF(G64&gt;G29,ROW(A70),0)</f>
        <v>0</v>
      </c>
    </row>
    <row r="66" spans="1:11" ht="30.2" customHeight="1" x14ac:dyDescent="0.25">
      <c r="A66" s="524" t="s">
        <v>158</v>
      </c>
      <c r="B66" s="524"/>
      <c r="C66" s="524"/>
      <c r="D66" s="524"/>
      <c r="E66" s="524"/>
      <c r="F66" s="524"/>
      <c r="G66" s="524"/>
      <c r="H66" s="524"/>
    </row>
    <row r="68" spans="1:11" ht="18.75" x14ac:dyDescent="0.3">
      <c r="A68" s="349" t="s">
        <v>43</v>
      </c>
      <c r="B68" s="350">
        <f ca="1">imzatarihi</f>
        <v>46091</v>
      </c>
      <c r="C68" s="352" t="s">
        <v>44</v>
      </c>
      <c r="D68" s="348" t="str">
        <f>IF(kurulusyetkilisi&gt;0,kurulusyetkilisi,"")</f>
        <v/>
      </c>
      <c r="E68" s="43"/>
      <c r="F68" s="43"/>
      <c r="G68" s="43"/>
    </row>
    <row r="69" spans="1:11" ht="18.75" x14ac:dyDescent="0.3">
      <c r="A69" s="43"/>
      <c r="B69" s="351"/>
      <c r="C69" s="352" t="s">
        <v>45</v>
      </c>
      <c r="D69" s="43"/>
      <c r="E69" s="43"/>
      <c r="F69" s="349"/>
      <c r="G69" s="43"/>
    </row>
    <row r="71" spans="1:11" x14ac:dyDescent="0.25">
      <c r="A71" s="501" t="s">
        <v>123</v>
      </c>
      <c r="B71" s="501"/>
      <c r="C71" s="501"/>
      <c r="D71" s="501"/>
      <c r="E71" s="501"/>
      <c r="F71" s="501"/>
      <c r="G71" s="501"/>
      <c r="H71" s="501"/>
      <c r="I71" s="14"/>
    </row>
    <row r="72" spans="1:11" x14ac:dyDescent="0.25">
      <c r="A72" s="489" t="str">
        <f>IF(YilDonem&lt;&gt;"",CONCATENATE(YilDonem," dönemine aittir."),"")</f>
        <v/>
      </c>
      <c r="B72" s="489"/>
      <c r="C72" s="489"/>
      <c r="D72" s="489"/>
      <c r="E72" s="489"/>
      <c r="F72" s="489"/>
      <c r="G72" s="489"/>
      <c r="H72" s="489"/>
      <c r="I72" s="14"/>
    </row>
    <row r="73" spans="1:11" ht="15.95" customHeight="1" thickBot="1" x14ac:dyDescent="0.3">
      <c r="A73" s="519" t="s">
        <v>149</v>
      </c>
      <c r="B73" s="519"/>
      <c r="C73" s="519"/>
      <c r="D73" s="519"/>
      <c r="E73" s="519"/>
      <c r="F73" s="519"/>
      <c r="G73" s="519"/>
      <c r="H73" s="519"/>
      <c r="I73" s="14"/>
    </row>
    <row r="74" spans="1:11" ht="31.7" customHeight="1" thickBot="1" x14ac:dyDescent="0.3">
      <c r="A74" s="520" t="s">
        <v>1</v>
      </c>
      <c r="B74" s="521"/>
      <c r="C74" s="493" t="str">
        <f>IF(ProjeNo&gt;0,ProjeNo,"")</f>
        <v/>
      </c>
      <c r="D74" s="494"/>
      <c r="E74" s="494"/>
      <c r="F74" s="494"/>
      <c r="G74" s="494"/>
      <c r="H74" s="495"/>
      <c r="I74" s="14"/>
    </row>
    <row r="75" spans="1:11" ht="45" customHeight="1" thickBot="1" x14ac:dyDescent="0.3">
      <c r="A75" s="522" t="s">
        <v>11</v>
      </c>
      <c r="B75" s="523"/>
      <c r="C75" s="498" t="str">
        <f>IF(ProjeAdi&gt;0,ProjeAdi,"")</f>
        <v/>
      </c>
      <c r="D75" s="499"/>
      <c r="E75" s="499"/>
      <c r="F75" s="499"/>
      <c r="G75" s="499"/>
      <c r="H75" s="500"/>
      <c r="I75" s="14"/>
    </row>
    <row r="76" spans="1:11" ht="30.2" customHeight="1" thickBot="1" x14ac:dyDescent="0.3">
      <c r="A76" s="525" t="s">
        <v>162</v>
      </c>
      <c r="B76" s="526"/>
      <c r="C76" s="498" t="str">
        <f>IF($C$6&lt;&gt;"",$C$6,"")</f>
        <v/>
      </c>
      <c r="D76" s="499"/>
      <c r="E76" s="499"/>
      <c r="F76" s="499"/>
      <c r="G76" s="499"/>
      <c r="H76" s="500"/>
      <c r="I76" s="14"/>
    </row>
    <row r="77" spans="1:11" s="83" customFormat="1" ht="37.15" customHeight="1" x14ac:dyDescent="0.25">
      <c r="A77" s="487" t="s">
        <v>7</v>
      </c>
      <c r="B77" s="487" t="s">
        <v>118</v>
      </c>
      <c r="C77" s="487" t="s">
        <v>119</v>
      </c>
      <c r="D77" s="487" t="s">
        <v>124</v>
      </c>
      <c r="E77" s="487" t="s">
        <v>125</v>
      </c>
      <c r="F77" s="487" t="s">
        <v>166</v>
      </c>
      <c r="G77" s="530" t="s">
        <v>46</v>
      </c>
      <c r="H77" s="530" t="s">
        <v>126</v>
      </c>
      <c r="I77" s="111"/>
      <c r="J77" s="126"/>
      <c r="K77" s="126"/>
    </row>
    <row r="78" spans="1:11" ht="18" customHeight="1" thickBot="1" x14ac:dyDescent="0.3">
      <c r="A78" s="505"/>
      <c r="B78" s="505"/>
      <c r="C78" s="505"/>
      <c r="D78" s="505"/>
      <c r="E78" s="505"/>
      <c r="F78" s="505"/>
      <c r="G78" s="531"/>
      <c r="H78" s="531"/>
      <c r="I78" s="14"/>
    </row>
    <row r="79" spans="1:11" ht="18" customHeight="1" x14ac:dyDescent="0.25">
      <c r="A79" s="54">
        <v>41</v>
      </c>
      <c r="B79" s="54"/>
      <c r="C79" s="55"/>
      <c r="D79" s="77"/>
      <c r="E79" s="77"/>
      <c r="F79" s="69"/>
      <c r="G79" s="297" t="str">
        <f>IF(AND(E79&lt;&gt;"",F79&lt;&gt;"",H79&lt;&gt;""),E79*F79,"")</f>
        <v/>
      </c>
      <c r="H79" s="85"/>
      <c r="I79" s="194" t="str">
        <f t="shared" ref="I79:I98" si="4">IF(AND(C79&lt;&gt;"",H79=""),"Stok Çıkış Tarihi Yazılmalıdır.","")</f>
        <v/>
      </c>
    </row>
    <row r="80" spans="1:11" ht="18" customHeight="1" x14ac:dyDescent="0.25">
      <c r="A80" s="36">
        <v>42</v>
      </c>
      <c r="B80" s="36"/>
      <c r="C80" s="37"/>
      <c r="D80" s="38"/>
      <c r="E80" s="38"/>
      <c r="F80" s="79"/>
      <c r="G80" s="314" t="str">
        <f t="shared" ref="G80:G98" si="5">IF(AND(E80&lt;&gt;"",F80&lt;&gt;"",H80&lt;&gt;""),E80*F80,"")</f>
        <v/>
      </c>
      <c r="H80" s="87"/>
      <c r="I80" s="194" t="str">
        <f t="shared" si="4"/>
        <v/>
      </c>
    </row>
    <row r="81" spans="1:9" ht="18" customHeight="1" x14ac:dyDescent="0.25">
      <c r="A81" s="36">
        <v>43</v>
      </c>
      <c r="B81" s="36"/>
      <c r="C81" s="37"/>
      <c r="D81" s="38"/>
      <c r="E81" s="38"/>
      <c r="F81" s="79"/>
      <c r="G81" s="314" t="str">
        <f t="shared" si="5"/>
        <v/>
      </c>
      <c r="H81" s="87"/>
      <c r="I81" s="194" t="str">
        <f t="shared" si="4"/>
        <v/>
      </c>
    </row>
    <row r="82" spans="1:9" ht="18" customHeight="1" x14ac:dyDescent="0.25">
      <c r="A82" s="36">
        <v>44</v>
      </c>
      <c r="B82" s="36"/>
      <c r="C82" s="37"/>
      <c r="D82" s="38"/>
      <c r="E82" s="38"/>
      <c r="F82" s="79"/>
      <c r="G82" s="314" t="str">
        <f t="shared" si="5"/>
        <v/>
      </c>
      <c r="H82" s="87"/>
      <c r="I82" s="194" t="str">
        <f t="shared" si="4"/>
        <v/>
      </c>
    </row>
    <row r="83" spans="1:9" ht="18" customHeight="1" x14ac:dyDescent="0.25">
      <c r="A83" s="36">
        <v>45</v>
      </c>
      <c r="B83" s="36"/>
      <c r="C83" s="37"/>
      <c r="D83" s="38"/>
      <c r="E83" s="38"/>
      <c r="F83" s="79"/>
      <c r="G83" s="314" t="str">
        <f t="shared" si="5"/>
        <v/>
      </c>
      <c r="H83" s="87"/>
      <c r="I83" s="194" t="str">
        <f t="shared" si="4"/>
        <v/>
      </c>
    </row>
    <row r="84" spans="1:9" ht="18" customHeight="1" x14ac:dyDescent="0.25">
      <c r="A84" s="36">
        <v>46</v>
      </c>
      <c r="B84" s="36"/>
      <c r="C84" s="37"/>
      <c r="D84" s="38"/>
      <c r="E84" s="38"/>
      <c r="F84" s="79"/>
      <c r="G84" s="314" t="str">
        <f t="shared" si="5"/>
        <v/>
      </c>
      <c r="H84" s="87"/>
      <c r="I84" s="194" t="str">
        <f t="shared" si="4"/>
        <v/>
      </c>
    </row>
    <row r="85" spans="1:9" ht="18" customHeight="1" x14ac:dyDescent="0.25">
      <c r="A85" s="36">
        <v>47</v>
      </c>
      <c r="B85" s="36"/>
      <c r="C85" s="37"/>
      <c r="D85" s="38"/>
      <c r="E85" s="38"/>
      <c r="F85" s="79"/>
      <c r="G85" s="314" t="str">
        <f t="shared" si="5"/>
        <v/>
      </c>
      <c r="H85" s="87"/>
      <c r="I85" s="194" t="str">
        <f t="shared" si="4"/>
        <v/>
      </c>
    </row>
    <row r="86" spans="1:9" ht="18" customHeight="1" x14ac:dyDescent="0.25">
      <c r="A86" s="36">
        <v>48</v>
      </c>
      <c r="B86" s="36"/>
      <c r="C86" s="37"/>
      <c r="D86" s="38"/>
      <c r="E86" s="38"/>
      <c r="F86" s="79"/>
      <c r="G86" s="314" t="str">
        <f t="shared" si="5"/>
        <v/>
      </c>
      <c r="H86" s="87"/>
      <c r="I86" s="194" t="str">
        <f t="shared" si="4"/>
        <v/>
      </c>
    </row>
    <row r="87" spans="1:9" ht="18" customHeight="1" x14ac:dyDescent="0.25">
      <c r="A87" s="36">
        <v>49</v>
      </c>
      <c r="B87" s="36"/>
      <c r="C87" s="37"/>
      <c r="D87" s="38"/>
      <c r="E87" s="38"/>
      <c r="F87" s="79"/>
      <c r="G87" s="314" t="str">
        <f t="shared" si="5"/>
        <v/>
      </c>
      <c r="H87" s="87"/>
      <c r="I87" s="194" t="str">
        <f t="shared" si="4"/>
        <v/>
      </c>
    </row>
    <row r="88" spans="1:9" ht="18" customHeight="1" x14ac:dyDescent="0.25">
      <c r="A88" s="36">
        <v>50</v>
      </c>
      <c r="B88" s="36"/>
      <c r="C88" s="37"/>
      <c r="D88" s="38"/>
      <c r="E88" s="38"/>
      <c r="F88" s="79"/>
      <c r="G88" s="314" t="str">
        <f t="shared" si="5"/>
        <v/>
      </c>
      <c r="H88" s="87"/>
      <c r="I88" s="194" t="str">
        <f t="shared" si="4"/>
        <v/>
      </c>
    </row>
    <row r="89" spans="1:9" ht="18" customHeight="1" x14ac:dyDescent="0.25">
      <c r="A89" s="36">
        <v>51</v>
      </c>
      <c r="B89" s="36"/>
      <c r="C89" s="37"/>
      <c r="D89" s="38"/>
      <c r="E89" s="38"/>
      <c r="F89" s="79"/>
      <c r="G89" s="314" t="str">
        <f t="shared" si="5"/>
        <v/>
      </c>
      <c r="H89" s="87"/>
      <c r="I89" s="194" t="str">
        <f t="shared" si="4"/>
        <v/>
      </c>
    </row>
    <row r="90" spans="1:9" ht="18" customHeight="1" x14ac:dyDescent="0.25">
      <c r="A90" s="36">
        <v>52</v>
      </c>
      <c r="B90" s="36"/>
      <c r="C90" s="37"/>
      <c r="D90" s="38"/>
      <c r="E90" s="38"/>
      <c r="F90" s="79"/>
      <c r="G90" s="314" t="str">
        <f t="shared" si="5"/>
        <v/>
      </c>
      <c r="H90" s="87"/>
      <c r="I90" s="194" t="str">
        <f t="shared" si="4"/>
        <v/>
      </c>
    </row>
    <row r="91" spans="1:9" ht="18" customHeight="1" x14ac:dyDescent="0.25">
      <c r="A91" s="36">
        <v>53</v>
      </c>
      <c r="B91" s="36"/>
      <c r="C91" s="37"/>
      <c r="D91" s="38"/>
      <c r="E91" s="38"/>
      <c r="F91" s="79"/>
      <c r="G91" s="314" t="str">
        <f t="shared" si="5"/>
        <v/>
      </c>
      <c r="H91" s="87"/>
      <c r="I91" s="194" t="str">
        <f t="shared" si="4"/>
        <v/>
      </c>
    </row>
    <row r="92" spans="1:9" ht="18" customHeight="1" x14ac:dyDescent="0.25">
      <c r="A92" s="36">
        <v>54</v>
      </c>
      <c r="B92" s="36"/>
      <c r="C92" s="37"/>
      <c r="D92" s="38"/>
      <c r="E92" s="38"/>
      <c r="F92" s="79"/>
      <c r="G92" s="314" t="str">
        <f t="shared" si="5"/>
        <v/>
      </c>
      <c r="H92" s="87"/>
      <c r="I92" s="194" t="str">
        <f t="shared" si="4"/>
        <v/>
      </c>
    </row>
    <row r="93" spans="1:9" ht="18" customHeight="1" x14ac:dyDescent="0.25">
      <c r="A93" s="36">
        <v>55</v>
      </c>
      <c r="B93" s="36"/>
      <c r="C93" s="37"/>
      <c r="D93" s="38"/>
      <c r="E93" s="38"/>
      <c r="F93" s="79"/>
      <c r="G93" s="314" t="str">
        <f t="shared" si="5"/>
        <v/>
      </c>
      <c r="H93" s="87"/>
      <c r="I93" s="194" t="str">
        <f t="shared" si="4"/>
        <v/>
      </c>
    </row>
    <row r="94" spans="1:9" ht="18" customHeight="1" x14ac:dyDescent="0.25">
      <c r="A94" s="36">
        <v>56</v>
      </c>
      <c r="B94" s="36"/>
      <c r="C94" s="37"/>
      <c r="D94" s="38"/>
      <c r="E94" s="38"/>
      <c r="F94" s="79"/>
      <c r="G94" s="314" t="str">
        <f t="shared" si="5"/>
        <v/>
      </c>
      <c r="H94" s="87"/>
      <c r="I94" s="194" t="str">
        <f t="shared" si="4"/>
        <v/>
      </c>
    </row>
    <row r="95" spans="1:9" ht="18" customHeight="1" x14ac:dyDescent="0.25">
      <c r="A95" s="36">
        <v>57</v>
      </c>
      <c r="B95" s="36"/>
      <c r="C95" s="37"/>
      <c r="D95" s="38"/>
      <c r="E95" s="38"/>
      <c r="F95" s="79"/>
      <c r="G95" s="314" t="str">
        <f t="shared" si="5"/>
        <v/>
      </c>
      <c r="H95" s="87"/>
      <c r="I95" s="194" t="str">
        <f t="shared" si="4"/>
        <v/>
      </c>
    </row>
    <row r="96" spans="1:9" ht="18" customHeight="1" x14ac:dyDescent="0.25">
      <c r="A96" s="36">
        <v>58</v>
      </c>
      <c r="B96" s="36"/>
      <c r="C96" s="37"/>
      <c r="D96" s="38"/>
      <c r="E96" s="38"/>
      <c r="F96" s="79"/>
      <c r="G96" s="314" t="str">
        <f t="shared" si="5"/>
        <v/>
      </c>
      <c r="H96" s="87"/>
      <c r="I96" s="194" t="str">
        <f t="shared" si="4"/>
        <v/>
      </c>
    </row>
    <row r="97" spans="1:11" ht="18" customHeight="1" x14ac:dyDescent="0.25">
      <c r="A97" s="36">
        <v>59</v>
      </c>
      <c r="B97" s="36"/>
      <c r="C97" s="37"/>
      <c r="D97" s="38"/>
      <c r="E97" s="38"/>
      <c r="F97" s="79"/>
      <c r="G97" s="314" t="str">
        <f t="shared" si="5"/>
        <v/>
      </c>
      <c r="H97" s="87"/>
      <c r="I97" s="194" t="str">
        <f t="shared" si="4"/>
        <v/>
      </c>
    </row>
    <row r="98" spans="1:11" ht="18" customHeight="1" thickBot="1" x14ac:dyDescent="0.3">
      <c r="A98" s="39">
        <v>60</v>
      </c>
      <c r="B98" s="39"/>
      <c r="C98" s="40"/>
      <c r="D98" s="41"/>
      <c r="E98" s="41"/>
      <c r="F98" s="81"/>
      <c r="G98" s="315" t="str">
        <f t="shared" si="5"/>
        <v/>
      </c>
      <c r="H98" s="89"/>
      <c r="I98" s="194" t="str">
        <f t="shared" si="4"/>
        <v/>
      </c>
    </row>
    <row r="99" spans="1:11" ht="18" customHeight="1" thickBot="1" x14ac:dyDescent="0.3">
      <c r="F99" s="12" t="s">
        <v>147</v>
      </c>
      <c r="G99" s="281">
        <f>IF(stok&lt;&gt;"",SUM(G79:G98)+G64,0)</f>
        <v>0</v>
      </c>
      <c r="H99" s="321"/>
      <c r="J99" s="193">
        <f>IF(G99&gt;G64,ROW(A105),0)</f>
        <v>0</v>
      </c>
    </row>
    <row r="101" spans="1:11" ht="30.2" customHeight="1" x14ac:dyDescent="0.25">
      <c r="A101" s="524" t="s">
        <v>158</v>
      </c>
      <c r="B101" s="524"/>
      <c r="C101" s="524"/>
      <c r="D101" s="524"/>
      <c r="E101" s="524"/>
      <c r="F101" s="524"/>
      <c r="G101" s="524"/>
      <c r="H101" s="524"/>
    </row>
    <row r="103" spans="1:11" ht="18.75" x14ac:dyDescent="0.3">
      <c r="A103" s="349" t="s">
        <v>43</v>
      </c>
      <c r="B103" s="350">
        <f ca="1">imzatarihi</f>
        <v>46091</v>
      </c>
      <c r="C103" s="352" t="s">
        <v>44</v>
      </c>
      <c r="D103" s="348" t="str">
        <f>IF(kurulusyetkilisi&gt;0,kurulusyetkilisi,"")</f>
        <v/>
      </c>
      <c r="E103" s="43"/>
      <c r="F103" s="43"/>
      <c r="G103" s="43"/>
    </row>
    <row r="104" spans="1:11" ht="18.75" x14ac:dyDescent="0.3">
      <c r="A104" s="43"/>
      <c r="B104" s="351"/>
      <c r="C104" s="352" t="s">
        <v>45</v>
      </c>
      <c r="D104" s="43"/>
      <c r="E104" s="43"/>
      <c r="F104" s="349"/>
      <c r="G104" s="43"/>
    </row>
    <row r="106" spans="1:11" x14ac:dyDescent="0.25">
      <c r="A106" s="501" t="s">
        <v>123</v>
      </c>
      <c r="B106" s="501"/>
      <c r="C106" s="501"/>
      <c r="D106" s="501"/>
      <c r="E106" s="501"/>
      <c r="F106" s="501"/>
      <c r="G106" s="501"/>
      <c r="H106" s="501"/>
      <c r="I106" s="14"/>
    </row>
    <row r="107" spans="1:11" x14ac:dyDescent="0.25">
      <c r="A107" s="489" t="str">
        <f>IF(YilDonem&lt;&gt;"",CONCATENATE(YilDonem," dönemine aittir."),"")</f>
        <v/>
      </c>
      <c r="B107" s="489"/>
      <c r="C107" s="489"/>
      <c r="D107" s="489"/>
      <c r="E107" s="489"/>
      <c r="F107" s="489"/>
      <c r="G107" s="489"/>
      <c r="H107" s="489"/>
      <c r="I107" s="14"/>
    </row>
    <row r="108" spans="1:11" ht="15.95" customHeight="1" thickBot="1" x14ac:dyDescent="0.3">
      <c r="A108" s="519" t="s">
        <v>149</v>
      </c>
      <c r="B108" s="519"/>
      <c r="C108" s="519"/>
      <c r="D108" s="519"/>
      <c r="E108" s="519"/>
      <c r="F108" s="519"/>
      <c r="G108" s="519"/>
      <c r="H108" s="519"/>
      <c r="I108" s="14"/>
    </row>
    <row r="109" spans="1:11" ht="31.7" customHeight="1" thickBot="1" x14ac:dyDescent="0.3">
      <c r="A109" s="520" t="s">
        <v>1</v>
      </c>
      <c r="B109" s="521"/>
      <c r="C109" s="493" t="str">
        <f>IF(ProjeNo&gt;0,ProjeNo,"")</f>
        <v/>
      </c>
      <c r="D109" s="494"/>
      <c r="E109" s="494"/>
      <c r="F109" s="494"/>
      <c r="G109" s="494"/>
      <c r="H109" s="495"/>
      <c r="I109" s="14"/>
    </row>
    <row r="110" spans="1:11" ht="45" customHeight="1" thickBot="1" x14ac:dyDescent="0.3">
      <c r="A110" s="522" t="s">
        <v>11</v>
      </c>
      <c r="B110" s="523"/>
      <c r="C110" s="498" t="str">
        <f>IF(ProjeAdi&gt;0,ProjeAdi,"")</f>
        <v/>
      </c>
      <c r="D110" s="499"/>
      <c r="E110" s="499"/>
      <c r="F110" s="499"/>
      <c r="G110" s="499"/>
      <c r="H110" s="500"/>
      <c r="I110" s="14"/>
    </row>
    <row r="111" spans="1:11" ht="30.2" customHeight="1" thickBot="1" x14ac:dyDescent="0.3">
      <c r="A111" s="525" t="s">
        <v>162</v>
      </c>
      <c r="B111" s="526"/>
      <c r="C111" s="498" t="str">
        <f>IF($C$6&lt;&gt;"",$C$6,"")</f>
        <v/>
      </c>
      <c r="D111" s="499"/>
      <c r="E111" s="499"/>
      <c r="F111" s="499"/>
      <c r="G111" s="499"/>
      <c r="H111" s="500"/>
      <c r="I111" s="14"/>
    </row>
    <row r="112" spans="1:11" s="83" customFormat="1" ht="37.15" customHeight="1" x14ac:dyDescent="0.25">
      <c r="A112" s="487" t="s">
        <v>7</v>
      </c>
      <c r="B112" s="487" t="s">
        <v>118</v>
      </c>
      <c r="C112" s="487" t="s">
        <v>119</v>
      </c>
      <c r="D112" s="487" t="s">
        <v>124</v>
      </c>
      <c r="E112" s="487" t="s">
        <v>125</v>
      </c>
      <c r="F112" s="487" t="s">
        <v>166</v>
      </c>
      <c r="G112" s="530" t="s">
        <v>46</v>
      </c>
      <c r="H112" s="530" t="s">
        <v>126</v>
      </c>
      <c r="I112" s="111"/>
      <c r="J112" s="126"/>
      <c r="K112" s="126"/>
    </row>
    <row r="113" spans="1:9" ht="18" customHeight="1" thickBot="1" x14ac:dyDescent="0.3">
      <c r="A113" s="505"/>
      <c r="B113" s="505"/>
      <c r="C113" s="505"/>
      <c r="D113" s="505"/>
      <c r="E113" s="505"/>
      <c r="F113" s="505"/>
      <c r="G113" s="531"/>
      <c r="H113" s="531"/>
      <c r="I113" s="14"/>
    </row>
    <row r="114" spans="1:9" ht="18" customHeight="1" x14ac:dyDescent="0.25">
      <c r="A114" s="54">
        <v>61</v>
      </c>
      <c r="B114" s="54"/>
      <c r="C114" s="55"/>
      <c r="D114" s="77"/>
      <c r="E114" s="77"/>
      <c r="F114" s="69"/>
      <c r="G114" s="297" t="str">
        <f>IF(AND(E114&lt;&gt;"",F114&lt;&gt;"",H114&lt;&gt;""),E114*F114,"")</f>
        <v/>
      </c>
      <c r="H114" s="85"/>
      <c r="I114" s="194" t="str">
        <f t="shared" ref="I114:I133" si="6">IF(AND(C114&lt;&gt;"",H114=""),"Stok Çıkış Tarihi Yazılmalıdır.","")</f>
        <v/>
      </c>
    </row>
    <row r="115" spans="1:9" ht="18" customHeight="1" x14ac:dyDescent="0.25">
      <c r="A115" s="36">
        <v>62</v>
      </c>
      <c r="B115" s="36"/>
      <c r="C115" s="37"/>
      <c r="D115" s="38"/>
      <c r="E115" s="38"/>
      <c r="F115" s="79"/>
      <c r="G115" s="314" t="str">
        <f t="shared" ref="G115:G133" si="7">IF(AND(E115&lt;&gt;"",F115&lt;&gt;"",H115&lt;&gt;""),E115*F115,"")</f>
        <v/>
      </c>
      <c r="H115" s="87"/>
      <c r="I115" s="194" t="str">
        <f t="shared" si="6"/>
        <v/>
      </c>
    </row>
    <row r="116" spans="1:9" ht="18" customHeight="1" x14ac:dyDescent="0.25">
      <c r="A116" s="36">
        <v>63</v>
      </c>
      <c r="B116" s="36"/>
      <c r="C116" s="37"/>
      <c r="D116" s="38"/>
      <c r="E116" s="38"/>
      <c r="F116" s="79"/>
      <c r="G116" s="314" t="str">
        <f t="shared" si="7"/>
        <v/>
      </c>
      <c r="H116" s="87"/>
      <c r="I116" s="194" t="str">
        <f t="shared" si="6"/>
        <v/>
      </c>
    </row>
    <row r="117" spans="1:9" ht="18" customHeight="1" x14ac:dyDescent="0.25">
      <c r="A117" s="36">
        <v>64</v>
      </c>
      <c r="B117" s="36"/>
      <c r="C117" s="37"/>
      <c r="D117" s="38"/>
      <c r="E117" s="38"/>
      <c r="F117" s="79"/>
      <c r="G117" s="314" t="str">
        <f t="shared" si="7"/>
        <v/>
      </c>
      <c r="H117" s="87"/>
      <c r="I117" s="194" t="str">
        <f t="shared" si="6"/>
        <v/>
      </c>
    </row>
    <row r="118" spans="1:9" ht="18" customHeight="1" x14ac:dyDescent="0.25">
      <c r="A118" s="36">
        <v>65</v>
      </c>
      <c r="B118" s="36"/>
      <c r="C118" s="37"/>
      <c r="D118" s="38"/>
      <c r="E118" s="38"/>
      <c r="F118" s="79"/>
      <c r="G118" s="314" t="str">
        <f t="shared" si="7"/>
        <v/>
      </c>
      <c r="H118" s="87"/>
      <c r="I118" s="194" t="str">
        <f t="shared" si="6"/>
        <v/>
      </c>
    </row>
    <row r="119" spans="1:9" ht="18" customHeight="1" x14ac:dyDescent="0.25">
      <c r="A119" s="36">
        <v>66</v>
      </c>
      <c r="B119" s="36"/>
      <c r="C119" s="37"/>
      <c r="D119" s="38"/>
      <c r="E119" s="38"/>
      <c r="F119" s="79"/>
      <c r="G119" s="314" t="str">
        <f t="shared" si="7"/>
        <v/>
      </c>
      <c r="H119" s="87"/>
      <c r="I119" s="194" t="str">
        <f t="shared" si="6"/>
        <v/>
      </c>
    </row>
    <row r="120" spans="1:9" ht="18" customHeight="1" x14ac:dyDescent="0.25">
      <c r="A120" s="36">
        <v>67</v>
      </c>
      <c r="B120" s="36"/>
      <c r="C120" s="37"/>
      <c r="D120" s="38"/>
      <c r="E120" s="38"/>
      <c r="F120" s="79"/>
      <c r="G120" s="314" t="str">
        <f t="shared" si="7"/>
        <v/>
      </c>
      <c r="H120" s="87"/>
      <c r="I120" s="194" t="str">
        <f t="shared" si="6"/>
        <v/>
      </c>
    </row>
    <row r="121" spans="1:9" ht="18" customHeight="1" x14ac:dyDescent="0.25">
      <c r="A121" s="36">
        <v>68</v>
      </c>
      <c r="B121" s="36"/>
      <c r="C121" s="37"/>
      <c r="D121" s="38"/>
      <c r="E121" s="38"/>
      <c r="F121" s="79"/>
      <c r="G121" s="314" t="str">
        <f t="shared" si="7"/>
        <v/>
      </c>
      <c r="H121" s="87"/>
      <c r="I121" s="194" t="str">
        <f t="shared" si="6"/>
        <v/>
      </c>
    </row>
    <row r="122" spans="1:9" ht="18" customHeight="1" x14ac:dyDescent="0.25">
      <c r="A122" s="36">
        <v>69</v>
      </c>
      <c r="B122" s="36"/>
      <c r="C122" s="37"/>
      <c r="D122" s="38"/>
      <c r="E122" s="38"/>
      <c r="F122" s="79"/>
      <c r="G122" s="314" t="str">
        <f t="shared" si="7"/>
        <v/>
      </c>
      <c r="H122" s="87"/>
      <c r="I122" s="194" t="str">
        <f t="shared" si="6"/>
        <v/>
      </c>
    </row>
    <row r="123" spans="1:9" ht="18" customHeight="1" x14ac:dyDescent="0.25">
      <c r="A123" s="36">
        <v>70</v>
      </c>
      <c r="B123" s="36"/>
      <c r="C123" s="37"/>
      <c r="D123" s="38"/>
      <c r="E123" s="38"/>
      <c r="F123" s="79"/>
      <c r="G123" s="314" t="str">
        <f t="shared" si="7"/>
        <v/>
      </c>
      <c r="H123" s="87"/>
      <c r="I123" s="194" t="str">
        <f t="shared" si="6"/>
        <v/>
      </c>
    </row>
    <row r="124" spans="1:9" ht="18" customHeight="1" x14ac:dyDescent="0.25">
      <c r="A124" s="36">
        <v>71</v>
      </c>
      <c r="B124" s="36"/>
      <c r="C124" s="37"/>
      <c r="D124" s="38"/>
      <c r="E124" s="38"/>
      <c r="F124" s="79"/>
      <c r="G124" s="314" t="str">
        <f t="shared" si="7"/>
        <v/>
      </c>
      <c r="H124" s="87"/>
      <c r="I124" s="194" t="str">
        <f t="shared" si="6"/>
        <v/>
      </c>
    </row>
    <row r="125" spans="1:9" ht="18" customHeight="1" x14ac:dyDescent="0.25">
      <c r="A125" s="36">
        <v>72</v>
      </c>
      <c r="B125" s="36"/>
      <c r="C125" s="37"/>
      <c r="D125" s="38"/>
      <c r="E125" s="38"/>
      <c r="F125" s="79"/>
      <c r="G125" s="314" t="str">
        <f t="shared" si="7"/>
        <v/>
      </c>
      <c r="H125" s="87"/>
      <c r="I125" s="194" t="str">
        <f t="shared" si="6"/>
        <v/>
      </c>
    </row>
    <row r="126" spans="1:9" ht="18" customHeight="1" x14ac:dyDescent="0.25">
      <c r="A126" s="36">
        <v>73</v>
      </c>
      <c r="B126" s="36"/>
      <c r="C126" s="37"/>
      <c r="D126" s="38"/>
      <c r="E126" s="38"/>
      <c r="F126" s="79"/>
      <c r="G126" s="314" t="str">
        <f t="shared" si="7"/>
        <v/>
      </c>
      <c r="H126" s="87"/>
      <c r="I126" s="194" t="str">
        <f t="shared" si="6"/>
        <v/>
      </c>
    </row>
    <row r="127" spans="1:9" ht="18" customHeight="1" x14ac:dyDescent="0.25">
      <c r="A127" s="36">
        <v>74</v>
      </c>
      <c r="B127" s="36"/>
      <c r="C127" s="37"/>
      <c r="D127" s="38"/>
      <c r="E127" s="38"/>
      <c r="F127" s="79"/>
      <c r="G127" s="314" t="str">
        <f t="shared" si="7"/>
        <v/>
      </c>
      <c r="H127" s="87"/>
      <c r="I127" s="194" t="str">
        <f t="shared" si="6"/>
        <v/>
      </c>
    </row>
    <row r="128" spans="1:9" ht="18" customHeight="1" x14ac:dyDescent="0.25">
      <c r="A128" s="36">
        <v>75</v>
      </c>
      <c r="B128" s="36"/>
      <c r="C128" s="37"/>
      <c r="D128" s="38"/>
      <c r="E128" s="38"/>
      <c r="F128" s="79"/>
      <c r="G128" s="314" t="str">
        <f t="shared" si="7"/>
        <v/>
      </c>
      <c r="H128" s="87"/>
      <c r="I128" s="194" t="str">
        <f t="shared" si="6"/>
        <v/>
      </c>
    </row>
    <row r="129" spans="1:10" ht="18" customHeight="1" x14ac:dyDescent="0.25">
      <c r="A129" s="36">
        <v>76</v>
      </c>
      <c r="B129" s="36"/>
      <c r="C129" s="37"/>
      <c r="D129" s="38"/>
      <c r="E129" s="38"/>
      <c r="F129" s="79"/>
      <c r="G129" s="314" t="str">
        <f t="shared" si="7"/>
        <v/>
      </c>
      <c r="H129" s="87"/>
      <c r="I129" s="194" t="str">
        <f t="shared" si="6"/>
        <v/>
      </c>
    </row>
    <row r="130" spans="1:10" ht="18" customHeight="1" x14ac:dyDescent="0.25">
      <c r="A130" s="36">
        <v>77</v>
      </c>
      <c r="B130" s="36"/>
      <c r="C130" s="37"/>
      <c r="D130" s="38"/>
      <c r="E130" s="38"/>
      <c r="F130" s="79"/>
      <c r="G130" s="314" t="str">
        <f t="shared" si="7"/>
        <v/>
      </c>
      <c r="H130" s="87"/>
      <c r="I130" s="194" t="str">
        <f t="shared" si="6"/>
        <v/>
      </c>
    </row>
    <row r="131" spans="1:10" ht="18" customHeight="1" x14ac:dyDescent="0.25">
      <c r="A131" s="36">
        <v>78</v>
      </c>
      <c r="B131" s="36"/>
      <c r="C131" s="37"/>
      <c r="D131" s="38"/>
      <c r="E131" s="38"/>
      <c r="F131" s="79"/>
      <c r="G131" s="314" t="str">
        <f t="shared" si="7"/>
        <v/>
      </c>
      <c r="H131" s="87"/>
      <c r="I131" s="194" t="str">
        <f t="shared" si="6"/>
        <v/>
      </c>
    </row>
    <row r="132" spans="1:10" ht="18" customHeight="1" x14ac:dyDescent="0.25">
      <c r="A132" s="36">
        <v>79</v>
      </c>
      <c r="B132" s="36"/>
      <c r="C132" s="37"/>
      <c r="D132" s="38"/>
      <c r="E132" s="38"/>
      <c r="F132" s="79"/>
      <c r="G132" s="314" t="str">
        <f t="shared" si="7"/>
        <v/>
      </c>
      <c r="H132" s="87"/>
      <c r="I132" s="194" t="str">
        <f t="shared" si="6"/>
        <v/>
      </c>
    </row>
    <row r="133" spans="1:10" ht="18" customHeight="1" thickBot="1" x14ac:dyDescent="0.3">
      <c r="A133" s="39">
        <v>80</v>
      </c>
      <c r="B133" s="39"/>
      <c r="C133" s="40"/>
      <c r="D133" s="41"/>
      <c r="E133" s="41"/>
      <c r="F133" s="81"/>
      <c r="G133" s="315" t="str">
        <f t="shared" si="7"/>
        <v/>
      </c>
      <c r="H133" s="89"/>
      <c r="I133" s="194" t="str">
        <f t="shared" si="6"/>
        <v/>
      </c>
    </row>
    <row r="134" spans="1:10" ht="18" customHeight="1" thickBot="1" x14ac:dyDescent="0.3">
      <c r="F134" s="12" t="s">
        <v>147</v>
      </c>
      <c r="G134" s="281">
        <f>IF(stok&lt;&gt;"",SUM(G114:G133)+G99,0)</f>
        <v>0</v>
      </c>
      <c r="H134" s="321"/>
      <c r="J134" s="193">
        <f>IF(G134&gt;G99,ROW(A140),0)</f>
        <v>0</v>
      </c>
    </row>
    <row r="136" spans="1:10" ht="30.2" customHeight="1" x14ac:dyDescent="0.25">
      <c r="A136" s="524" t="s">
        <v>158</v>
      </c>
      <c r="B136" s="524"/>
      <c r="C136" s="524"/>
      <c r="D136" s="524"/>
      <c r="E136" s="524"/>
      <c r="F136" s="524"/>
      <c r="G136" s="524"/>
      <c r="H136" s="524"/>
    </row>
    <row r="138" spans="1:10" ht="18.75" x14ac:dyDescent="0.3">
      <c r="A138" s="349" t="s">
        <v>43</v>
      </c>
      <c r="B138" s="350">
        <f ca="1">imzatarihi</f>
        <v>46091</v>
      </c>
      <c r="C138" s="352" t="s">
        <v>44</v>
      </c>
      <c r="D138" s="348" t="str">
        <f>IF(kurulusyetkilisi&gt;0,kurulusyetkilisi,"")</f>
        <v/>
      </c>
      <c r="E138" s="43"/>
      <c r="F138" s="43"/>
      <c r="G138" s="43"/>
    </row>
    <row r="139" spans="1:10" ht="18.75" x14ac:dyDescent="0.3">
      <c r="A139" s="43"/>
      <c r="B139" s="351"/>
      <c r="C139" s="352" t="s">
        <v>45</v>
      </c>
      <c r="D139" s="43"/>
      <c r="E139" s="43"/>
      <c r="F139" s="349"/>
      <c r="G139" s="43"/>
    </row>
    <row r="141" spans="1:10" x14ac:dyDescent="0.25">
      <c r="A141" s="501" t="s">
        <v>123</v>
      </c>
      <c r="B141" s="501"/>
      <c r="C141" s="501"/>
      <c r="D141" s="501"/>
      <c r="E141" s="501"/>
      <c r="F141" s="501"/>
      <c r="G141" s="501"/>
      <c r="H141" s="501"/>
      <c r="I141" s="14"/>
    </row>
    <row r="142" spans="1:10" x14ac:dyDescent="0.25">
      <c r="A142" s="489" t="str">
        <f>IF(YilDonem&lt;&gt;"",CONCATENATE(YilDonem," dönemine aittir."),"")</f>
        <v/>
      </c>
      <c r="B142" s="489"/>
      <c r="C142" s="489"/>
      <c r="D142" s="489"/>
      <c r="E142" s="489"/>
      <c r="F142" s="489"/>
      <c r="G142" s="489"/>
      <c r="H142" s="489"/>
      <c r="I142" s="14"/>
    </row>
    <row r="143" spans="1:10" ht="15.95" customHeight="1" thickBot="1" x14ac:dyDescent="0.3">
      <c r="A143" s="519" t="s">
        <v>149</v>
      </c>
      <c r="B143" s="519"/>
      <c r="C143" s="519"/>
      <c r="D143" s="519"/>
      <c r="E143" s="519"/>
      <c r="F143" s="519"/>
      <c r="G143" s="519"/>
      <c r="H143" s="519"/>
      <c r="I143" s="14"/>
    </row>
    <row r="144" spans="1:10" ht="31.7" customHeight="1" thickBot="1" x14ac:dyDescent="0.3">
      <c r="A144" s="520" t="s">
        <v>1</v>
      </c>
      <c r="B144" s="521"/>
      <c r="C144" s="493" t="str">
        <f>IF(ProjeNo&gt;0,ProjeNo,"")</f>
        <v/>
      </c>
      <c r="D144" s="494"/>
      <c r="E144" s="494"/>
      <c r="F144" s="494"/>
      <c r="G144" s="494"/>
      <c r="H144" s="495"/>
      <c r="I144" s="14"/>
    </row>
    <row r="145" spans="1:11" ht="45" customHeight="1" thickBot="1" x14ac:dyDescent="0.3">
      <c r="A145" s="522" t="s">
        <v>11</v>
      </c>
      <c r="B145" s="523"/>
      <c r="C145" s="498" t="str">
        <f>IF(ProjeAdi&gt;0,ProjeAdi,"")</f>
        <v/>
      </c>
      <c r="D145" s="499"/>
      <c r="E145" s="499"/>
      <c r="F145" s="499"/>
      <c r="G145" s="499"/>
      <c r="H145" s="500"/>
      <c r="I145" s="14"/>
    </row>
    <row r="146" spans="1:11" ht="30.2" customHeight="1" thickBot="1" x14ac:dyDescent="0.3">
      <c r="A146" s="525" t="s">
        <v>162</v>
      </c>
      <c r="B146" s="526"/>
      <c r="C146" s="498" t="str">
        <f>IF($C$6&lt;&gt;"",$C$6,"")</f>
        <v/>
      </c>
      <c r="D146" s="499"/>
      <c r="E146" s="499"/>
      <c r="F146" s="499"/>
      <c r="G146" s="499"/>
      <c r="H146" s="500"/>
      <c r="I146" s="14"/>
    </row>
    <row r="147" spans="1:11" s="83" customFormat="1" ht="37.15" customHeight="1" x14ac:dyDescent="0.25">
      <c r="A147" s="487" t="s">
        <v>7</v>
      </c>
      <c r="B147" s="487" t="s">
        <v>118</v>
      </c>
      <c r="C147" s="487" t="s">
        <v>119</v>
      </c>
      <c r="D147" s="487" t="s">
        <v>124</v>
      </c>
      <c r="E147" s="487" t="s">
        <v>125</v>
      </c>
      <c r="F147" s="487" t="s">
        <v>166</v>
      </c>
      <c r="G147" s="530" t="s">
        <v>46</v>
      </c>
      <c r="H147" s="530" t="s">
        <v>126</v>
      </c>
      <c r="I147" s="111"/>
      <c r="J147" s="126"/>
      <c r="K147" s="126"/>
    </row>
    <row r="148" spans="1:11" ht="18" customHeight="1" thickBot="1" x14ac:dyDescent="0.3">
      <c r="A148" s="505"/>
      <c r="B148" s="505"/>
      <c r="C148" s="505"/>
      <c r="D148" s="505"/>
      <c r="E148" s="505"/>
      <c r="F148" s="505"/>
      <c r="G148" s="531"/>
      <c r="H148" s="531"/>
      <c r="I148" s="14"/>
    </row>
    <row r="149" spans="1:11" ht="18" customHeight="1" x14ac:dyDescent="0.25">
      <c r="A149" s="54">
        <v>81</v>
      </c>
      <c r="B149" s="54"/>
      <c r="C149" s="55"/>
      <c r="D149" s="77"/>
      <c r="E149" s="77"/>
      <c r="F149" s="69"/>
      <c r="G149" s="297" t="str">
        <f>IF(AND(E149&lt;&gt;"",F149&lt;&gt;"",H149&lt;&gt;""),E149*F149,"")</f>
        <v/>
      </c>
      <c r="H149" s="85"/>
      <c r="I149" s="194" t="str">
        <f t="shared" ref="I149:I168" si="8">IF(AND(C149&lt;&gt;"",H149=""),"Stok Çıkış Tarihi Yazılmalıdır.","")</f>
        <v/>
      </c>
    </row>
    <row r="150" spans="1:11" ht="18" customHeight="1" x14ac:dyDescent="0.25">
      <c r="A150" s="36">
        <v>82</v>
      </c>
      <c r="B150" s="36"/>
      <c r="C150" s="37"/>
      <c r="D150" s="38"/>
      <c r="E150" s="38"/>
      <c r="F150" s="79"/>
      <c r="G150" s="314" t="str">
        <f t="shared" ref="G150:G168" si="9">IF(AND(E150&lt;&gt;"",F150&lt;&gt;"",H150&lt;&gt;""),E150*F150,"")</f>
        <v/>
      </c>
      <c r="H150" s="87"/>
      <c r="I150" s="194" t="str">
        <f t="shared" si="8"/>
        <v/>
      </c>
    </row>
    <row r="151" spans="1:11" ht="18" customHeight="1" x14ac:dyDescent="0.25">
      <c r="A151" s="36">
        <v>83</v>
      </c>
      <c r="B151" s="36"/>
      <c r="C151" s="37"/>
      <c r="D151" s="38"/>
      <c r="E151" s="38"/>
      <c r="F151" s="79"/>
      <c r="G151" s="314" t="str">
        <f t="shared" si="9"/>
        <v/>
      </c>
      <c r="H151" s="87"/>
      <c r="I151" s="194" t="str">
        <f t="shared" si="8"/>
        <v/>
      </c>
    </row>
    <row r="152" spans="1:11" ht="18" customHeight="1" x14ac:dyDescent="0.25">
      <c r="A152" s="36">
        <v>84</v>
      </c>
      <c r="B152" s="36"/>
      <c r="C152" s="37"/>
      <c r="D152" s="38"/>
      <c r="E152" s="38"/>
      <c r="F152" s="79"/>
      <c r="G152" s="314" t="str">
        <f t="shared" si="9"/>
        <v/>
      </c>
      <c r="H152" s="87"/>
      <c r="I152" s="194" t="str">
        <f t="shared" si="8"/>
        <v/>
      </c>
    </row>
    <row r="153" spans="1:11" ht="18" customHeight="1" x14ac:dyDescent="0.25">
      <c r="A153" s="36">
        <v>85</v>
      </c>
      <c r="B153" s="36"/>
      <c r="C153" s="37"/>
      <c r="D153" s="38"/>
      <c r="E153" s="38"/>
      <c r="F153" s="79"/>
      <c r="G153" s="314" t="str">
        <f t="shared" si="9"/>
        <v/>
      </c>
      <c r="H153" s="87"/>
      <c r="I153" s="194" t="str">
        <f t="shared" si="8"/>
        <v/>
      </c>
    </row>
    <row r="154" spans="1:11" ht="18" customHeight="1" x14ac:dyDescent="0.25">
      <c r="A154" s="36">
        <v>86</v>
      </c>
      <c r="B154" s="36"/>
      <c r="C154" s="37"/>
      <c r="D154" s="38"/>
      <c r="E154" s="38"/>
      <c r="F154" s="79"/>
      <c r="G154" s="314" t="str">
        <f t="shared" si="9"/>
        <v/>
      </c>
      <c r="H154" s="87"/>
      <c r="I154" s="194" t="str">
        <f t="shared" si="8"/>
        <v/>
      </c>
    </row>
    <row r="155" spans="1:11" ht="18" customHeight="1" x14ac:dyDescent="0.25">
      <c r="A155" s="36">
        <v>87</v>
      </c>
      <c r="B155" s="36"/>
      <c r="C155" s="37"/>
      <c r="D155" s="38"/>
      <c r="E155" s="38"/>
      <c r="F155" s="79"/>
      <c r="G155" s="314" t="str">
        <f t="shared" si="9"/>
        <v/>
      </c>
      <c r="H155" s="87"/>
      <c r="I155" s="194" t="str">
        <f t="shared" si="8"/>
        <v/>
      </c>
    </row>
    <row r="156" spans="1:11" ht="18" customHeight="1" x14ac:dyDescent="0.25">
      <c r="A156" s="36">
        <v>88</v>
      </c>
      <c r="B156" s="36"/>
      <c r="C156" s="37"/>
      <c r="D156" s="38"/>
      <c r="E156" s="38"/>
      <c r="F156" s="79"/>
      <c r="G156" s="314" t="str">
        <f t="shared" si="9"/>
        <v/>
      </c>
      <c r="H156" s="87"/>
      <c r="I156" s="194" t="str">
        <f t="shared" si="8"/>
        <v/>
      </c>
    </row>
    <row r="157" spans="1:11" ht="18" customHeight="1" x14ac:dyDescent="0.25">
      <c r="A157" s="36">
        <v>89</v>
      </c>
      <c r="B157" s="36"/>
      <c r="C157" s="37"/>
      <c r="D157" s="38"/>
      <c r="E157" s="38"/>
      <c r="F157" s="79"/>
      <c r="G157" s="314" t="str">
        <f t="shared" si="9"/>
        <v/>
      </c>
      <c r="H157" s="87"/>
      <c r="I157" s="194" t="str">
        <f t="shared" si="8"/>
        <v/>
      </c>
    </row>
    <row r="158" spans="1:11" ht="18" customHeight="1" x14ac:dyDescent="0.25">
      <c r="A158" s="36">
        <v>90</v>
      </c>
      <c r="B158" s="36"/>
      <c r="C158" s="37"/>
      <c r="D158" s="38"/>
      <c r="E158" s="38"/>
      <c r="F158" s="79"/>
      <c r="G158" s="314" t="str">
        <f t="shared" si="9"/>
        <v/>
      </c>
      <c r="H158" s="87"/>
      <c r="I158" s="194" t="str">
        <f t="shared" si="8"/>
        <v/>
      </c>
    </row>
    <row r="159" spans="1:11" ht="18" customHeight="1" x14ac:dyDescent="0.25">
      <c r="A159" s="36">
        <v>91</v>
      </c>
      <c r="B159" s="36"/>
      <c r="C159" s="37"/>
      <c r="D159" s="38"/>
      <c r="E159" s="38"/>
      <c r="F159" s="79"/>
      <c r="G159" s="314" t="str">
        <f t="shared" si="9"/>
        <v/>
      </c>
      <c r="H159" s="87"/>
      <c r="I159" s="194" t="str">
        <f t="shared" si="8"/>
        <v/>
      </c>
    </row>
    <row r="160" spans="1:11" ht="18" customHeight="1" x14ac:dyDescent="0.25">
      <c r="A160" s="36">
        <v>92</v>
      </c>
      <c r="B160" s="36"/>
      <c r="C160" s="37"/>
      <c r="D160" s="38"/>
      <c r="E160" s="38"/>
      <c r="F160" s="79"/>
      <c r="G160" s="314" t="str">
        <f t="shared" si="9"/>
        <v/>
      </c>
      <c r="H160" s="87"/>
      <c r="I160" s="194" t="str">
        <f t="shared" si="8"/>
        <v/>
      </c>
    </row>
    <row r="161" spans="1:10" ht="18" customHeight="1" x14ac:dyDescent="0.25">
      <c r="A161" s="36">
        <v>93</v>
      </c>
      <c r="B161" s="36"/>
      <c r="C161" s="37"/>
      <c r="D161" s="38"/>
      <c r="E161" s="38"/>
      <c r="F161" s="79"/>
      <c r="G161" s="314" t="str">
        <f t="shared" si="9"/>
        <v/>
      </c>
      <c r="H161" s="87"/>
      <c r="I161" s="194" t="str">
        <f t="shared" si="8"/>
        <v/>
      </c>
    </row>
    <row r="162" spans="1:10" ht="18" customHeight="1" x14ac:dyDescent="0.25">
      <c r="A162" s="36">
        <v>94</v>
      </c>
      <c r="B162" s="36"/>
      <c r="C162" s="37"/>
      <c r="D162" s="38"/>
      <c r="E162" s="38"/>
      <c r="F162" s="79"/>
      <c r="G162" s="314" t="str">
        <f t="shared" si="9"/>
        <v/>
      </c>
      <c r="H162" s="87"/>
      <c r="I162" s="194" t="str">
        <f t="shared" si="8"/>
        <v/>
      </c>
    </row>
    <row r="163" spans="1:10" ht="18" customHeight="1" x14ac:dyDescent="0.25">
      <c r="A163" s="36">
        <v>95</v>
      </c>
      <c r="B163" s="36"/>
      <c r="C163" s="37"/>
      <c r="D163" s="38"/>
      <c r="E163" s="38"/>
      <c r="F163" s="79"/>
      <c r="G163" s="314" t="str">
        <f t="shared" si="9"/>
        <v/>
      </c>
      <c r="H163" s="87"/>
      <c r="I163" s="194" t="str">
        <f t="shared" si="8"/>
        <v/>
      </c>
    </row>
    <row r="164" spans="1:10" ht="18" customHeight="1" x14ac:dyDescent="0.25">
      <c r="A164" s="36">
        <v>96</v>
      </c>
      <c r="B164" s="36"/>
      <c r="C164" s="37"/>
      <c r="D164" s="38"/>
      <c r="E164" s="38"/>
      <c r="F164" s="79"/>
      <c r="G164" s="314" t="str">
        <f t="shared" si="9"/>
        <v/>
      </c>
      <c r="H164" s="87"/>
      <c r="I164" s="194" t="str">
        <f t="shared" si="8"/>
        <v/>
      </c>
    </row>
    <row r="165" spans="1:10" ht="18" customHeight="1" x14ac:dyDescent="0.25">
      <c r="A165" s="36">
        <v>97</v>
      </c>
      <c r="B165" s="36"/>
      <c r="C165" s="37"/>
      <c r="D165" s="38"/>
      <c r="E165" s="38"/>
      <c r="F165" s="79"/>
      <c r="G165" s="314" t="str">
        <f t="shared" si="9"/>
        <v/>
      </c>
      <c r="H165" s="87"/>
      <c r="I165" s="194" t="str">
        <f t="shared" si="8"/>
        <v/>
      </c>
    </row>
    <row r="166" spans="1:10" ht="18" customHeight="1" x14ac:dyDescent="0.25">
      <c r="A166" s="36">
        <v>98</v>
      </c>
      <c r="B166" s="36"/>
      <c r="C166" s="37"/>
      <c r="D166" s="38"/>
      <c r="E166" s="38"/>
      <c r="F166" s="79"/>
      <c r="G166" s="314" t="str">
        <f t="shared" si="9"/>
        <v/>
      </c>
      <c r="H166" s="87"/>
      <c r="I166" s="194" t="str">
        <f t="shared" si="8"/>
        <v/>
      </c>
    </row>
    <row r="167" spans="1:10" ht="18" customHeight="1" x14ac:dyDescent="0.25">
      <c r="A167" s="36">
        <v>99</v>
      </c>
      <c r="B167" s="36"/>
      <c r="C167" s="37"/>
      <c r="D167" s="38"/>
      <c r="E167" s="38"/>
      <c r="F167" s="79"/>
      <c r="G167" s="314" t="str">
        <f t="shared" si="9"/>
        <v/>
      </c>
      <c r="H167" s="87"/>
      <c r="I167" s="194" t="str">
        <f t="shared" si="8"/>
        <v/>
      </c>
    </row>
    <row r="168" spans="1:10" ht="18" customHeight="1" thickBot="1" x14ac:dyDescent="0.3">
      <c r="A168" s="39">
        <v>100</v>
      </c>
      <c r="B168" s="39"/>
      <c r="C168" s="40"/>
      <c r="D168" s="41"/>
      <c r="E168" s="41"/>
      <c r="F168" s="81"/>
      <c r="G168" s="315" t="str">
        <f t="shared" si="9"/>
        <v/>
      </c>
      <c r="H168" s="89"/>
      <c r="I168" s="194" t="str">
        <f t="shared" si="8"/>
        <v/>
      </c>
    </row>
    <row r="169" spans="1:10" ht="18" customHeight="1" thickBot="1" x14ac:dyDescent="0.3">
      <c r="F169" s="12" t="s">
        <v>147</v>
      </c>
      <c r="G169" s="281">
        <f>IF(stok&lt;&gt;"",SUM(G149:G168)+G134,0)</f>
        <v>0</v>
      </c>
      <c r="H169" s="321"/>
      <c r="J169" s="193">
        <f>IF(G169&gt;G134,ROW(A175),0)</f>
        <v>0</v>
      </c>
    </row>
    <row r="171" spans="1:10" ht="30.2" customHeight="1" x14ac:dyDescent="0.25">
      <c r="A171" s="524" t="s">
        <v>158</v>
      </c>
      <c r="B171" s="524"/>
      <c r="C171" s="524"/>
      <c r="D171" s="524"/>
      <c r="E171" s="524"/>
      <c r="F171" s="524"/>
      <c r="G171" s="524"/>
      <c r="H171" s="524"/>
    </row>
    <row r="173" spans="1:10" ht="18.75" x14ac:dyDescent="0.3">
      <c r="A173" s="349" t="s">
        <v>43</v>
      </c>
      <c r="B173" s="350">
        <f ca="1">imzatarihi</f>
        <v>46091</v>
      </c>
      <c r="C173" s="352" t="s">
        <v>44</v>
      </c>
      <c r="D173" s="348" t="str">
        <f>IF(kurulusyetkilisi&gt;0,kurulusyetkilisi,"")</f>
        <v/>
      </c>
      <c r="E173" s="43"/>
      <c r="F173" s="43"/>
      <c r="G173" s="43"/>
    </row>
    <row r="174" spans="1:10" ht="18.75" x14ac:dyDescent="0.3">
      <c r="A174" s="43"/>
      <c r="B174" s="351"/>
      <c r="C174" s="352" t="s">
        <v>45</v>
      </c>
      <c r="D174" s="43"/>
      <c r="E174" s="43"/>
      <c r="F174" s="349"/>
      <c r="G174" s="43"/>
    </row>
    <row r="176" spans="1:10" x14ac:dyDescent="0.25">
      <c r="A176" s="501" t="s">
        <v>123</v>
      </c>
      <c r="B176" s="501"/>
      <c r="C176" s="501"/>
      <c r="D176" s="501"/>
      <c r="E176" s="501"/>
      <c r="F176" s="501"/>
      <c r="G176" s="501"/>
      <c r="H176" s="501"/>
      <c r="I176" s="14"/>
    </row>
    <row r="177" spans="1:11" x14ac:dyDescent="0.25">
      <c r="A177" s="489" t="str">
        <f>IF(YilDonem&lt;&gt;"",CONCATENATE(YilDonem," dönemine aittir."),"")</f>
        <v/>
      </c>
      <c r="B177" s="489"/>
      <c r="C177" s="489"/>
      <c r="D177" s="489"/>
      <c r="E177" s="489"/>
      <c r="F177" s="489"/>
      <c r="G177" s="489"/>
      <c r="H177" s="489"/>
      <c r="I177" s="14"/>
    </row>
    <row r="178" spans="1:11" ht="15.95" customHeight="1" thickBot="1" x14ac:dyDescent="0.3">
      <c r="A178" s="519" t="s">
        <v>149</v>
      </c>
      <c r="B178" s="519"/>
      <c r="C178" s="519"/>
      <c r="D178" s="519"/>
      <c r="E178" s="519"/>
      <c r="F178" s="519"/>
      <c r="G178" s="519"/>
      <c r="H178" s="519"/>
      <c r="I178" s="14"/>
    </row>
    <row r="179" spans="1:11" ht="31.7" customHeight="1" thickBot="1" x14ac:dyDescent="0.3">
      <c r="A179" s="520" t="s">
        <v>1</v>
      </c>
      <c r="B179" s="521"/>
      <c r="C179" s="493" t="str">
        <f>IF(ProjeNo&gt;0,ProjeNo,"")</f>
        <v/>
      </c>
      <c r="D179" s="494"/>
      <c r="E179" s="494"/>
      <c r="F179" s="494"/>
      <c r="G179" s="494"/>
      <c r="H179" s="495"/>
      <c r="I179" s="14"/>
    </row>
    <row r="180" spans="1:11" ht="45" customHeight="1" thickBot="1" x14ac:dyDescent="0.3">
      <c r="A180" s="522" t="s">
        <v>11</v>
      </c>
      <c r="B180" s="523"/>
      <c r="C180" s="498" t="str">
        <f>IF(ProjeAdi&gt;0,ProjeAdi,"")</f>
        <v/>
      </c>
      <c r="D180" s="499"/>
      <c r="E180" s="499"/>
      <c r="F180" s="499"/>
      <c r="G180" s="499"/>
      <c r="H180" s="500"/>
      <c r="I180" s="14"/>
    </row>
    <row r="181" spans="1:11" ht="30.2" customHeight="1" thickBot="1" x14ac:dyDescent="0.3">
      <c r="A181" s="525" t="s">
        <v>162</v>
      </c>
      <c r="B181" s="526"/>
      <c r="C181" s="498" t="str">
        <f>IF($C$6&lt;&gt;"",$C$6,"")</f>
        <v/>
      </c>
      <c r="D181" s="499"/>
      <c r="E181" s="499"/>
      <c r="F181" s="499"/>
      <c r="G181" s="499"/>
      <c r="H181" s="500"/>
      <c r="I181" s="14"/>
    </row>
    <row r="182" spans="1:11" s="83" customFormat="1" ht="37.15" customHeight="1" x14ac:dyDescent="0.25">
      <c r="A182" s="487" t="s">
        <v>7</v>
      </c>
      <c r="B182" s="487" t="s">
        <v>118</v>
      </c>
      <c r="C182" s="487" t="s">
        <v>119</v>
      </c>
      <c r="D182" s="487" t="s">
        <v>124</v>
      </c>
      <c r="E182" s="487" t="s">
        <v>125</v>
      </c>
      <c r="F182" s="487" t="s">
        <v>166</v>
      </c>
      <c r="G182" s="530" t="s">
        <v>46</v>
      </c>
      <c r="H182" s="530" t="s">
        <v>126</v>
      </c>
      <c r="I182" s="111"/>
      <c r="J182" s="126"/>
      <c r="K182" s="126"/>
    </row>
    <row r="183" spans="1:11" ht="18" customHeight="1" thickBot="1" x14ac:dyDescent="0.3">
      <c r="A183" s="505"/>
      <c r="B183" s="505"/>
      <c r="C183" s="505"/>
      <c r="D183" s="505"/>
      <c r="E183" s="505"/>
      <c r="F183" s="505"/>
      <c r="G183" s="531"/>
      <c r="H183" s="531"/>
      <c r="I183" s="14"/>
    </row>
    <row r="184" spans="1:11" ht="18" customHeight="1" x14ac:dyDescent="0.25">
      <c r="A184" s="54">
        <v>101</v>
      </c>
      <c r="B184" s="54"/>
      <c r="C184" s="55"/>
      <c r="D184" s="77"/>
      <c r="E184" s="77"/>
      <c r="F184" s="69"/>
      <c r="G184" s="297" t="str">
        <f>IF(AND(E184&lt;&gt;"",F184&lt;&gt;"",H184&lt;&gt;""),E184*F184,"")</f>
        <v/>
      </c>
      <c r="H184" s="85"/>
      <c r="I184" s="194" t="str">
        <f t="shared" ref="I184:I203" si="10">IF(AND(C184&lt;&gt;"",H184=""),"Stok Çıkış Tarihi Yazılmalıdır.","")</f>
        <v/>
      </c>
    </row>
    <row r="185" spans="1:11" ht="18" customHeight="1" x14ac:dyDescent="0.25">
      <c r="A185" s="36">
        <v>102</v>
      </c>
      <c r="B185" s="36"/>
      <c r="C185" s="37"/>
      <c r="D185" s="38"/>
      <c r="E185" s="38"/>
      <c r="F185" s="79"/>
      <c r="G185" s="314" t="str">
        <f t="shared" ref="G185:G203" si="11">IF(AND(E185&lt;&gt;"",F185&lt;&gt;"",H185&lt;&gt;""),E185*F185,"")</f>
        <v/>
      </c>
      <c r="H185" s="87"/>
      <c r="I185" s="194" t="str">
        <f t="shared" si="10"/>
        <v/>
      </c>
    </row>
    <row r="186" spans="1:11" ht="18" customHeight="1" x14ac:dyDescent="0.25">
      <c r="A186" s="36">
        <v>103</v>
      </c>
      <c r="B186" s="36"/>
      <c r="C186" s="37"/>
      <c r="D186" s="38"/>
      <c r="E186" s="38"/>
      <c r="F186" s="79"/>
      <c r="G186" s="314" t="str">
        <f t="shared" si="11"/>
        <v/>
      </c>
      <c r="H186" s="87"/>
      <c r="I186" s="194" t="str">
        <f t="shared" si="10"/>
        <v/>
      </c>
    </row>
    <row r="187" spans="1:11" ht="18" customHeight="1" x14ac:dyDescent="0.25">
      <c r="A187" s="36">
        <v>104</v>
      </c>
      <c r="B187" s="36"/>
      <c r="C187" s="37"/>
      <c r="D187" s="38"/>
      <c r="E187" s="38"/>
      <c r="F187" s="79"/>
      <c r="G187" s="314" t="str">
        <f t="shared" si="11"/>
        <v/>
      </c>
      <c r="H187" s="87"/>
      <c r="I187" s="194" t="str">
        <f t="shared" si="10"/>
        <v/>
      </c>
    </row>
    <row r="188" spans="1:11" ht="18" customHeight="1" x14ac:dyDescent="0.25">
      <c r="A188" s="36">
        <v>105</v>
      </c>
      <c r="B188" s="36"/>
      <c r="C188" s="37"/>
      <c r="D188" s="38"/>
      <c r="E188" s="38"/>
      <c r="F188" s="79"/>
      <c r="G188" s="314" t="str">
        <f t="shared" si="11"/>
        <v/>
      </c>
      <c r="H188" s="87"/>
      <c r="I188" s="194" t="str">
        <f t="shared" si="10"/>
        <v/>
      </c>
    </row>
    <row r="189" spans="1:11" ht="18" customHeight="1" x14ac:dyDescent="0.25">
      <c r="A189" s="36">
        <v>106</v>
      </c>
      <c r="B189" s="36"/>
      <c r="C189" s="37"/>
      <c r="D189" s="38"/>
      <c r="E189" s="38"/>
      <c r="F189" s="79"/>
      <c r="G189" s="314" t="str">
        <f t="shared" si="11"/>
        <v/>
      </c>
      <c r="H189" s="87"/>
      <c r="I189" s="194" t="str">
        <f t="shared" si="10"/>
        <v/>
      </c>
    </row>
    <row r="190" spans="1:11" ht="18" customHeight="1" x14ac:dyDescent="0.25">
      <c r="A190" s="36">
        <v>107</v>
      </c>
      <c r="B190" s="36"/>
      <c r="C190" s="37"/>
      <c r="D190" s="38"/>
      <c r="E190" s="38"/>
      <c r="F190" s="79"/>
      <c r="G190" s="314" t="str">
        <f t="shared" si="11"/>
        <v/>
      </c>
      <c r="H190" s="87"/>
      <c r="I190" s="194" t="str">
        <f t="shared" si="10"/>
        <v/>
      </c>
    </row>
    <row r="191" spans="1:11" ht="18" customHeight="1" x14ac:dyDescent="0.25">
      <c r="A191" s="36">
        <v>108</v>
      </c>
      <c r="B191" s="36"/>
      <c r="C191" s="37"/>
      <c r="D191" s="38"/>
      <c r="E191" s="38"/>
      <c r="F191" s="79"/>
      <c r="G191" s="314" t="str">
        <f t="shared" si="11"/>
        <v/>
      </c>
      <c r="H191" s="87"/>
      <c r="I191" s="194" t="str">
        <f t="shared" si="10"/>
        <v/>
      </c>
    </row>
    <row r="192" spans="1:11" ht="18" customHeight="1" x14ac:dyDescent="0.25">
      <c r="A192" s="36">
        <v>109</v>
      </c>
      <c r="B192" s="36"/>
      <c r="C192" s="37"/>
      <c r="D192" s="38"/>
      <c r="E192" s="38"/>
      <c r="F192" s="79"/>
      <c r="G192" s="314" t="str">
        <f t="shared" si="11"/>
        <v/>
      </c>
      <c r="H192" s="87"/>
      <c r="I192" s="194" t="str">
        <f t="shared" si="10"/>
        <v/>
      </c>
    </row>
    <row r="193" spans="1:10" ht="18" customHeight="1" x14ac:dyDescent="0.25">
      <c r="A193" s="36">
        <v>110</v>
      </c>
      <c r="B193" s="36"/>
      <c r="C193" s="37"/>
      <c r="D193" s="38"/>
      <c r="E193" s="38"/>
      <c r="F193" s="79"/>
      <c r="G193" s="314" t="str">
        <f t="shared" si="11"/>
        <v/>
      </c>
      <c r="H193" s="87"/>
      <c r="I193" s="194" t="str">
        <f t="shared" si="10"/>
        <v/>
      </c>
    </row>
    <row r="194" spans="1:10" ht="18" customHeight="1" x14ac:dyDescent="0.25">
      <c r="A194" s="36">
        <v>111</v>
      </c>
      <c r="B194" s="36"/>
      <c r="C194" s="37"/>
      <c r="D194" s="38"/>
      <c r="E194" s="38"/>
      <c r="F194" s="79"/>
      <c r="G194" s="314" t="str">
        <f t="shared" si="11"/>
        <v/>
      </c>
      <c r="H194" s="87"/>
      <c r="I194" s="194" t="str">
        <f t="shared" si="10"/>
        <v/>
      </c>
    </row>
    <row r="195" spans="1:10" ht="18" customHeight="1" x14ac:dyDescent="0.25">
      <c r="A195" s="36">
        <v>112</v>
      </c>
      <c r="B195" s="36"/>
      <c r="C195" s="37"/>
      <c r="D195" s="38"/>
      <c r="E195" s="38"/>
      <c r="F195" s="79"/>
      <c r="G195" s="314" t="str">
        <f t="shared" si="11"/>
        <v/>
      </c>
      <c r="H195" s="87"/>
      <c r="I195" s="194" t="str">
        <f t="shared" si="10"/>
        <v/>
      </c>
    </row>
    <row r="196" spans="1:10" ht="18" customHeight="1" x14ac:dyDescent="0.25">
      <c r="A196" s="36">
        <v>113</v>
      </c>
      <c r="B196" s="36"/>
      <c r="C196" s="37"/>
      <c r="D196" s="38"/>
      <c r="E196" s="38"/>
      <c r="F196" s="79"/>
      <c r="G196" s="314" t="str">
        <f t="shared" si="11"/>
        <v/>
      </c>
      <c r="H196" s="87"/>
      <c r="I196" s="194" t="str">
        <f t="shared" si="10"/>
        <v/>
      </c>
    </row>
    <row r="197" spans="1:10" ht="18" customHeight="1" x14ac:dyDescent="0.25">
      <c r="A197" s="36">
        <v>114</v>
      </c>
      <c r="B197" s="36"/>
      <c r="C197" s="37"/>
      <c r="D197" s="38"/>
      <c r="E197" s="38"/>
      <c r="F197" s="79"/>
      <c r="G197" s="314" t="str">
        <f t="shared" si="11"/>
        <v/>
      </c>
      <c r="H197" s="87"/>
      <c r="I197" s="194" t="str">
        <f t="shared" si="10"/>
        <v/>
      </c>
    </row>
    <row r="198" spans="1:10" ht="18" customHeight="1" x14ac:dyDescent="0.25">
      <c r="A198" s="36">
        <v>115</v>
      </c>
      <c r="B198" s="36"/>
      <c r="C198" s="37"/>
      <c r="D198" s="38"/>
      <c r="E198" s="38"/>
      <c r="F198" s="79"/>
      <c r="G198" s="314" t="str">
        <f t="shared" si="11"/>
        <v/>
      </c>
      <c r="H198" s="87"/>
      <c r="I198" s="194" t="str">
        <f t="shared" si="10"/>
        <v/>
      </c>
    </row>
    <row r="199" spans="1:10" ht="18" customHeight="1" x14ac:dyDescent="0.25">
      <c r="A199" s="36">
        <v>116</v>
      </c>
      <c r="B199" s="36"/>
      <c r="C199" s="37"/>
      <c r="D199" s="38"/>
      <c r="E199" s="38"/>
      <c r="F199" s="79"/>
      <c r="G199" s="314" t="str">
        <f t="shared" si="11"/>
        <v/>
      </c>
      <c r="H199" s="87"/>
      <c r="I199" s="194" t="str">
        <f t="shared" si="10"/>
        <v/>
      </c>
    </row>
    <row r="200" spans="1:10" ht="18" customHeight="1" x14ac:dyDescent="0.25">
      <c r="A200" s="36">
        <v>117</v>
      </c>
      <c r="B200" s="36"/>
      <c r="C200" s="37"/>
      <c r="D200" s="38"/>
      <c r="E200" s="38"/>
      <c r="F200" s="79"/>
      <c r="G200" s="314" t="str">
        <f t="shared" si="11"/>
        <v/>
      </c>
      <c r="H200" s="87"/>
      <c r="I200" s="194" t="str">
        <f t="shared" si="10"/>
        <v/>
      </c>
    </row>
    <row r="201" spans="1:10" ht="18" customHeight="1" x14ac:dyDescent="0.25">
      <c r="A201" s="36">
        <v>118</v>
      </c>
      <c r="B201" s="36"/>
      <c r="C201" s="37"/>
      <c r="D201" s="38"/>
      <c r="E201" s="38"/>
      <c r="F201" s="79"/>
      <c r="G201" s="314" t="str">
        <f t="shared" si="11"/>
        <v/>
      </c>
      <c r="H201" s="87"/>
      <c r="I201" s="194" t="str">
        <f t="shared" si="10"/>
        <v/>
      </c>
    </row>
    <row r="202" spans="1:10" ht="18" customHeight="1" x14ac:dyDescent="0.25">
      <c r="A202" s="36">
        <v>119</v>
      </c>
      <c r="B202" s="36"/>
      <c r="C202" s="37"/>
      <c r="D202" s="38"/>
      <c r="E202" s="38"/>
      <c r="F202" s="79"/>
      <c r="G202" s="314" t="str">
        <f t="shared" si="11"/>
        <v/>
      </c>
      <c r="H202" s="87"/>
      <c r="I202" s="194" t="str">
        <f t="shared" si="10"/>
        <v/>
      </c>
    </row>
    <row r="203" spans="1:10" ht="18" customHeight="1" thickBot="1" x14ac:dyDescent="0.3">
      <c r="A203" s="39">
        <v>120</v>
      </c>
      <c r="B203" s="39"/>
      <c r="C203" s="40"/>
      <c r="D203" s="41"/>
      <c r="E203" s="41"/>
      <c r="F203" s="81"/>
      <c r="G203" s="315" t="str">
        <f t="shared" si="11"/>
        <v/>
      </c>
      <c r="H203" s="89"/>
      <c r="I203" s="194" t="str">
        <f t="shared" si="10"/>
        <v/>
      </c>
    </row>
    <row r="204" spans="1:10" ht="18" customHeight="1" thickBot="1" x14ac:dyDescent="0.3">
      <c r="F204" s="12" t="s">
        <v>147</v>
      </c>
      <c r="G204" s="281">
        <f>IF(stok&lt;&gt;"",SUM(G184:G203)+G169,0)</f>
        <v>0</v>
      </c>
      <c r="H204" s="321"/>
      <c r="J204" s="193">
        <f>IF(G204&gt;G169,ROW(A210),0)</f>
        <v>0</v>
      </c>
    </row>
    <row r="206" spans="1:10" ht="30.2" customHeight="1" x14ac:dyDescent="0.25">
      <c r="A206" s="524" t="s">
        <v>158</v>
      </c>
      <c r="B206" s="524"/>
      <c r="C206" s="524"/>
      <c r="D206" s="524"/>
      <c r="E206" s="524"/>
      <c r="F206" s="524"/>
      <c r="G206" s="524"/>
      <c r="H206" s="524"/>
    </row>
    <row r="208" spans="1:10" ht="18.75" x14ac:dyDescent="0.3">
      <c r="A208" s="349" t="s">
        <v>43</v>
      </c>
      <c r="B208" s="350">
        <f ca="1">imzatarihi</f>
        <v>46091</v>
      </c>
      <c r="C208" s="352" t="s">
        <v>44</v>
      </c>
      <c r="D208" s="348" t="str">
        <f>IF(kurulusyetkilisi&gt;0,kurulusyetkilisi,"")</f>
        <v/>
      </c>
      <c r="E208" s="43"/>
      <c r="F208" s="43"/>
      <c r="G208" s="43"/>
    </row>
    <row r="209" spans="1:11" ht="18.75" x14ac:dyDescent="0.3">
      <c r="A209" s="43"/>
      <c r="B209" s="351"/>
      <c r="C209" s="352" t="s">
        <v>45</v>
      </c>
      <c r="D209" s="43"/>
      <c r="E209" s="43"/>
      <c r="F209" s="349"/>
      <c r="G209" s="43"/>
    </row>
    <row r="211" spans="1:11" x14ac:dyDescent="0.25">
      <c r="A211" s="501" t="s">
        <v>123</v>
      </c>
      <c r="B211" s="501"/>
      <c r="C211" s="501"/>
      <c r="D211" s="501"/>
      <c r="E211" s="501"/>
      <c r="F211" s="501"/>
      <c r="G211" s="501"/>
      <c r="H211" s="501"/>
      <c r="I211" s="14"/>
    </row>
    <row r="212" spans="1:11" x14ac:dyDescent="0.25">
      <c r="A212" s="489" t="str">
        <f>IF(YilDonem&lt;&gt;"",CONCATENATE(YilDonem," dönemine aittir."),"")</f>
        <v/>
      </c>
      <c r="B212" s="489"/>
      <c r="C212" s="489"/>
      <c r="D212" s="489"/>
      <c r="E212" s="489"/>
      <c r="F212" s="489"/>
      <c r="G212" s="489"/>
      <c r="H212" s="489"/>
      <c r="I212" s="14"/>
    </row>
    <row r="213" spans="1:11" ht="15.95" customHeight="1" thickBot="1" x14ac:dyDescent="0.3">
      <c r="A213" s="519" t="s">
        <v>149</v>
      </c>
      <c r="B213" s="519"/>
      <c r="C213" s="519"/>
      <c r="D213" s="519"/>
      <c r="E213" s="519"/>
      <c r="F213" s="519"/>
      <c r="G213" s="519"/>
      <c r="H213" s="519"/>
      <c r="I213" s="14"/>
    </row>
    <row r="214" spans="1:11" ht="31.7" customHeight="1" thickBot="1" x14ac:dyDescent="0.3">
      <c r="A214" s="520" t="s">
        <v>1</v>
      </c>
      <c r="B214" s="521"/>
      <c r="C214" s="493" t="str">
        <f>IF(ProjeNo&gt;0,ProjeNo,"")</f>
        <v/>
      </c>
      <c r="D214" s="494"/>
      <c r="E214" s="494"/>
      <c r="F214" s="494"/>
      <c r="G214" s="494"/>
      <c r="H214" s="495"/>
      <c r="I214" s="14"/>
    </row>
    <row r="215" spans="1:11" ht="45" customHeight="1" thickBot="1" x14ac:dyDescent="0.3">
      <c r="A215" s="522" t="s">
        <v>11</v>
      </c>
      <c r="B215" s="523"/>
      <c r="C215" s="498" t="str">
        <f>IF(ProjeAdi&gt;0,ProjeAdi,"")</f>
        <v/>
      </c>
      <c r="D215" s="499"/>
      <c r="E215" s="499"/>
      <c r="F215" s="499"/>
      <c r="G215" s="499"/>
      <c r="H215" s="500"/>
      <c r="I215" s="14"/>
    </row>
    <row r="216" spans="1:11" ht="30.2" customHeight="1" thickBot="1" x14ac:dyDescent="0.3">
      <c r="A216" s="525" t="s">
        <v>162</v>
      </c>
      <c r="B216" s="526"/>
      <c r="C216" s="498" t="str">
        <f>IF($C$6&lt;&gt;"",$C$6,"")</f>
        <v/>
      </c>
      <c r="D216" s="499"/>
      <c r="E216" s="499"/>
      <c r="F216" s="499"/>
      <c r="G216" s="499"/>
      <c r="H216" s="500"/>
      <c r="I216" s="14"/>
    </row>
    <row r="217" spans="1:11" s="83" customFormat="1" ht="37.15" customHeight="1" x14ac:dyDescent="0.25">
      <c r="A217" s="487" t="s">
        <v>7</v>
      </c>
      <c r="B217" s="487" t="s">
        <v>118</v>
      </c>
      <c r="C217" s="487" t="s">
        <v>119</v>
      </c>
      <c r="D217" s="487" t="s">
        <v>124</v>
      </c>
      <c r="E217" s="487" t="s">
        <v>125</v>
      </c>
      <c r="F217" s="487" t="s">
        <v>166</v>
      </c>
      <c r="G217" s="530" t="s">
        <v>46</v>
      </c>
      <c r="H217" s="530" t="s">
        <v>126</v>
      </c>
      <c r="I217" s="111"/>
      <c r="J217" s="126"/>
      <c r="K217" s="126"/>
    </row>
    <row r="218" spans="1:11" ht="18" customHeight="1" thickBot="1" x14ac:dyDescent="0.3">
      <c r="A218" s="505"/>
      <c r="B218" s="505"/>
      <c r="C218" s="505"/>
      <c r="D218" s="505"/>
      <c r="E218" s="505"/>
      <c r="F218" s="505"/>
      <c r="G218" s="531"/>
      <c r="H218" s="531"/>
      <c r="I218" s="14"/>
    </row>
    <row r="219" spans="1:11" ht="18" customHeight="1" x14ac:dyDescent="0.25">
      <c r="A219" s="54">
        <v>121</v>
      </c>
      <c r="B219" s="54"/>
      <c r="C219" s="55"/>
      <c r="D219" s="77"/>
      <c r="E219" s="77"/>
      <c r="F219" s="69"/>
      <c r="G219" s="297" t="str">
        <f>IF(AND(E219&lt;&gt;"",F219&lt;&gt;"",H219&lt;&gt;""),E219*F219,"")</f>
        <v/>
      </c>
      <c r="H219" s="85"/>
      <c r="I219" s="194" t="str">
        <f t="shared" ref="I219:I238" si="12">IF(AND(C219&lt;&gt;"",H219=""),"Stok Çıkış Tarihi Yazılmalıdır.","")</f>
        <v/>
      </c>
    </row>
    <row r="220" spans="1:11" ht="18" customHeight="1" x14ac:dyDescent="0.25">
      <c r="A220" s="36">
        <v>122</v>
      </c>
      <c r="B220" s="36"/>
      <c r="C220" s="37"/>
      <c r="D220" s="38"/>
      <c r="E220" s="38"/>
      <c r="F220" s="79"/>
      <c r="G220" s="314" t="str">
        <f t="shared" ref="G220:G238" si="13">IF(AND(E220&lt;&gt;"",F220&lt;&gt;"",H220&lt;&gt;""),E220*F220,"")</f>
        <v/>
      </c>
      <c r="H220" s="87"/>
      <c r="I220" s="194" t="str">
        <f t="shared" si="12"/>
        <v/>
      </c>
    </row>
    <row r="221" spans="1:11" ht="18" customHeight="1" x14ac:dyDescent="0.25">
      <c r="A221" s="36">
        <v>123</v>
      </c>
      <c r="B221" s="36"/>
      <c r="C221" s="37"/>
      <c r="D221" s="38"/>
      <c r="E221" s="38"/>
      <c r="F221" s="79"/>
      <c r="G221" s="314" t="str">
        <f t="shared" si="13"/>
        <v/>
      </c>
      <c r="H221" s="87"/>
      <c r="I221" s="194" t="str">
        <f t="shared" si="12"/>
        <v/>
      </c>
    </row>
    <row r="222" spans="1:11" ht="18" customHeight="1" x14ac:dyDescent="0.25">
      <c r="A222" s="36">
        <v>124</v>
      </c>
      <c r="B222" s="36"/>
      <c r="C222" s="37"/>
      <c r="D222" s="38"/>
      <c r="E222" s="38"/>
      <c r="F222" s="79"/>
      <c r="G222" s="314" t="str">
        <f t="shared" si="13"/>
        <v/>
      </c>
      <c r="H222" s="87"/>
      <c r="I222" s="194" t="str">
        <f t="shared" si="12"/>
        <v/>
      </c>
    </row>
    <row r="223" spans="1:11" ht="18" customHeight="1" x14ac:dyDescent="0.25">
      <c r="A223" s="36">
        <v>125</v>
      </c>
      <c r="B223" s="36"/>
      <c r="C223" s="37"/>
      <c r="D223" s="38"/>
      <c r="E223" s="38"/>
      <c r="F223" s="79"/>
      <c r="G223" s="314" t="str">
        <f t="shared" si="13"/>
        <v/>
      </c>
      <c r="H223" s="87"/>
      <c r="I223" s="194" t="str">
        <f t="shared" si="12"/>
        <v/>
      </c>
    </row>
    <row r="224" spans="1:11" ht="18" customHeight="1" x14ac:dyDescent="0.25">
      <c r="A224" s="36">
        <v>126</v>
      </c>
      <c r="B224" s="36"/>
      <c r="C224" s="37"/>
      <c r="D224" s="38"/>
      <c r="E224" s="38"/>
      <c r="F224" s="79"/>
      <c r="G224" s="314" t="str">
        <f t="shared" si="13"/>
        <v/>
      </c>
      <c r="H224" s="87"/>
      <c r="I224" s="194" t="str">
        <f t="shared" si="12"/>
        <v/>
      </c>
    </row>
    <row r="225" spans="1:10" ht="18" customHeight="1" x14ac:dyDescent="0.25">
      <c r="A225" s="36">
        <v>127</v>
      </c>
      <c r="B225" s="36"/>
      <c r="C225" s="37"/>
      <c r="D225" s="38"/>
      <c r="E225" s="38"/>
      <c r="F225" s="79"/>
      <c r="G225" s="314" t="str">
        <f t="shared" si="13"/>
        <v/>
      </c>
      <c r="H225" s="87"/>
      <c r="I225" s="194" t="str">
        <f t="shared" si="12"/>
        <v/>
      </c>
    </row>
    <row r="226" spans="1:10" ht="18" customHeight="1" x14ac:dyDescent="0.25">
      <c r="A226" s="36">
        <v>128</v>
      </c>
      <c r="B226" s="36"/>
      <c r="C226" s="37"/>
      <c r="D226" s="38"/>
      <c r="E226" s="38"/>
      <c r="F226" s="79"/>
      <c r="G226" s="314" t="str">
        <f t="shared" si="13"/>
        <v/>
      </c>
      <c r="H226" s="87"/>
      <c r="I226" s="194" t="str">
        <f t="shared" si="12"/>
        <v/>
      </c>
    </row>
    <row r="227" spans="1:10" ht="18" customHeight="1" x14ac:dyDescent="0.25">
      <c r="A227" s="36">
        <v>129</v>
      </c>
      <c r="B227" s="36"/>
      <c r="C227" s="37"/>
      <c r="D227" s="38"/>
      <c r="E227" s="38"/>
      <c r="F227" s="79"/>
      <c r="G227" s="314" t="str">
        <f t="shared" si="13"/>
        <v/>
      </c>
      <c r="H227" s="87"/>
      <c r="I227" s="194" t="str">
        <f t="shared" si="12"/>
        <v/>
      </c>
    </row>
    <row r="228" spans="1:10" ht="18" customHeight="1" x14ac:dyDescent="0.25">
      <c r="A228" s="36">
        <v>130</v>
      </c>
      <c r="B228" s="36"/>
      <c r="C228" s="37"/>
      <c r="D228" s="38"/>
      <c r="E228" s="38"/>
      <c r="F228" s="79"/>
      <c r="G228" s="314" t="str">
        <f t="shared" si="13"/>
        <v/>
      </c>
      <c r="H228" s="87"/>
      <c r="I228" s="194" t="str">
        <f t="shared" si="12"/>
        <v/>
      </c>
    </row>
    <row r="229" spans="1:10" ht="18" customHeight="1" x14ac:dyDescent="0.25">
      <c r="A229" s="36">
        <v>131</v>
      </c>
      <c r="B229" s="36"/>
      <c r="C229" s="37"/>
      <c r="D229" s="38"/>
      <c r="E229" s="38"/>
      <c r="F229" s="79"/>
      <c r="G229" s="314" t="str">
        <f t="shared" si="13"/>
        <v/>
      </c>
      <c r="H229" s="87"/>
      <c r="I229" s="194" t="str">
        <f t="shared" si="12"/>
        <v/>
      </c>
    </row>
    <row r="230" spans="1:10" ht="18" customHeight="1" x14ac:dyDescent="0.25">
      <c r="A230" s="36">
        <v>132</v>
      </c>
      <c r="B230" s="36"/>
      <c r="C230" s="37"/>
      <c r="D230" s="38"/>
      <c r="E230" s="38"/>
      <c r="F230" s="79"/>
      <c r="G230" s="314" t="str">
        <f t="shared" si="13"/>
        <v/>
      </c>
      <c r="H230" s="87"/>
      <c r="I230" s="194" t="str">
        <f t="shared" si="12"/>
        <v/>
      </c>
    </row>
    <row r="231" spans="1:10" ht="18" customHeight="1" x14ac:dyDescent="0.25">
      <c r="A231" s="36">
        <v>133</v>
      </c>
      <c r="B231" s="36"/>
      <c r="C231" s="37"/>
      <c r="D231" s="38"/>
      <c r="E231" s="38"/>
      <c r="F231" s="79"/>
      <c r="G231" s="314" t="str">
        <f t="shared" si="13"/>
        <v/>
      </c>
      <c r="H231" s="87"/>
      <c r="I231" s="194" t="str">
        <f t="shared" si="12"/>
        <v/>
      </c>
    </row>
    <row r="232" spans="1:10" ht="18" customHeight="1" x14ac:dyDescent="0.25">
      <c r="A232" s="36">
        <v>134</v>
      </c>
      <c r="B232" s="36"/>
      <c r="C232" s="37"/>
      <c r="D232" s="38"/>
      <c r="E232" s="38"/>
      <c r="F232" s="79"/>
      <c r="G232" s="314" t="str">
        <f t="shared" si="13"/>
        <v/>
      </c>
      <c r="H232" s="87"/>
      <c r="I232" s="194" t="str">
        <f t="shared" si="12"/>
        <v/>
      </c>
    </row>
    <row r="233" spans="1:10" ht="18" customHeight="1" x14ac:dyDescent="0.25">
      <c r="A233" s="36">
        <v>135</v>
      </c>
      <c r="B233" s="36"/>
      <c r="C233" s="37"/>
      <c r="D233" s="38"/>
      <c r="E233" s="38"/>
      <c r="F233" s="79"/>
      <c r="G233" s="314" t="str">
        <f t="shared" si="13"/>
        <v/>
      </c>
      <c r="H233" s="87"/>
      <c r="I233" s="194" t="str">
        <f t="shared" si="12"/>
        <v/>
      </c>
    </row>
    <row r="234" spans="1:10" ht="18" customHeight="1" x14ac:dyDescent="0.25">
      <c r="A234" s="36">
        <v>136</v>
      </c>
      <c r="B234" s="36"/>
      <c r="C234" s="37"/>
      <c r="D234" s="38"/>
      <c r="E234" s="38"/>
      <c r="F234" s="79"/>
      <c r="G234" s="314" t="str">
        <f t="shared" si="13"/>
        <v/>
      </c>
      <c r="H234" s="87"/>
      <c r="I234" s="194" t="str">
        <f t="shared" si="12"/>
        <v/>
      </c>
    </row>
    <row r="235" spans="1:10" ht="18" customHeight="1" x14ac:dyDescent="0.25">
      <c r="A235" s="36">
        <v>137</v>
      </c>
      <c r="B235" s="36"/>
      <c r="C235" s="37"/>
      <c r="D235" s="38"/>
      <c r="E235" s="38"/>
      <c r="F235" s="79"/>
      <c r="G235" s="314" t="str">
        <f t="shared" si="13"/>
        <v/>
      </c>
      <c r="H235" s="87"/>
      <c r="I235" s="194" t="str">
        <f t="shared" si="12"/>
        <v/>
      </c>
    </row>
    <row r="236" spans="1:10" ht="18" customHeight="1" x14ac:dyDescent="0.25">
      <c r="A236" s="36">
        <v>138</v>
      </c>
      <c r="B236" s="36"/>
      <c r="C236" s="37"/>
      <c r="D236" s="38"/>
      <c r="E236" s="38"/>
      <c r="F236" s="79"/>
      <c r="G236" s="314" t="str">
        <f t="shared" si="13"/>
        <v/>
      </c>
      <c r="H236" s="87"/>
      <c r="I236" s="194" t="str">
        <f t="shared" si="12"/>
        <v/>
      </c>
    </row>
    <row r="237" spans="1:10" ht="18" customHeight="1" x14ac:dyDescent="0.25">
      <c r="A237" s="36">
        <v>139</v>
      </c>
      <c r="B237" s="36"/>
      <c r="C237" s="37"/>
      <c r="D237" s="38"/>
      <c r="E237" s="38"/>
      <c r="F237" s="79"/>
      <c r="G237" s="314" t="str">
        <f t="shared" si="13"/>
        <v/>
      </c>
      <c r="H237" s="87"/>
      <c r="I237" s="194" t="str">
        <f t="shared" si="12"/>
        <v/>
      </c>
    </row>
    <row r="238" spans="1:10" ht="18" customHeight="1" thickBot="1" x14ac:dyDescent="0.3">
      <c r="A238" s="39">
        <v>140</v>
      </c>
      <c r="B238" s="39"/>
      <c r="C238" s="40"/>
      <c r="D238" s="41"/>
      <c r="E238" s="41"/>
      <c r="F238" s="81"/>
      <c r="G238" s="315" t="str">
        <f t="shared" si="13"/>
        <v/>
      </c>
      <c r="H238" s="89"/>
      <c r="I238" s="194" t="str">
        <f t="shared" si="12"/>
        <v/>
      </c>
    </row>
    <row r="239" spans="1:10" ht="18" customHeight="1" thickBot="1" x14ac:dyDescent="0.3">
      <c r="F239" s="12" t="s">
        <v>147</v>
      </c>
      <c r="G239" s="281">
        <f>IF(stok&lt;&gt;"",SUM(G219:G238)+G204,0)</f>
        <v>0</v>
      </c>
      <c r="H239" s="321"/>
      <c r="J239" s="193">
        <f>IF(G239&gt;G204,ROW(A245),0)</f>
        <v>0</v>
      </c>
    </row>
    <row r="241" spans="1:11" ht="30.2" customHeight="1" x14ac:dyDescent="0.25">
      <c r="A241" s="524" t="s">
        <v>158</v>
      </c>
      <c r="B241" s="524"/>
      <c r="C241" s="524"/>
      <c r="D241" s="524"/>
      <c r="E241" s="524"/>
      <c r="F241" s="524"/>
      <c r="G241" s="524"/>
      <c r="H241" s="524"/>
    </row>
    <row r="243" spans="1:11" ht="18.75" x14ac:dyDescent="0.3">
      <c r="A243" s="349" t="s">
        <v>43</v>
      </c>
      <c r="B243" s="350">
        <f ca="1">imzatarihi</f>
        <v>46091</v>
      </c>
      <c r="C243" s="352" t="s">
        <v>44</v>
      </c>
      <c r="D243" s="348" t="str">
        <f>IF(kurulusyetkilisi&gt;0,kurulusyetkilisi,"")</f>
        <v/>
      </c>
      <c r="E243" s="43"/>
      <c r="F243" s="43"/>
      <c r="G243" s="43"/>
    </row>
    <row r="244" spans="1:11" ht="18.75" x14ac:dyDescent="0.3">
      <c r="A244" s="43"/>
      <c r="B244" s="351"/>
      <c r="C244" s="352" t="s">
        <v>45</v>
      </c>
      <c r="D244" s="43"/>
      <c r="E244" s="43"/>
      <c r="F244" s="349"/>
      <c r="G244" s="43"/>
    </row>
    <row r="246" spans="1:11" x14ac:dyDescent="0.25">
      <c r="A246" s="501" t="s">
        <v>123</v>
      </c>
      <c r="B246" s="501"/>
      <c r="C246" s="501"/>
      <c r="D246" s="501"/>
      <c r="E246" s="501"/>
      <c r="F246" s="501"/>
      <c r="G246" s="501"/>
      <c r="H246" s="501"/>
      <c r="I246" s="14"/>
    </row>
    <row r="247" spans="1:11" x14ac:dyDescent="0.25">
      <c r="A247" s="489" t="str">
        <f>IF(YilDonem&lt;&gt;"",CONCATENATE(YilDonem," dönemine aittir."),"")</f>
        <v/>
      </c>
      <c r="B247" s="489"/>
      <c r="C247" s="489"/>
      <c r="D247" s="489"/>
      <c r="E247" s="489"/>
      <c r="F247" s="489"/>
      <c r="G247" s="489"/>
      <c r="H247" s="489"/>
      <c r="I247" s="14"/>
    </row>
    <row r="248" spans="1:11" ht="15.95" customHeight="1" thickBot="1" x14ac:dyDescent="0.3">
      <c r="A248" s="519" t="s">
        <v>149</v>
      </c>
      <c r="B248" s="519"/>
      <c r="C248" s="519"/>
      <c r="D248" s="519"/>
      <c r="E248" s="519"/>
      <c r="F248" s="519"/>
      <c r="G248" s="519"/>
      <c r="H248" s="519"/>
      <c r="I248" s="14"/>
    </row>
    <row r="249" spans="1:11" ht="31.7" customHeight="1" thickBot="1" x14ac:dyDescent="0.3">
      <c r="A249" s="520" t="s">
        <v>1</v>
      </c>
      <c r="B249" s="521"/>
      <c r="C249" s="493" t="str">
        <f>IF(ProjeNo&gt;0,ProjeNo,"")</f>
        <v/>
      </c>
      <c r="D249" s="494"/>
      <c r="E249" s="494"/>
      <c r="F249" s="494"/>
      <c r="G249" s="494"/>
      <c r="H249" s="495"/>
      <c r="I249" s="14"/>
    </row>
    <row r="250" spans="1:11" ht="45" customHeight="1" thickBot="1" x14ac:dyDescent="0.3">
      <c r="A250" s="522" t="s">
        <v>11</v>
      </c>
      <c r="B250" s="523"/>
      <c r="C250" s="498" t="str">
        <f>IF(ProjeAdi&gt;0,ProjeAdi,"")</f>
        <v/>
      </c>
      <c r="D250" s="499"/>
      <c r="E250" s="499"/>
      <c r="F250" s="499"/>
      <c r="G250" s="499"/>
      <c r="H250" s="500"/>
      <c r="I250" s="14"/>
    </row>
    <row r="251" spans="1:11" ht="30.2" customHeight="1" thickBot="1" x14ac:dyDescent="0.3">
      <c r="A251" s="525" t="s">
        <v>162</v>
      </c>
      <c r="B251" s="526"/>
      <c r="C251" s="498" t="str">
        <f>IF($C$6&lt;&gt;"",$C$6,"")</f>
        <v/>
      </c>
      <c r="D251" s="499"/>
      <c r="E251" s="499"/>
      <c r="F251" s="499"/>
      <c r="G251" s="499"/>
      <c r="H251" s="500"/>
      <c r="I251" s="14"/>
    </row>
    <row r="252" spans="1:11" s="83" customFormat="1" ht="37.15" customHeight="1" x14ac:dyDescent="0.25">
      <c r="A252" s="487" t="s">
        <v>7</v>
      </c>
      <c r="B252" s="487" t="s">
        <v>118</v>
      </c>
      <c r="C252" s="487" t="s">
        <v>119</v>
      </c>
      <c r="D252" s="487" t="s">
        <v>124</v>
      </c>
      <c r="E252" s="487" t="s">
        <v>125</v>
      </c>
      <c r="F252" s="487" t="s">
        <v>166</v>
      </c>
      <c r="G252" s="530" t="s">
        <v>46</v>
      </c>
      <c r="H252" s="530" t="s">
        <v>126</v>
      </c>
      <c r="I252" s="111"/>
      <c r="J252" s="126"/>
      <c r="K252" s="126"/>
    </row>
    <row r="253" spans="1:11" ht="18" customHeight="1" thickBot="1" x14ac:dyDescent="0.3">
      <c r="A253" s="505"/>
      <c r="B253" s="505"/>
      <c r="C253" s="505"/>
      <c r="D253" s="505"/>
      <c r="E253" s="505"/>
      <c r="F253" s="505"/>
      <c r="G253" s="531"/>
      <c r="H253" s="531"/>
      <c r="I253" s="14"/>
    </row>
    <row r="254" spans="1:11" ht="18" customHeight="1" x14ac:dyDescent="0.25">
      <c r="A254" s="54">
        <v>141</v>
      </c>
      <c r="B254" s="54"/>
      <c r="C254" s="55"/>
      <c r="D254" s="77"/>
      <c r="E254" s="77"/>
      <c r="F254" s="69"/>
      <c r="G254" s="297" t="str">
        <f>IF(AND(E254&lt;&gt;"",F254&lt;&gt;"",H254&lt;&gt;""),E254*F254,"")</f>
        <v/>
      </c>
      <c r="H254" s="85"/>
      <c r="I254" s="194" t="str">
        <f t="shared" ref="I254:I273" si="14">IF(AND(C254&lt;&gt;"",H254=""),"Stok Çıkış Tarihi Yazılmalıdır.","")</f>
        <v/>
      </c>
    </row>
    <row r="255" spans="1:11" ht="18" customHeight="1" x14ac:dyDescent="0.25">
      <c r="A255" s="36">
        <v>142</v>
      </c>
      <c r="B255" s="36"/>
      <c r="C255" s="37"/>
      <c r="D255" s="38"/>
      <c r="E255" s="38"/>
      <c r="F255" s="79"/>
      <c r="G255" s="314" t="str">
        <f t="shared" ref="G255:G273" si="15">IF(AND(E255&lt;&gt;"",F255&lt;&gt;"",H255&lt;&gt;""),E255*F255,"")</f>
        <v/>
      </c>
      <c r="H255" s="87"/>
      <c r="I255" s="194" t="str">
        <f t="shared" si="14"/>
        <v/>
      </c>
    </row>
    <row r="256" spans="1:11" ht="18" customHeight="1" x14ac:dyDescent="0.25">
      <c r="A256" s="36">
        <v>143</v>
      </c>
      <c r="B256" s="36"/>
      <c r="C256" s="37"/>
      <c r="D256" s="38"/>
      <c r="E256" s="38"/>
      <c r="F256" s="79"/>
      <c r="G256" s="314" t="str">
        <f t="shared" si="15"/>
        <v/>
      </c>
      <c r="H256" s="87"/>
      <c r="I256" s="194" t="str">
        <f t="shared" si="14"/>
        <v/>
      </c>
    </row>
    <row r="257" spans="1:9" ht="18" customHeight="1" x14ac:dyDescent="0.25">
      <c r="A257" s="36">
        <v>144</v>
      </c>
      <c r="B257" s="36"/>
      <c r="C257" s="37"/>
      <c r="D257" s="38"/>
      <c r="E257" s="38"/>
      <c r="F257" s="79"/>
      <c r="G257" s="314" t="str">
        <f t="shared" si="15"/>
        <v/>
      </c>
      <c r="H257" s="87"/>
      <c r="I257" s="194" t="str">
        <f t="shared" si="14"/>
        <v/>
      </c>
    </row>
    <row r="258" spans="1:9" ht="18" customHeight="1" x14ac:dyDescent="0.25">
      <c r="A258" s="36">
        <v>145</v>
      </c>
      <c r="B258" s="36"/>
      <c r="C258" s="37"/>
      <c r="D258" s="38"/>
      <c r="E258" s="38"/>
      <c r="F258" s="79"/>
      <c r="G258" s="314" t="str">
        <f t="shared" si="15"/>
        <v/>
      </c>
      <c r="H258" s="87"/>
      <c r="I258" s="194" t="str">
        <f t="shared" si="14"/>
        <v/>
      </c>
    </row>
    <row r="259" spans="1:9" ht="18" customHeight="1" x14ac:dyDescent="0.25">
      <c r="A259" s="36">
        <v>146</v>
      </c>
      <c r="B259" s="36"/>
      <c r="C259" s="37"/>
      <c r="D259" s="38"/>
      <c r="E259" s="38"/>
      <c r="F259" s="79"/>
      <c r="G259" s="314" t="str">
        <f t="shared" si="15"/>
        <v/>
      </c>
      <c r="H259" s="87"/>
      <c r="I259" s="194" t="str">
        <f t="shared" si="14"/>
        <v/>
      </c>
    </row>
    <row r="260" spans="1:9" ht="18" customHeight="1" x14ac:dyDescent="0.25">
      <c r="A260" s="36">
        <v>147</v>
      </c>
      <c r="B260" s="36"/>
      <c r="C260" s="37"/>
      <c r="D260" s="38"/>
      <c r="E260" s="38"/>
      <c r="F260" s="79"/>
      <c r="G260" s="314" t="str">
        <f t="shared" si="15"/>
        <v/>
      </c>
      <c r="H260" s="87"/>
      <c r="I260" s="194" t="str">
        <f t="shared" si="14"/>
        <v/>
      </c>
    </row>
    <row r="261" spans="1:9" ht="18" customHeight="1" x14ac:dyDescent="0.25">
      <c r="A261" s="36">
        <v>148</v>
      </c>
      <c r="B261" s="36"/>
      <c r="C261" s="37"/>
      <c r="D261" s="38"/>
      <c r="E261" s="38"/>
      <c r="F261" s="79"/>
      <c r="G261" s="314" t="str">
        <f t="shared" si="15"/>
        <v/>
      </c>
      <c r="H261" s="87"/>
      <c r="I261" s="194" t="str">
        <f t="shared" si="14"/>
        <v/>
      </c>
    </row>
    <row r="262" spans="1:9" ht="18" customHeight="1" x14ac:dyDescent="0.25">
      <c r="A262" s="36">
        <v>149</v>
      </c>
      <c r="B262" s="36"/>
      <c r="C262" s="37"/>
      <c r="D262" s="38"/>
      <c r="E262" s="38"/>
      <c r="F262" s="79"/>
      <c r="G262" s="314" t="str">
        <f t="shared" si="15"/>
        <v/>
      </c>
      <c r="H262" s="87"/>
      <c r="I262" s="194" t="str">
        <f t="shared" si="14"/>
        <v/>
      </c>
    </row>
    <row r="263" spans="1:9" ht="18" customHeight="1" x14ac:dyDescent="0.25">
      <c r="A263" s="36">
        <v>150</v>
      </c>
      <c r="B263" s="36"/>
      <c r="C263" s="37"/>
      <c r="D263" s="38"/>
      <c r="E263" s="38"/>
      <c r="F263" s="79"/>
      <c r="G263" s="314" t="str">
        <f t="shared" si="15"/>
        <v/>
      </c>
      <c r="H263" s="87"/>
      <c r="I263" s="194" t="str">
        <f t="shared" si="14"/>
        <v/>
      </c>
    </row>
    <row r="264" spans="1:9" ht="18" customHeight="1" x14ac:dyDescent="0.25">
      <c r="A264" s="36">
        <v>151</v>
      </c>
      <c r="B264" s="36"/>
      <c r="C264" s="37"/>
      <c r="D264" s="38"/>
      <c r="E264" s="38"/>
      <c r="F264" s="79"/>
      <c r="G264" s="314" t="str">
        <f t="shared" si="15"/>
        <v/>
      </c>
      <c r="H264" s="87"/>
      <c r="I264" s="194" t="str">
        <f t="shared" si="14"/>
        <v/>
      </c>
    </row>
    <row r="265" spans="1:9" ht="18" customHeight="1" x14ac:dyDescent="0.25">
      <c r="A265" s="36">
        <v>152</v>
      </c>
      <c r="B265" s="36"/>
      <c r="C265" s="37"/>
      <c r="D265" s="38"/>
      <c r="E265" s="38"/>
      <c r="F265" s="79"/>
      <c r="G265" s="314" t="str">
        <f t="shared" si="15"/>
        <v/>
      </c>
      <c r="H265" s="87"/>
      <c r="I265" s="194" t="str">
        <f t="shared" si="14"/>
        <v/>
      </c>
    </row>
    <row r="266" spans="1:9" ht="18" customHeight="1" x14ac:dyDescent="0.25">
      <c r="A266" s="36">
        <v>153</v>
      </c>
      <c r="B266" s="36"/>
      <c r="C266" s="37"/>
      <c r="D266" s="38"/>
      <c r="E266" s="38"/>
      <c r="F266" s="79"/>
      <c r="G266" s="314" t="str">
        <f t="shared" si="15"/>
        <v/>
      </c>
      <c r="H266" s="87"/>
      <c r="I266" s="194" t="str">
        <f t="shared" si="14"/>
        <v/>
      </c>
    </row>
    <row r="267" spans="1:9" ht="18" customHeight="1" x14ac:dyDescent="0.25">
      <c r="A267" s="36">
        <v>154</v>
      </c>
      <c r="B267" s="36"/>
      <c r="C267" s="37"/>
      <c r="D267" s="38"/>
      <c r="E267" s="38"/>
      <c r="F267" s="79"/>
      <c r="G267" s="314" t="str">
        <f t="shared" si="15"/>
        <v/>
      </c>
      <c r="H267" s="87"/>
      <c r="I267" s="194" t="str">
        <f t="shared" si="14"/>
        <v/>
      </c>
    </row>
    <row r="268" spans="1:9" ht="18" customHeight="1" x14ac:dyDescent="0.25">
      <c r="A268" s="36">
        <v>155</v>
      </c>
      <c r="B268" s="36"/>
      <c r="C268" s="37"/>
      <c r="D268" s="38"/>
      <c r="E268" s="38"/>
      <c r="F268" s="79"/>
      <c r="G268" s="314" t="str">
        <f t="shared" si="15"/>
        <v/>
      </c>
      <c r="H268" s="87"/>
      <c r="I268" s="194" t="str">
        <f t="shared" si="14"/>
        <v/>
      </c>
    </row>
    <row r="269" spans="1:9" ht="18" customHeight="1" x14ac:dyDescent="0.25">
      <c r="A269" s="36">
        <v>156</v>
      </c>
      <c r="B269" s="36"/>
      <c r="C269" s="37"/>
      <c r="D269" s="38"/>
      <c r="E269" s="38"/>
      <c r="F269" s="79"/>
      <c r="G269" s="314" t="str">
        <f t="shared" si="15"/>
        <v/>
      </c>
      <c r="H269" s="87"/>
      <c r="I269" s="194" t="str">
        <f t="shared" si="14"/>
        <v/>
      </c>
    </row>
    <row r="270" spans="1:9" ht="18" customHeight="1" x14ac:dyDescent="0.25">
      <c r="A270" s="36">
        <v>157</v>
      </c>
      <c r="B270" s="36"/>
      <c r="C270" s="37"/>
      <c r="D270" s="38"/>
      <c r="E270" s="38"/>
      <c r="F270" s="79"/>
      <c r="G270" s="314" t="str">
        <f t="shared" si="15"/>
        <v/>
      </c>
      <c r="H270" s="87"/>
      <c r="I270" s="194" t="str">
        <f t="shared" si="14"/>
        <v/>
      </c>
    </row>
    <row r="271" spans="1:9" ht="18" customHeight="1" x14ac:dyDescent="0.25">
      <c r="A271" s="36">
        <v>158</v>
      </c>
      <c r="B271" s="36"/>
      <c r="C271" s="37"/>
      <c r="D271" s="38"/>
      <c r="E271" s="38"/>
      <c r="F271" s="79"/>
      <c r="G271" s="314" t="str">
        <f t="shared" si="15"/>
        <v/>
      </c>
      <c r="H271" s="87"/>
      <c r="I271" s="194" t="str">
        <f t="shared" si="14"/>
        <v/>
      </c>
    </row>
    <row r="272" spans="1:9" ht="18" customHeight="1" x14ac:dyDescent="0.25">
      <c r="A272" s="36">
        <v>159</v>
      </c>
      <c r="B272" s="36"/>
      <c r="C272" s="37"/>
      <c r="D272" s="38"/>
      <c r="E272" s="38"/>
      <c r="F272" s="79"/>
      <c r="G272" s="314" t="str">
        <f t="shared" si="15"/>
        <v/>
      </c>
      <c r="H272" s="87"/>
      <c r="I272" s="194" t="str">
        <f t="shared" si="14"/>
        <v/>
      </c>
    </row>
    <row r="273" spans="1:11" ht="18" customHeight="1" thickBot="1" x14ac:dyDescent="0.3">
      <c r="A273" s="39">
        <v>160</v>
      </c>
      <c r="B273" s="39"/>
      <c r="C273" s="40"/>
      <c r="D273" s="41"/>
      <c r="E273" s="41"/>
      <c r="F273" s="81"/>
      <c r="G273" s="315" t="str">
        <f t="shared" si="15"/>
        <v/>
      </c>
      <c r="H273" s="89"/>
      <c r="I273" s="194" t="str">
        <f t="shared" si="14"/>
        <v/>
      </c>
    </row>
    <row r="274" spans="1:11" ht="18" customHeight="1" thickBot="1" x14ac:dyDescent="0.3">
      <c r="F274" s="12" t="s">
        <v>147</v>
      </c>
      <c r="G274" s="281">
        <f>IF(stok&lt;&gt;"",SUM(G254:G273)+G239,0)</f>
        <v>0</v>
      </c>
      <c r="H274" s="321"/>
      <c r="J274" s="193">
        <f>IF(G274&gt;G239,ROW(A280),0)</f>
        <v>0</v>
      </c>
    </row>
    <row r="276" spans="1:11" ht="30.2" customHeight="1" x14ac:dyDescent="0.25">
      <c r="A276" s="524" t="s">
        <v>158</v>
      </c>
      <c r="B276" s="524"/>
      <c r="C276" s="524"/>
      <c r="D276" s="524"/>
      <c r="E276" s="524"/>
      <c r="F276" s="524"/>
      <c r="G276" s="524"/>
      <c r="H276" s="524"/>
    </row>
    <row r="278" spans="1:11" ht="18.75" x14ac:dyDescent="0.3">
      <c r="A278" s="349" t="s">
        <v>43</v>
      </c>
      <c r="B278" s="350">
        <f ca="1">imzatarihi</f>
        <v>46091</v>
      </c>
      <c r="C278" s="352" t="s">
        <v>44</v>
      </c>
      <c r="D278" s="348" t="str">
        <f>IF(kurulusyetkilisi&gt;0,kurulusyetkilisi,"")</f>
        <v/>
      </c>
      <c r="E278" s="43"/>
      <c r="F278" s="43"/>
      <c r="G278" s="43"/>
    </row>
    <row r="279" spans="1:11" ht="18.75" x14ac:dyDescent="0.3">
      <c r="A279" s="43"/>
      <c r="B279" s="351"/>
      <c r="C279" s="352" t="s">
        <v>45</v>
      </c>
      <c r="D279" s="43"/>
      <c r="E279" s="43"/>
      <c r="F279" s="349"/>
      <c r="G279" s="43"/>
    </row>
    <row r="281" spans="1:11" x14ac:dyDescent="0.25">
      <c r="A281" s="501" t="s">
        <v>123</v>
      </c>
      <c r="B281" s="501"/>
      <c r="C281" s="501"/>
      <c r="D281" s="501"/>
      <c r="E281" s="501"/>
      <c r="F281" s="501"/>
      <c r="G281" s="501"/>
      <c r="H281" s="501"/>
      <c r="I281" s="14"/>
    </row>
    <row r="282" spans="1:11" x14ac:dyDescent="0.25">
      <c r="A282" s="489" t="str">
        <f>IF(YilDonem&lt;&gt;"",CONCATENATE(YilDonem," dönemine aittir."),"")</f>
        <v/>
      </c>
      <c r="B282" s="489"/>
      <c r="C282" s="489"/>
      <c r="D282" s="489"/>
      <c r="E282" s="489"/>
      <c r="F282" s="489"/>
      <c r="G282" s="489"/>
      <c r="H282" s="489"/>
      <c r="I282" s="14"/>
    </row>
    <row r="283" spans="1:11" ht="15.95" customHeight="1" thickBot="1" x14ac:dyDescent="0.3">
      <c r="A283" s="519" t="s">
        <v>149</v>
      </c>
      <c r="B283" s="519"/>
      <c r="C283" s="519"/>
      <c r="D283" s="519"/>
      <c r="E283" s="519"/>
      <c r="F283" s="519"/>
      <c r="G283" s="519"/>
      <c r="H283" s="519"/>
      <c r="I283" s="14"/>
    </row>
    <row r="284" spans="1:11" ht="31.7" customHeight="1" thickBot="1" x14ac:dyDescent="0.3">
      <c r="A284" s="520" t="s">
        <v>1</v>
      </c>
      <c r="B284" s="521"/>
      <c r="C284" s="493" t="str">
        <f>IF(ProjeNo&gt;0,ProjeNo,"")</f>
        <v/>
      </c>
      <c r="D284" s="494"/>
      <c r="E284" s="494"/>
      <c r="F284" s="494"/>
      <c r="G284" s="494"/>
      <c r="H284" s="495"/>
      <c r="I284" s="14"/>
    </row>
    <row r="285" spans="1:11" ht="45" customHeight="1" thickBot="1" x14ac:dyDescent="0.3">
      <c r="A285" s="522" t="s">
        <v>11</v>
      </c>
      <c r="B285" s="523"/>
      <c r="C285" s="498" t="str">
        <f>IF(ProjeAdi&gt;0,ProjeAdi,"")</f>
        <v/>
      </c>
      <c r="D285" s="499"/>
      <c r="E285" s="499"/>
      <c r="F285" s="499"/>
      <c r="G285" s="499"/>
      <c r="H285" s="500"/>
      <c r="I285" s="14"/>
    </row>
    <row r="286" spans="1:11" ht="30.2" customHeight="1" thickBot="1" x14ac:dyDescent="0.3">
      <c r="A286" s="525" t="s">
        <v>162</v>
      </c>
      <c r="B286" s="526"/>
      <c r="C286" s="498" t="str">
        <f>IF($C$6&lt;&gt;"",$C$6,"")</f>
        <v/>
      </c>
      <c r="D286" s="499"/>
      <c r="E286" s="499"/>
      <c r="F286" s="499"/>
      <c r="G286" s="499"/>
      <c r="H286" s="500"/>
      <c r="I286" s="14"/>
    </row>
    <row r="287" spans="1:11" s="83" customFormat="1" ht="37.15" customHeight="1" x14ac:dyDescent="0.25">
      <c r="A287" s="487" t="s">
        <v>7</v>
      </c>
      <c r="B287" s="487" t="s">
        <v>118</v>
      </c>
      <c r="C287" s="487" t="s">
        <v>119</v>
      </c>
      <c r="D287" s="487" t="s">
        <v>124</v>
      </c>
      <c r="E287" s="487" t="s">
        <v>125</v>
      </c>
      <c r="F287" s="487" t="s">
        <v>166</v>
      </c>
      <c r="G287" s="530" t="s">
        <v>46</v>
      </c>
      <c r="H287" s="530" t="s">
        <v>126</v>
      </c>
      <c r="I287" s="111"/>
      <c r="J287" s="126"/>
      <c r="K287" s="126"/>
    </row>
    <row r="288" spans="1:11" ht="18" customHeight="1" thickBot="1" x14ac:dyDescent="0.3">
      <c r="A288" s="505"/>
      <c r="B288" s="505"/>
      <c r="C288" s="505"/>
      <c r="D288" s="505"/>
      <c r="E288" s="505"/>
      <c r="F288" s="505"/>
      <c r="G288" s="531"/>
      <c r="H288" s="531"/>
      <c r="I288" s="14"/>
    </row>
    <row r="289" spans="1:9" ht="18" customHeight="1" x14ac:dyDescent="0.25">
      <c r="A289" s="54">
        <v>161</v>
      </c>
      <c r="B289" s="54"/>
      <c r="C289" s="55"/>
      <c r="D289" s="77"/>
      <c r="E289" s="77"/>
      <c r="F289" s="69"/>
      <c r="G289" s="297" t="str">
        <f>IF(AND(E289&lt;&gt;"",F289&lt;&gt;"",H289&lt;&gt;""),E289*F289,"")</f>
        <v/>
      </c>
      <c r="H289" s="85"/>
      <c r="I289" s="194" t="str">
        <f t="shared" ref="I289:I308" si="16">IF(AND(C289&lt;&gt;"",H289=""),"Stok Çıkış Tarihi Yazılmalıdır.","")</f>
        <v/>
      </c>
    </row>
    <row r="290" spans="1:9" ht="18" customHeight="1" x14ac:dyDescent="0.25">
      <c r="A290" s="36">
        <v>162</v>
      </c>
      <c r="B290" s="36"/>
      <c r="C290" s="37"/>
      <c r="D290" s="38"/>
      <c r="E290" s="38"/>
      <c r="F290" s="79"/>
      <c r="G290" s="314" t="str">
        <f t="shared" ref="G290:G308" si="17">IF(AND(E290&lt;&gt;"",F290&lt;&gt;"",H290&lt;&gt;""),E290*F290,"")</f>
        <v/>
      </c>
      <c r="H290" s="87"/>
      <c r="I290" s="194" t="str">
        <f t="shared" si="16"/>
        <v/>
      </c>
    </row>
    <row r="291" spans="1:9" ht="18" customHeight="1" x14ac:dyDescent="0.25">
      <c r="A291" s="36">
        <v>163</v>
      </c>
      <c r="B291" s="36"/>
      <c r="C291" s="37"/>
      <c r="D291" s="38"/>
      <c r="E291" s="38"/>
      <c r="F291" s="79"/>
      <c r="G291" s="314" t="str">
        <f t="shared" si="17"/>
        <v/>
      </c>
      <c r="H291" s="87"/>
      <c r="I291" s="194" t="str">
        <f t="shared" si="16"/>
        <v/>
      </c>
    </row>
    <row r="292" spans="1:9" ht="18" customHeight="1" x14ac:dyDescent="0.25">
      <c r="A292" s="36">
        <v>164</v>
      </c>
      <c r="B292" s="36"/>
      <c r="C292" s="37"/>
      <c r="D292" s="38"/>
      <c r="E292" s="38"/>
      <c r="F292" s="79"/>
      <c r="G292" s="314" t="str">
        <f t="shared" si="17"/>
        <v/>
      </c>
      <c r="H292" s="87"/>
      <c r="I292" s="194" t="str">
        <f t="shared" si="16"/>
        <v/>
      </c>
    </row>
    <row r="293" spans="1:9" ht="18" customHeight="1" x14ac:dyDescent="0.25">
      <c r="A293" s="36">
        <v>165</v>
      </c>
      <c r="B293" s="36"/>
      <c r="C293" s="37"/>
      <c r="D293" s="38"/>
      <c r="E293" s="38"/>
      <c r="F293" s="79"/>
      <c r="G293" s="314" t="str">
        <f t="shared" si="17"/>
        <v/>
      </c>
      <c r="H293" s="87"/>
      <c r="I293" s="194" t="str">
        <f t="shared" si="16"/>
        <v/>
      </c>
    </row>
    <row r="294" spans="1:9" ht="18" customHeight="1" x14ac:dyDescent="0.25">
      <c r="A294" s="36">
        <v>166</v>
      </c>
      <c r="B294" s="36"/>
      <c r="C294" s="37"/>
      <c r="D294" s="38"/>
      <c r="E294" s="38"/>
      <c r="F294" s="79"/>
      <c r="G294" s="314" t="str">
        <f t="shared" si="17"/>
        <v/>
      </c>
      <c r="H294" s="87"/>
      <c r="I294" s="194" t="str">
        <f t="shared" si="16"/>
        <v/>
      </c>
    </row>
    <row r="295" spans="1:9" ht="18" customHeight="1" x14ac:dyDescent="0.25">
      <c r="A295" s="36">
        <v>167</v>
      </c>
      <c r="B295" s="36"/>
      <c r="C295" s="37"/>
      <c r="D295" s="38"/>
      <c r="E295" s="38"/>
      <c r="F295" s="79"/>
      <c r="G295" s="314" t="str">
        <f t="shared" si="17"/>
        <v/>
      </c>
      <c r="H295" s="87"/>
      <c r="I295" s="194" t="str">
        <f t="shared" si="16"/>
        <v/>
      </c>
    </row>
    <row r="296" spans="1:9" ht="18" customHeight="1" x14ac:dyDescent="0.25">
      <c r="A296" s="36">
        <v>168</v>
      </c>
      <c r="B296" s="36"/>
      <c r="C296" s="37"/>
      <c r="D296" s="38"/>
      <c r="E296" s="38"/>
      <c r="F296" s="79"/>
      <c r="G296" s="314" t="str">
        <f t="shared" si="17"/>
        <v/>
      </c>
      <c r="H296" s="87"/>
      <c r="I296" s="194" t="str">
        <f t="shared" si="16"/>
        <v/>
      </c>
    </row>
    <row r="297" spans="1:9" ht="18" customHeight="1" x14ac:dyDescent="0.25">
      <c r="A297" s="36">
        <v>169</v>
      </c>
      <c r="B297" s="36"/>
      <c r="C297" s="37"/>
      <c r="D297" s="38"/>
      <c r="E297" s="38"/>
      <c r="F297" s="79"/>
      <c r="G297" s="314" t="str">
        <f t="shared" si="17"/>
        <v/>
      </c>
      <c r="H297" s="87"/>
      <c r="I297" s="194" t="str">
        <f t="shared" si="16"/>
        <v/>
      </c>
    </row>
    <row r="298" spans="1:9" ht="18" customHeight="1" x14ac:dyDescent="0.25">
      <c r="A298" s="36">
        <v>170</v>
      </c>
      <c r="B298" s="36"/>
      <c r="C298" s="37"/>
      <c r="D298" s="38"/>
      <c r="E298" s="38"/>
      <c r="F298" s="79"/>
      <c r="G298" s="314" t="str">
        <f t="shared" si="17"/>
        <v/>
      </c>
      <c r="H298" s="87"/>
      <c r="I298" s="194" t="str">
        <f t="shared" si="16"/>
        <v/>
      </c>
    </row>
    <row r="299" spans="1:9" ht="18" customHeight="1" x14ac:dyDescent="0.25">
      <c r="A299" s="36">
        <v>171</v>
      </c>
      <c r="B299" s="36"/>
      <c r="C299" s="37"/>
      <c r="D299" s="38"/>
      <c r="E299" s="38"/>
      <c r="F299" s="79"/>
      <c r="G299" s="314" t="str">
        <f t="shared" si="17"/>
        <v/>
      </c>
      <c r="H299" s="87"/>
      <c r="I299" s="194" t="str">
        <f t="shared" si="16"/>
        <v/>
      </c>
    </row>
    <row r="300" spans="1:9" ht="18" customHeight="1" x14ac:dyDescent="0.25">
      <c r="A300" s="36">
        <v>172</v>
      </c>
      <c r="B300" s="36"/>
      <c r="C300" s="37"/>
      <c r="D300" s="38"/>
      <c r="E300" s="38"/>
      <c r="F300" s="79"/>
      <c r="G300" s="314" t="str">
        <f t="shared" si="17"/>
        <v/>
      </c>
      <c r="H300" s="87"/>
      <c r="I300" s="194" t="str">
        <f t="shared" si="16"/>
        <v/>
      </c>
    </row>
    <row r="301" spans="1:9" ht="18" customHeight="1" x14ac:dyDescent="0.25">
      <c r="A301" s="36">
        <v>173</v>
      </c>
      <c r="B301" s="36"/>
      <c r="C301" s="37"/>
      <c r="D301" s="38"/>
      <c r="E301" s="38"/>
      <c r="F301" s="79"/>
      <c r="G301" s="314" t="str">
        <f t="shared" si="17"/>
        <v/>
      </c>
      <c r="H301" s="87"/>
      <c r="I301" s="194" t="str">
        <f t="shared" si="16"/>
        <v/>
      </c>
    </row>
    <row r="302" spans="1:9" ht="18" customHeight="1" x14ac:dyDescent="0.25">
      <c r="A302" s="36">
        <v>174</v>
      </c>
      <c r="B302" s="36"/>
      <c r="C302" s="37"/>
      <c r="D302" s="38"/>
      <c r="E302" s="38"/>
      <c r="F302" s="79"/>
      <c r="G302" s="314" t="str">
        <f t="shared" si="17"/>
        <v/>
      </c>
      <c r="H302" s="87"/>
      <c r="I302" s="194" t="str">
        <f t="shared" si="16"/>
        <v/>
      </c>
    </row>
    <row r="303" spans="1:9" ht="18" customHeight="1" x14ac:dyDescent="0.25">
      <c r="A303" s="36">
        <v>175</v>
      </c>
      <c r="B303" s="36"/>
      <c r="C303" s="37"/>
      <c r="D303" s="38"/>
      <c r="E303" s="38"/>
      <c r="F303" s="79"/>
      <c r="G303" s="314" t="str">
        <f t="shared" si="17"/>
        <v/>
      </c>
      <c r="H303" s="87"/>
      <c r="I303" s="194" t="str">
        <f t="shared" si="16"/>
        <v/>
      </c>
    </row>
    <row r="304" spans="1:9" ht="18" customHeight="1" x14ac:dyDescent="0.25">
      <c r="A304" s="36">
        <v>176</v>
      </c>
      <c r="B304" s="36"/>
      <c r="C304" s="37"/>
      <c r="D304" s="38"/>
      <c r="E304" s="38"/>
      <c r="F304" s="79"/>
      <c r="G304" s="314" t="str">
        <f t="shared" si="17"/>
        <v/>
      </c>
      <c r="H304" s="87"/>
      <c r="I304" s="194" t="str">
        <f t="shared" si="16"/>
        <v/>
      </c>
    </row>
    <row r="305" spans="1:10" ht="18" customHeight="1" x14ac:dyDescent="0.25">
      <c r="A305" s="36">
        <v>177</v>
      </c>
      <c r="B305" s="36"/>
      <c r="C305" s="37"/>
      <c r="D305" s="38"/>
      <c r="E305" s="38"/>
      <c r="F305" s="79"/>
      <c r="G305" s="314" t="str">
        <f t="shared" si="17"/>
        <v/>
      </c>
      <c r="H305" s="87"/>
      <c r="I305" s="194" t="str">
        <f t="shared" si="16"/>
        <v/>
      </c>
    </row>
    <row r="306" spans="1:10" ht="18" customHeight="1" x14ac:dyDescent="0.25">
      <c r="A306" s="36">
        <v>178</v>
      </c>
      <c r="B306" s="36"/>
      <c r="C306" s="37"/>
      <c r="D306" s="38"/>
      <c r="E306" s="38"/>
      <c r="F306" s="79"/>
      <c r="G306" s="314" t="str">
        <f t="shared" si="17"/>
        <v/>
      </c>
      <c r="H306" s="87"/>
      <c r="I306" s="194" t="str">
        <f t="shared" si="16"/>
        <v/>
      </c>
    </row>
    <row r="307" spans="1:10" ht="18" customHeight="1" x14ac:dyDescent="0.25">
      <c r="A307" s="36">
        <v>179</v>
      </c>
      <c r="B307" s="36"/>
      <c r="C307" s="37"/>
      <c r="D307" s="38"/>
      <c r="E307" s="38"/>
      <c r="F307" s="79"/>
      <c r="G307" s="314" t="str">
        <f t="shared" si="17"/>
        <v/>
      </c>
      <c r="H307" s="87"/>
      <c r="I307" s="194" t="str">
        <f t="shared" si="16"/>
        <v/>
      </c>
    </row>
    <row r="308" spans="1:10" ht="18" customHeight="1" thickBot="1" x14ac:dyDescent="0.3">
      <c r="A308" s="39">
        <v>180</v>
      </c>
      <c r="B308" s="39"/>
      <c r="C308" s="40"/>
      <c r="D308" s="41"/>
      <c r="E308" s="41"/>
      <c r="F308" s="81"/>
      <c r="G308" s="315" t="str">
        <f t="shared" si="17"/>
        <v/>
      </c>
      <c r="H308" s="89"/>
      <c r="I308" s="194" t="str">
        <f t="shared" si="16"/>
        <v/>
      </c>
    </row>
    <row r="309" spans="1:10" ht="18" customHeight="1" thickBot="1" x14ac:dyDescent="0.3">
      <c r="F309" s="12" t="s">
        <v>147</v>
      </c>
      <c r="G309" s="281">
        <f>IF(stok&lt;&gt;"",SUM(G289:G308)+G274,0)</f>
        <v>0</v>
      </c>
      <c r="H309" s="321"/>
      <c r="J309" s="193">
        <f>IF(G309&gt;G274,ROW(A315),0)</f>
        <v>0</v>
      </c>
    </row>
    <row r="311" spans="1:10" ht="30.2" customHeight="1" x14ac:dyDescent="0.25">
      <c r="A311" s="524" t="s">
        <v>158</v>
      </c>
      <c r="B311" s="524"/>
      <c r="C311" s="524"/>
      <c r="D311" s="524"/>
      <c r="E311" s="524"/>
      <c r="F311" s="524"/>
      <c r="G311" s="524"/>
      <c r="H311" s="524"/>
    </row>
    <row r="313" spans="1:10" ht="18.75" x14ac:dyDescent="0.3">
      <c r="A313" s="349" t="s">
        <v>43</v>
      </c>
      <c r="B313" s="350">
        <f ca="1">imzatarihi</f>
        <v>46091</v>
      </c>
      <c r="C313" s="352" t="s">
        <v>44</v>
      </c>
      <c r="D313" s="348" t="str">
        <f>IF(kurulusyetkilisi&gt;0,kurulusyetkilisi,"")</f>
        <v/>
      </c>
      <c r="E313" s="43"/>
      <c r="F313" s="43"/>
      <c r="G313" s="43"/>
    </row>
    <row r="314" spans="1:10" ht="18.75" x14ac:dyDescent="0.3">
      <c r="A314" s="43"/>
      <c r="B314" s="351"/>
      <c r="C314" s="352" t="s">
        <v>45</v>
      </c>
      <c r="D314" s="43"/>
      <c r="E314" s="43"/>
      <c r="F314" s="349"/>
      <c r="G314" s="43"/>
    </row>
    <row r="316" spans="1:10" x14ac:dyDescent="0.25">
      <c r="A316" s="501" t="s">
        <v>123</v>
      </c>
      <c r="B316" s="501"/>
      <c r="C316" s="501"/>
      <c r="D316" s="501"/>
      <c r="E316" s="501"/>
      <c r="F316" s="501"/>
      <c r="G316" s="501"/>
      <c r="H316" s="501"/>
      <c r="I316" s="14"/>
    </row>
    <row r="317" spans="1:10" x14ac:dyDescent="0.25">
      <c r="A317" s="489" t="str">
        <f>IF(YilDonem&lt;&gt;"",CONCATENATE(YilDonem," dönemine aittir."),"")</f>
        <v/>
      </c>
      <c r="B317" s="489"/>
      <c r="C317" s="489"/>
      <c r="D317" s="489"/>
      <c r="E317" s="489"/>
      <c r="F317" s="489"/>
      <c r="G317" s="489"/>
      <c r="H317" s="489"/>
      <c r="I317" s="14"/>
    </row>
    <row r="318" spans="1:10" ht="15.95" customHeight="1" thickBot="1" x14ac:dyDescent="0.3">
      <c r="A318" s="519" t="s">
        <v>149</v>
      </c>
      <c r="B318" s="519"/>
      <c r="C318" s="519"/>
      <c r="D318" s="519"/>
      <c r="E318" s="519"/>
      <c r="F318" s="519"/>
      <c r="G318" s="519"/>
      <c r="H318" s="519"/>
      <c r="I318" s="14"/>
    </row>
    <row r="319" spans="1:10" ht="31.7" customHeight="1" thickBot="1" x14ac:dyDescent="0.3">
      <c r="A319" s="520" t="s">
        <v>1</v>
      </c>
      <c r="B319" s="521"/>
      <c r="C319" s="493" t="str">
        <f>IF(ProjeNo&gt;0,ProjeNo,"")</f>
        <v/>
      </c>
      <c r="D319" s="494"/>
      <c r="E319" s="494"/>
      <c r="F319" s="494"/>
      <c r="G319" s="494"/>
      <c r="H319" s="495"/>
      <c r="I319" s="14"/>
    </row>
    <row r="320" spans="1:10" ht="45" customHeight="1" thickBot="1" x14ac:dyDescent="0.3">
      <c r="A320" s="522" t="s">
        <v>11</v>
      </c>
      <c r="B320" s="523"/>
      <c r="C320" s="498" t="str">
        <f>IF(ProjeAdi&gt;0,ProjeAdi,"")</f>
        <v/>
      </c>
      <c r="D320" s="499"/>
      <c r="E320" s="499"/>
      <c r="F320" s="499"/>
      <c r="G320" s="499"/>
      <c r="H320" s="500"/>
      <c r="I320" s="14"/>
    </row>
    <row r="321" spans="1:11" ht="30.2" customHeight="1" thickBot="1" x14ac:dyDescent="0.3">
      <c r="A321" s="525" t="s">
        <v>162</v>
      </c>
      <c r="B321" s="526"/>
      <c r="C321" s="498" t="str">
        <f>IF($C$6&lt;&gt;"",$C$6,"")</f>
        <v/>
      </c>
      <c r="D321" s="499"/>
      <c r="E321" s="499"/>
      <c r="F321" s="499"/>
      <c r="G321" s="499"/>
      <c r="H321" s="500"/>
      <c r="I321" s="14"/>
    </row>
    <row r="322" spans="1:11" s="83" customFormat="1" ht="37.15" customHeight="1" x14ac:dyDescent="0.25">
      <c r="A322" s="487" t="s">
        <v>7</v>
      </c>
      <c r="B322" s="487" t="s">
        <v>118</v>
      </c>
      <c r="C322" s="487" t="s">
        <v>119</v>
      </c>
      <c r="D322" s="487" t="s">
        <v>124</v>
      </c>
      <c r="E322" s="487" t="s">
        <v>125</v>
      </c>
      <c r="F322" s="487" t="s">
        <v>166</v>
      </c>
      <c r="G322" s="530" t="s">
        <v>46</v>
      </c>
      <c r="H322" s="530" t="s">
        <v>126</v>
      </c>
      <c r="I322" s="111"/>
      <c r="J322" s="126"/>
      <c r="K322" s="126"/>
    </row>
    <row r="323" spans="1:11" ht="18" customHeight="1" thickBot="1" x14ac:dyDescent="0.3">
      <c r="A323" s="505"/>
      <c r="B323" s="505"/>
      <c r="C323" s="505"/>
      <c r="D323" s="505"/>
      <c r="E323" s="505"/>
      <c r="F323" s="505"/>
      <c r="G323" s="531"/>
      <c r="H323" s="531"/>
      <c r="I323" s="14"/>
    </row>
    <row r="324" spans="1:11" ht="18" customHeight="1" x14ac:dyDescent="0.25">
      <c r="A324" s="54">
        <v>181</v>
      </c>
      <c r="B324" s="54"/>
      <c r="C324" s="55"/>
      <c r="D324" s="77"/>
      <c r="E324" s="77"/>
      <c r="F324" s="69"/>
      <c r="G324" s="297" t="str">
        <f>IF(AND(E324&lt;&gt;"",F324&lt;&gt;"",H324&lt;&gt;""),E324*F324,"")</f>
        <v/>
      </c>
      <c r="H324" s="85"/>
      <c r="I324" s="194" t="str">
        <f t="shared" ref="I324:I343" si="18">IF(AND(C324&lt;&gt;"",H324=""),"Stok Çıkış Tarihi Yazılmalıdır.","")</f>
        <v/>
      </c>
    </row>
    <row r="325" spans="1:11" ht="18" customHeight="1" x14ac:dyDescent="0.25">
      <c r="A325" s="36">
        <v>182</v>
      </c>
      <c r="B325" s="36"/>
      <c r="C325" s="37"/>
      <c r="D325" s="38"/>
      <c r="E325" s="38"/>
      <c r="F325" s="79"/>
      <c r="G325" s="314" t="str">
        <f t="shared" ref="G325:G343" si="19">IF(AND(E325&lt;&gt;"",F325&lt;&gt;"",H325&lt;&gt;""),E325*F325,"")</f>
        <v/>
      </c>
      <c r="H325" s="87"/>
      <c r="I325" s="194" t="str">
        <f t="shared" si="18"/>
        <v/>
      </c>
    </row>
    <row r="326" spans="1:11" ht="18" customHeight="1" x14ac:dyDescent="0.25">
      <c r="A326" s="36">
        <v>183</v>
      </c>
      <c r="B326" s="36"/>
      <c r="C326" s="37"/>
      <c r="D326" s="38"/>
      <c r="E326" s="38"/>
      <c r="F326" s="79"/>
      <c r="G326" s="314" t="str">
        <f t="shared" si="19"/>
        <v/>
      </c>
      <c r="H326" s="87"/>
      <c r="I326" s="194" t="str">
        <f t="shared" si="18"/>
        <v/>
      </c>
    </row>
    <row r="327" spans="1:11" ht="18" customHeight="1" x14ac:dyDescent="0.25">
      <c r="A327" s="36">
        <v>184</v>
      </c>
      <c r="B327" s="36"/>
      <c r="C327" s="37"/>
      <c r="D327" s="38"/>
      <c r="E327" s="38"/>
      <c r="F327" s="79"/>
      <c r="G327" s="314" t="str">
        <f t="shared" si="19"/>
        <v/>
      </c>
      <c r="H327" s="87"/>
      <c r="I327" s="194" t="str">
        <f t="shared" si="18"/>
        <v/>
      </c>
    </row>
    <row r="328" spans="1:11" ht="18" customHeight="1" x14ac:dyDescent="0.25">
      <c r="A328" s="36">
        <v>185</v>
      </c>
      <c r="B328" s="36"/>
      <c r="C328" s="37"/>
      <c r="D328" s="38"/>
      <c r="E328" s="38"/>
      <c r="F328" s="79"/>
      <c r="G328" s="314" t="str">
        <f t="shared" si="19"/>
        <v/>
      </c>
      <c r="H328" s="87"/>
      <c r="I328" s="194" t="str">
        <f t="shared" si="18"/>
        <v/>
      </c>
    </row>
    <row r="329" spans="1:11" ht="18" customHeight="1" x14ac:dyDescent="0.25">
      <c r="A329" s="36">
        <v>186</v>
      </c>
      <c r="B329" s="36"/>
      <c r="C329" s="37"/>
      <c r="D329" s="38"/>
      <c r="E329" s="38"/>
      <c r="F329" s="79"/>
      <c r="G329" s="314" t="str">
        <f t="shared" si="19"/>
        <v/>
      </c>
      <c r="H329" s="87"/>
      <c r="I329" s="194" t="str">
        <f t="shared" si="18"/>
        <v/>
      </c>
    </row>
    <row r="330" spans="1:11" ht="18" customHeight="1" x14ac:dyDescent="0.25">
      <c r="A330" s="36">
        <v>187</v>
      </c>
      <c r="B330" s="36"/>
      <c r="C330" s="37"/>
      <c r="D330" s="38"/>
      <c r="E330" s="38"/>
      <c r="F330" s="79"/>
      <c r="G330" s="314" t="str">
        <f t="shared" si="19"/>
        <v/>
      </c>
      <c r="H330" s="87"/>
      <c r="I330" s="194" t="str">
        <f t="shared" si="18"/>
        <v/>
      </c>
    </row>
    <row r="331" spans="1:11" ht="18" customHeight="1" x14ac:dyDescent="0.25">
      <c r="A331" s="36">
        <v>188</v>
      </c>
      <c r="B331" s="36"/>
      <c r="C331" s="37"/>
      <c r="D331" s="38"/>
      <c r="E331" s="38"/>
      <c r="F331" s="79"/>
      <c r="G331" s="314" t="str">
        <f t="shared" si="19"/>
        <v/>
      </c>
      <c r="H331" s="87"/>
      <c r="I331" s="194" t="str">
        <f t="shared" si="18"/>
        <v/>
      </c>
    </row>
    <row r="332" spans="1:11" ht="18" customHeight="1" x14ac:dyDescent="0.25">
      <c r="A332" s="36">
        <v>189</v>
      </c>
      <c r="B332" s="36"/>
      <c r="C332" s="37"/>
      <c r="D332" s="38"/>
      <c r="E332" s="38"/>
      <c r="F332" s="79"/>
      <c r="G332" s="314" t="str">
        <f t="shared" si="19"/>
        <v/>
      </c>
      <c r="H332" s="87"/>
      <c r="I332" s="194" t="str">
        <f t="shared" si="18"/>
        <v/>
      </c>
    </row>
    <row r="333" spans="1:11" ht="18" customHeight="1" x14ac:dyDescent="0.25">
      <c r="A333" s="36">
        <v>190</v>
      </c>
      <c r="B333" s="36"/>
      <c r="C333" s="37"/>
      <c r="D333" s="38"/>
      <c r="E333" s="38"/>
      <c r="F333" s="79"/>
      <c r="G333" s="314" t="str">
        <f t="shared" si="19"/>
        <v/>
      </c>
      <c r="H333" s="87"/>
      <c r="I333" s="194" t="str">
        <f t="shared" si="18"/>
        <v/>
      </c>
    </row>
    <row r="334" spans="1:11" ht="18" customHeight="1" x14ac:dyDescent="0.25">
      <c r="A334" s="36">
        <v>191</v>
      </c>
      <c r="B334" s="36"/>
      <c r="C334" s="37"/>
      <c r="D334" s="38"/>
      <c r="E334" s="38"/>
      <c r="F334" s="79"/>
      <c r="G334" s="314" t="str">
        <f t="shared" si="19"/>
        <v/>
      </c>
      <c r="H334" s="87"/>
      <c r="I334" s="194" t="str">
        <f t="shared" si="18"/>
        <v/>
      </c>
    </row>
    <row r="335" spans="1:11" ht="18" customHeight="1" x14ac:dyDescent="0.25">
      <c r="A335" s="36">
        <v>192</v>
      </c>
      <c r="B335" s="36"/>
      <c r="C335" s="37"/>
      <c r="D335" s="38"/>
      <c r="E335" s="38"/>
      <c r="F335" s="79"/>
      <c r="G335" s="314" t="str">
        <f t="shared" si="19"/>
        <v/>
      </c>
      <c r="H335" s="87"/>
      <c r="I335" s="194" t="str">
        <f t="shared" si="18"/>
        <v/>
      </c>
    </row>
    <row r="336" spans="1:11" ht="18" customHeight="1" x14ac:dyDescent="0.25">
      <c r="A336" s="36">
        <v>193</v>
      </c>
      <c r="B336" s="36"/>
      <c r="C336" s="37"/>
      <c r="D336" s="38"/>
      <c r="E336" s="38"/>
      <c r="F336" s="79"/>
      <c r="G336" s="314" t="str">
        <f t="shared" si="19"/>
        <v/>
      </c>
      <c r="H336" s="87"/>
      <c r="I336" s="194" t="str">
        <f t="shared" si="18"/>
        <v/>
      </c>
    </row>
    <row r="337" spans="1:10" ht="18" customHeight="1" x14ac:dyDescent="0.25">
      <c r="A337" s="36">
        <v>194</v>
      </c>
      <c r="B337" s="36"/>
      <c r="C337" s="37"/>
      <c r="D337" s="38"/>
      <c r="E337" s="38"/>
      <c r="F337" s="79"/>
      <c r="G337" s="314" t="str">
        <f t="shared" si="19"/>
        <v/>
      </c>
      <c r="H337" s="87"/>
      <c r="I337" s="194" t="str">
        <f t="shared" si="18"/>
        <v/>
      </c>
    </row>
    <row r="338" spans="1:10" ht="18" customHeight="1" x14ac:dyDescent="0.25">
      <c r="A338" s="36">
        <v>195</v>
      </c>
      <c r="B338" s="36"/>
      <c r="C338" s="37"/>
      <c r="D338" s="38"/>
      <c r="E338" s="38"/>
      <c r="F338" s="79"/>
      <c r="G338" s="314" t="str">
        <f t="shared" si="19"/>
        <v/>
      </c>
      <c r="H338" s="87"/>
      <c r="I338" s="194" t="str">
        <f t="shared" si="18"/>
        <v/>
      </c>
    </row>
    <row r="339" spans="1:10" ht="18" customHeight="1" x14ac:dyDescent="0.25">
      <c r="A339" s="36">
        <v>196</v>
      </c>
      <c r="B339" s="36"/>
      <c r="C339" s="37"/>
      <c r="D339" s="38"/>
      <c r="E339" s="38"/>
      <c r="F339" s="79"/>
      <c r="G339" s="314" t="str">
        <f t="shared" si="19"/>
        <v/>
      </c>
      <c r="H339" s="87"/>
      <c r="I339" s="194" t="str">
        <f t="shared" si="18"/>
        <v/>
      </c>
    </row>
    <row r="340" spans="1:10" ht="18" customHeight="1" x14ac:dyDescent="0.25">
      <c r="A340" s="36">
        <v>197</v>
      </c>
      <c r="B340" s="36"/>
      <c r="C340" s="37"/>
      <c r="D340" s="38"/>
      <c r="E340" s="38"/>
      <c r="F340" s="79"/>
      <c r="G340" s="314" t="str">
        <f t="shared" si="19"/>
        <v/>
      </c>
      <c r="H340" s="87"/>
      <c r="I340" s="194" t="str">
        <f t="shared" si="18"/>
        <v/>
      </c>
    </row>
    <row r="341" spans="1:10" ht="18" customHeight="1" x14ac:dyDescent="0.25">
      <c r="A341" s="36">
        <v>198</v>
      </c>
      <c r="B341" s="36"/>
      <c r="C341" s="37"/>
      <c r="D341" s="38"/>
      <c r="E341" s="38"/>
      <c r="F341" s="79"/>
      <c r="G341" s="314" t="str">
        <f t="shared" si="19"/>
        <v/>
      </c>
      <c r="H341" s="87"/>
      <c r="I341" s="194" t="str">
        <f t="shared" si="18"/>
        <v/>
      </c>
    </row>
    <row r="342" spans="1:10" ht="18" customHeight="1" x14ac:dyDescent="0.25">
      <c r="A342" s="36">
        <v>199</v>
      </c>
      <c r="B342" s="36"/>
      <c r="C342" s="37"/>
      <c r="D342" s="38"/>
      <c r="E342" s="38"/>
      <c r="F342" s="79"/>
      <c r="G342" s="314" t="str">
        <f t="shared" si="19"/>
        <v/>
      </c>
      <c r="H342" s="87"/>
      <c r="I342" s="194" t="str">
        <f t="shared" si="18"/>
        <v/>
      </c>
    </row>
    <row r="343" spans="1:10" ht="18" customHeight="1" thickBot="1" x14ac:dyDescent="0.3">
      <c r="A343" s="39">
        <v>200</v>
      </c>
      <c r="B343" s="39"/>
      <c r="C343" s="40"/>
      <c r="D343" s="41"/>
      <c r="E343" s="41"/>
      <c r="F343" s="81"/>
      <c r="G343" s="315" t="str">
        <f t="shared" si="19"/>
        <v/>
      </c>
      <c r="H343" s="89"/>
      <c r="I343" s="194" t="str">
        <f t="shared" si="18"/>
        <v/>
      </c>
    </row>
    <row r="344" spans="1:10" ht="18" customHeight="1" thickBot="1" x14ac:dyDescent="0.3">
      <c r="F344" s="12" t="s">
        <v>147</v>
      </c>
      <c r="G344" s="281">
        <f>IF(stok&lt;&gt;"",SUM(G324:G343)+G309,0)</f>
        <v>0</v>
      </c>
      <c r="H344" s="321"/>
      <c r="J344" s="193">
        <f>IF(G344&gt;G309,ROW(A350),0)</f>
        <v>0</v>
      </c>
    </row>
    <row r="346" spans="1:10" ht="30.2" customHeight="1" x14ac:dyDescent="0.25">
      <c r="A346" s="524" t="s">
        <v>158</v>
      </c>
      <c r="B346" s="524"/>
      <c r="C346" s="524"/>
      <c r="D346" s="524"/>
      <c r="E346" s="524"/>
      <c r="F346" s="524"/>
      <c r="G346" s="524"/>
      <c r="H346" s="524"/>
    </row>
    <row r="348" spans="1:10" ht="18.75" x14ac:dyDescent="0.3">
      <c r="A348" s="349" t="s">
        <v>43</v>
      </c>
      <c r="B348" s="350">
        <f ca="1">imzatarihi</f>
        <v>46091</v>
      </c>
      <c r="C348" s="352" t="s">
        <v>44</v>
      </c>
      <c r="D348" s="348" t="str">
        <f>IF(kurulusyetkilisi&gt;0,kurulusyetkilisi,"")</f>
        <v/>
      </c>
      <c r="E348" s="43"/>
      <c r="F348" s="43"/>
      <c r="G348" s="43"/>
    </row>
    <row r="349" spans="1:10" ht="18.75" x14ac:dyDescent="0.3">
      <c r="A349" s="43"/>
      <c r="B349" s="351"/>
      <c r="C349" s="352" t="s">
        <v>45</v>
      </c>
      <c r="D349" s="43"/>
      <c r="E349" s="43"/>
      <c r="F349" s="349"/>
      <c r="G349" s="43"/>
    </row>
    <row r="351" spans="1:10" x14ac:dyDescent="0.25">
      <c r="A351" s="501" t="s">
        <v>123</v>
      </c>
      <c r="B351" s="501"/>
      <c r="C351" s="501"/>
      <c r="D351" s="501"/>
      <c r="E351" s="501"/>
      <c r="F351" s="501"/>
      <c r="G351" s="501"/>
      <c r="H351" s="501"/>
      <c r="I351" s="14"/>
    </row>
    <row r="352" spans="1:10" x14ac:dyDescent="0.25">
      <c r="A352" s="489" t="str">
        <f>IF(YilDonem&lt;&gt;"",CONCATENATE(YilDonem," dönemine aittir."),"")</f>
        <v/>
      </c>
      <c r="B352" s="489"/>
      <c r="C352" s="489"/>
      <c r="D352" s="489"/>
      <c r="E352" s="489"/>
      <c r="F352" s="489"/>
      <c r="G352" s="489"/>
      <c r="H352" s="489"/>
      <c r="I352" s="14"/>
    </row>
    <row r="353" spans="1:11" ht="15.95" customHeight="1" thickBot="1" x14ac:dyDescent="0.3">
      <c r="A353" s="519" t="s">
        <v>149</v>
      </c>
      <c r="B353" s="519"/>
      <c r="C353" s="519"/>
      <c r="D353" s="519"/>
      <c r="E353" s="519"/>
      <c r="F353" s="519"/>
      <c r="G353" s="519"/>
      <c r="H353" s="519"/>
      <c r="I353" s="14"/>
    </row>
    <row r="354" spans="1:11" ht="31.7" customHeight="1" thickBot="1" x14ac:dyDescent="0.3">
      <c r="A354" s="520" t="s">
        <v>1</v>
      </c>
      <c r="B354" s="521"/>
      <c r="C354" s="493" t="str">
        <f>IF(ProjeNo&gt;0,ProjeNo,"")</f>
        <v/>
      </c>
      <c r="D354" s="494"/>
      <c r="E354" s="494"/>
      <c r="F354" s="494"/>
      <c r="G354" s="494"/>
      <c r="H354" s="495"/>
      <c r="I354" s="14"/>
    </row>
    <row r="355" spans="1:11" ht="45" customHeight="1" thickBot="1" x14ac:dyDescent="0.3">
      <c r="A355" s="522" t="s">
        <v>11</v>
      </c>
      <c r="B355" s="523"/>
      <c r="C355" s="498" t="str">
        <f>IF(ProjeAdi&gt;0,ProjeAdi,"")</f>
        <v/>
      </c>
      <c r="D355" s="499"/>
      <c r="E355" s="499"/>
      <c r="F355" s="499"/>
      <c r="G355" s="499"/>
      <c r="H355" s="500"/>
      <c r="I355" s="14"/>
    </row>
    <row r="356" spans="1:11" ht="30.2" customHeight="1" thickBot="1" x14ac:dyDescent="0.3">
      <c r="A356" s="525" t="s">
        <v>162</v>
      </c>
      <c r="B356" s="526"/>
      <c r="C356" s="498" t="str">
        <f>IF($C$6&lt;&gt;"",$C$6,"")</f>
        <v/>
      </c>
      <c r="D356" s="499"/>
      <c r="E356" s="499"/>
      <c r="F356" s="499"/>
      <c r="G356" s="499"/>
      <c r="H356" s="500"/>
      <c r="I356" s="14"/>
    </row>
    <row r="357" spans="1:11" s="83" customFormat="1" ht="37.15" customHeight="1" x14ac:dyDescent="0.25">
      <c r="A357" s="487" t="s">
        <v>7</v>
      </c>
      <c r="B357" s="487" t="s">
        <v>118</v>
      </c>
      <c r="C357" s="487" t="s">
        <v>119</v>
      </c>
      <c r="D357" s="487" t="s">
        <v>124</v>
      </c>
      <c r="E357" s="487" t="s">
        <v>125</v>
      </c>
      <c r="F357" s="487" t="s">
        <v>166</v>
      </c>
      <c r="G357" s="530" t="s">
        <v>46</v>
      </c>
      <c r="H357" s="530" t="s">
        <v>126</v>
      </c>
      <c r="I357" s="111"/>
      <c r="J357" s="126"/>
      <c r="K357" s="126"/>
    </row>
    <row r="358" spans="1:11" ht="18" customHeight="1" thickBot="1" x14ac:dyDescent="0.3">
      <c r="A358" s="505"/>
      <c r="B358" s="505"/>
      <c r="C358" s="505"/>
      <c r="D358" s="505"/>
      <c r="E358" s="505"/>
      <c r="F358" s="505"/>
      <c r="G358" s="531"/>
      <c r="H358" s="531"/>
      <c r="I358" s="14"/>
    </row>
    <row r="359" spans="1:11" ht="18" customHeight="1" x14ac:dyDescent="0.25">
      <c r="A359" s="54">
        <v>201</v>
      </c>
      <c r="B359" s="54"/>
      <c r="C359" s="55"/>
      <c r="D359" s="77"/>
      <c r="E359" s="77"/>
      <c r="F359" s="69"/>
      <c r="G359" s="297" t="str">
        <f>IF(AND(E359&lt;&gt;"",F359&lt;&gt;"",H359&lt;&gt;""),E359*F359,"")</f>
        <v/>
      </c>
      <c r="H359" s="85"/>
      <c r="I359" s="194" t="str">
        <f t="shared" ref="I359:I378" si="20">IF(AND(C359&lt;&gt;"",H359=""),"Stok Çıkış Tarihi Yazılmalıdır.","")</f>
        <v/>
      </c>
    </row>
    <row r="360" spans="1:11" ht="18" customHeight="1" x14ac:dyDescent="0.25">
      <c r="A360" s="36">
        <v>202</v>
      </c>
      <c r="B360" s="36"/>
      <c r="C360" s="37"/>
      <c r="D360" s="38"/>
      <c r="E360" s="38"/>
      <c r="F360" s="79"/>
      <c r="G360" s="314" t="str">
        <f t="shared" ref="G360:G378" si="21">IF(AND(E360&lt;&gt;"",F360&lt;&gt;"",H360&lt;&gt;""),E360*F360,"")</f>
        <v/>
      </c>
      <c r="H360" s="87"/>
      <c r="I360" s="194" t="str">
        <f t="shared" si="20"/>
        <v/>
      </c>
    </row>
    <row r="361" spans="1:11" ht="18" customHeight="1" x14ac:dyDescent="0.25">
      <c r="A361" s="36">
        <v>203</v>
      </c>
      <c r="B361" s="36"/>
      <c r="C361" s="37"/>
      <c r="D361" s="38"/>
      <c r="E361" s="38"/>
      <c r="F361" s="79"/>
      <c r="G361" s="314" t="str">
        <f t="shared" si="21"/>
        <v/>
      </c>
      <c r="H361" s="87"/>
      <c r="I361" s="194" t="str">
        <f t="shared" si="20"/>
        <v/>
      </c>
    </row>
    <row r="362" spans="1:11" ht="18" customHeight="1" x14ac:dyDescent="0.25">
      <c r="A362" s="36">
        <v>204</v>
      </c>
      <c r="B362" s="36"/>
      <c r="C362" s="37"/>
      <c r="D362" s="38"/>
      <c r="E362" s="38"/>
      <c r="F362" s="79"/>
      <c r="G362" s="314" t="str">
        <f t="shared" si="21"/>
        <v/>
      </c>
      <c r="H362" s="87"/>
      <c r="I362" s="194" t="str">
        <f t="shared" si="20"/>
        <v/>
      </c>
    </row>
    <row r="363" spans="1:11" ht="18" customHeight="1" x14ac:dyDescent="0.25">
      <c r="A363" s="36">
        <v>205</v>
      </c>
      <c r="B363" s="36"/>
      <c r="C363" s="37"/>
      <c r="D363" s="38"/>
      <c r="E363" s="38"/>
      <c r="F363" s="79"/>
      <c r="G363" s="314" t="str">
        <f t="shared" si="21"/>
        <v/>
      </c>
      <c r="H363" s="87"/>
      <c r="I363" s="194" t="str">
        <f t="shared" si="20"/>
        <v/>
      </c>
    </row>
    <row r="364" spans="1:11" ht="18" customHeight="1" x14ac:dyDescent="0.25">
      <c r="A364" s="36">
        <v>206</v>
      </c>
      <c r="B364" s="36"/>
      <c r="C364" s="37"/>
      <c r="D364" s="38"/>
      <c r="E364" s="38"/>
      <c r="F364" s="79"/>
      <c r="G364" s="314" t="str">
        <f t="shared" si="21"/>
        <v/>
      </c>
      <c r="H364" s="87"/>
      <c r="I364" s="194" t="str">
        <f t="shared" si="20"/>
        <v/>
      </c>
    </row>
    <row r="365" spans="1:11" ht="18" customHeight="1" x14ac:dyDescent="0.25">
      <c r="A365" s="36">
        <v>207</v>
      </c>
      <c r="B365" s="36"/>
      <c r="C365" s="37"/>
      <c r="D365" s="38"/>
      <c r="E365" s="38"/>
      <c r="F365" s="79"/>
      <c r="G365" s="314" t="str">
        <f t="shared" si="21"/>
        <v/>
      </c>
      <c r="H365" s="87"/>
      <c r="I365" s="194" t="str">
        <f t="shared" si="20"/>
        <v/>
      </c>
    </row>
    <row r="366" spans="1:11" ht="18" customHeight="1" x14ac:dyDescent="0.25">
      <c r="A366" s="36">
        <v>208</v>
      </c>
      <c r="B366" s="36"/>
      <c r="C366" s="37"/>
      <c r="D366" s="38"/>
      <c r="E366" s="38"/>
      <c r="F366" s="79"/>
      <c r="G366" s="314" t="str">
        <f t="shared" si="21"/>
        <v/>
      </c>
      <c r="H366" s="87"/>
      <c r="I366" s="194" t="str">
        <f t="shared" si="20"/>
        <v/>
      </c>
    </row>
    <row r="367" spans="1:11" ht="18" customHeight="1" x14ac:dyDescent="0.25">
      <c r="A367" s="36">
        <v>209</v>
      </c>
      <c r="B367" s="36"/>
      <c r="C367" s="37"/>
      <c r="D367" s="38"/>
      <c r="E367" s="38"/>
      <c r="F367" s="79"/>
      <c r="G367" s="314" t="str">
        <f t="shared" si="21"/>
        <v/>
      </c>
      <c r="H367" s="87"/>
      <c r="I367" s="194" t="str">
        <f t="shared" si="20"/>
        <v/>
      </c>
    </row>
    <row r="368" spans="1:11" ht="18" customHeight="1" x14ac:dyDescent="0.25">
      <c r="A368" s="36">
        <v>210</v>
      </c>
      <c r="B368" s="36"/>
      <c r="C368" s="37"/>
      <c r="D368" s="38"/>
      <c r="E368" s="38"/>
      <c r="F368" s="79"/>
      <c r="G368" s="314" t="str">
        <f t="shared" si="21"/>
        <v/>
      </c>
      <c r="H368" s="87"/>
      <c r="I368" s="194" t="str">
        <f t="shared" si="20"/>
        <v/>
      </c>
    </row>
    <row r="369" spans="1:10" ht="18" customHeight="1" x14ac:dyDescent="0.25">
      <c r="A369" s="36">
        <v>211</v>
      </c>
      <c r="B369" s="36"/>
      <c r="C369" s="37"/>
      <c r="D369" s="38"/>
      <c r="E369" s="38"/>
      <c r="F369" s="79"/>
      <c r="G369" s="314" t="str">
        <f t="shared" si="21"/>
        <v/>
      </c>
      <c r="H369" s="87"/>
      <c r="I369" s="194" t="str">
        <f t="shared" si="20"/>
        <v/>
      </c>
    </row>
    <row r="370" spans="1:10" ht="18" customHeight="1" x14ac:dyDescent="0.25">
      <c r="A370" s="36">
        <v>212</v>
      </c>
      <c r="B370" s="36"/>
      <c r="C370" s="37"/>
      <c r="D370" s="38"/>
      <c r="E370" s="38"/>
      <c r="F370" s="79"/>
      <c r="G370" s="314" t="str">
        <f t="shared" si="21"/>
        <v/>
      </c>
      <c r="H370" s="87"/>
      <c r="I370" s="194" t="str">
        <f t="shared" si="20"/>
        <v/>
      </c>
    </row>
    <row r="371" spans="1:10" ht="18" customHeight="1" x14ac:dyDescent="0.25">
      <c r="A371" s="36">
        <v>213</v>
      </c>
      <c r="B371" s="36"/>
      <c r="C371" s="37"/>
      <c r="D371" s="38"/>
      <c r="E371" s="38"/>
      <c r="F371" s="79"/>
      <c r="G371" s="314" t="str">
        <f t="shared" si="21"/>
        <v/>
      </c>
      <c r="H371" s="87"/>
      <c r="I371" s="194" t="str">
        <f t="shared" si="20"/>
        <v/>
      </c>
    </row>
    <row r="372" spans="1:10" ht="18" customHeight="1" x14ac:dyDescent="0.25">
      <c r="A372" s="36">
        <v>214</v>
      </c>
      <c r="B372" s="36"/>
      <c r="C372" s="37"/>
      <c r="D372" s="38"/>
      <c r="E372" s="38"/>
      <c r="F372" s="79"/>
      <c r="G372" s="314" t="str">
        <f t="shared" si="21"/>
        <v/>
      </c>
      <c r="H372" s="87"/>
      <c r="I372" s="194" t="str">
        <f t="shared" si="20"/>
        <v/>
      </c>
    </row>
    <row r="373" spans="1:10" ht="18" customHeight="1" x14ac:dyDescent="0.25">
      <c r="A373" s="36">
        <v>215</v>
      </c>
      <c r="B373" s="36"/>
      <c r="C373" s="37"/>
      <c r="D373" s="38"/>
      <c r="E373" s="38"/>
      <c r="F373" s="79"/>
      <c r="G373" s="314" t="str">
        <f t="shared" si="21"/>
        <v/>
      </c>
      <c r="H373" s="87"/>
      <c r="I373" s="194" t="str">
        <f t="shared" si="20"/>
        <v/>
      </c>
    </row>
    <row r="374" spans="1:10" ht="18" customHeight="1" x14ac:dyDescent="0.25">
      <c r="A374" s="36">
        <v>216</v>
      </c>
      <c r="B374" s="36"/>
      <c r="C374" s="37"/>
      <c r="D374" s="38"/>
      <c r="E374" s="38"/>
      <c r="F374" s="79"/>
      <c r="G374" s="314" t="str">
        <f t="shared" si="21"/>
        <v/>
      </c>
      <c r="H374" s="87"/>
      <c r="I374" s="194" t="str">
        <f t="shared" si="20"/>
        <v/>
      </c>
    </row>
    <row r="375" spans="1:10" ht="18" customHeight="1" x14ac:dyDescent="0.25">
      <c r="A375" s="36">
        <v>217</v>
      </c>
      <c r="B375" s="36"/>
      <c r="C375" s="37"/>
      <c r="D375" s="38"/>
      <c r="E375" s="38"/>
      <c r="F375" s="79"/>
      <c r="G375" s="314" t="str">
        <f t="shared" si="21"/>
        <v/>
      </c>
      <c r="H375" s="87"/>
      <c r="I375" s="194" t="str">
        <f t="shared" si="20"/>
        <v/>
      </c>
    </row>
    <row r="376" spans="1:10" ht="18" customHeight="1" x14ac:dyDescent="0.25">
      <c r="A376" s="36">
        <v>218</v>
      </c>
      <c r="B376" s="36"/>
      <c r="C376" s="37"/>
      <c r="D376" s="38"/>
      <c r="E376" s="38"/>
      <c r="F376" s="79"/>
      <c r="G376" s="314" t="str">
        <f t="shared" si="21"/>
        <v/>
      </c>
      <c r="H376" s="87"/>
      <c r="I376" s="194" t="str">
        <f t="shared" si="20"/>
        <v/>
      </c>
    </row>
    <row r="377" spans="1:10" ht="18" customHeight="1" x14ac:dyDescent="0.25">
      <c r="A377" s="36">
        <v>219</v>
      </c>
      <c r="B377" s="36"/>
      <c r="C377" s="37"/>
      <c r="D377" s="38"/>
      <c r="E377" s="38"/>
      <c r="F377" s="79"/>
      <c r="G377" s="314" t="str">
        <f t="shared" si="21"/>
        <v/>
      </c>
      <c r="H377" s="87"/>
      <c r="I377" s="194" t="str">
        <f t="shared" si="20"/>
        <v/>
      </c>
    </row>
    <row r="378" spans="1:10" ht="18" customHeight="1" thickBot="1" x14ac:dyDescent="0.3">
      <c r="A378" s="39">
        <v>220</v>
      </c>
      <c r="B378" s="39"/>
      <c r="C378" s="40"/>
      <c r="D378" s="41"/>
      <c r="E378" s="41"/>
      <c r="F378" s="81"/>
      <c r="G378" s="315" t="str">
        <f t="shared" si="21"/>
        <v/>
      </c>
      <c r="H378" s="89"/>
      <c r="I378" s="194" t="str">
        <f t="shared" si="20"/>
        <v/>
      </c>
    </row>
    <row r="379" spans="1:10" ht="18" customHeight="1" thickBot="1" x14ac:dyDescent="0.3">
      <c r="F379" s="12" t="s">
        <v>147</v>
      </c>
      <c r="G379" s="281">
        <f>IF(stok&lt;&gt;"",SUM(G359:G378)+G344,0)</f>
        <v>0</v>
      </c>
      <c r="H379" s="321"/>
      <c r="J379" s="193">
        <f>IF(G379&gt;G344,ROW(A385),0)</f>
        <v>0</v>
      </c>
    </row>
    <row r="381" spans="1:10" ht="30.2" customHeight="1" x14ac:dyDescent="0.25">
      <c r="A381" s="524" t="s">
        <v>158</v>
      </c>
      <c r="B381" s="524"/>
      <c r="C381" s="524"/>
      <c r="D381" s="524"/>
      <c r="E381" s="524"/>
      <c r="F381" s="524"/>
      <c r="G381" s="524"/>
      <c r="H381" s="524"/>
    </row>
    <row r="383" spans="1:10" ht="18.75" x14ac:dyDescent="0.3">
      <c r="A383" s="349" t="s">
        <v>43</v>
      </c>
      <c r="B383" s="350">
        <f ca="1">imzatarihi</f>
        <v>46091</v>
      </c>
      <c r="C383" s="352" t="s">
        <v>44</v>
      </c>
      <c r="D383" s="348" t="str">
        <f>IF(kurulusyetkilisi&gt;0,kurulusyetkilisi,"")</f>
        <v/>
      </c>
      <c r="E383" s="43"/>
      <c r="F383" s="43"/>
      <c r="G383" s="43"/>
    </row>
    <row r="384" spans="1:10" ht="18.75" x14ac:dyDescent="0.3">
      <c r="A384" s="43"/>
      <c r="B384" s="351"/>
      <c r="C384" s="352" t="s">
        <v>45</v>
      </c>
      <c r="D384" s="43"/>
      <c r="E384" s="43"/>
      <c r="F384" s="349"/>
      <c r="G384" s="43"/>
    </row>
    <row r="386" spans="1:11" x14ac:dyDescent="0.25">
      <c r="A386" s="501" t="s">
        <v>123</v>
      </c>
      <c r="B386" s="501"/>
      <c r="C386" s="501"/>
      <c r="D386" s="501"/>
      <c r="E386" s="501"/>
      <c r="F386" s="501"/>
      <c r="G386" s="501"/>
      <c r="H386" s="501"/>
      <c r="I386" s="14"/>
    </row>
    <row r="387" spans="1:11" x14ac:dyDescent="0.25">
      <c r="A387" s="489" t="str">
        <f>IF(YilDonem&lt;&gt;"",CONCATENATE(YilDonem," dönemine aittir."),"")</f>
        <v/>
      </c>
      <c r="B387" s="489"/>
      <c r="C387" s="489"/>
      <c r="D387" s="489"/>
      <c r="E387" s="489"/>
      <c r="F387" s="489"/>
      <c r="G387" s="489"/>
      <c r="H387" s="489"/>
      <c r="I387" s="14"/>
    </row>
    <row r="388" spans="1:11" ht="15.95" customHeight="1" thickBot="1" x14ac:dyDescent="0.3">
      <c r="A388" s="519" t="s">
        <v>149</v>
      </c>
      <c r="B388" s="519"/>
      <c r="C388" s="519"/>
      <c r="D388" s="519"/>
      <c r="E388" s="519"/>
      <c r="F388" s="519"/>
      <c r="G388" s="519"/>
      <c r="H388" s="519"/>
      <c r="I388" s="14"/>
    </row>
    <row r="389" spans="1:11" ht="31.7" customHeight="1" thickBot="1" x14ac:dyDescent="0.3">
      <c r="A389" s="520" t="s">
        <v>1</v>
      </c>
      <c r="B389" s="521"/>
      <c r="C389" s="493" t="str">
        <f>IF(ProjeNo&gt;0,ProjeNo,"")</f>
        <v/>
      </c>
      <c r="D389" s="494"/>
      <c r="E389" s="494"/>
      <c r="F389" s="494"/>
      <c r="G389" s="494"/>
      <c r="H389" s="495"/>
      <c r="I389" s="14"/>
    </row>
    <row r="390" spans="1:11" ht="45" customHeight="1" thickBot="1" x14ac:dyDescent="0.3">
      <c r="A390" s="522" t="s">
        <v>11</v>
      </c>
      <c r="B390" s="523"/>
      <c r="C390" s="498" t="str">
        <f>IF(ProjeAdi&gt;0,ProjeAdi,"")</f>
        <v/>
      </c>
      <c r="D390" s="499"/>
      <c r="E390" s="499"/>
      <c r="F390" s="499"/>
      <c r="G390" s="499"/>
      <c r="H390" s="500"/>
      <c r="I390" s="14"/>
    </row>
    <row r="391" spans="1:11" ht="30.2" customHeight="1" thickBot="1" x14ac:dyDescent="0.3">
      <c r="A391" s="525" t="s">
        <v>162</v>
      </c>
      <c r="B391" s="526"/>
      <c r="C391" s="498" t="str">
        <f>IF($C$6&lt;&gt;"",$C$6,"")</f>
        <v/>
      </c>
      <c r="D391" s="499"/>
      <c r="E391" s="499"/>
      <c r="F391" s="499"/>
      <c r="G391" s="499"/>
      <c r="H391" s="500"/>
      <c r="I391" s="14"/>
    </row>
    <row r="392" spans="1:11" s="83" customFormat="1" ht="37.15" customHeight="1" x14ac:dyDescent="0.25">
      <c r="A392" s="487" t="s">
        <v>7</v>
      </c>
      <c r="B392" s="487" t="s">
        <v>118</v>
      </c>
      <c r="C392" s="487" t="s">
        <v>119</v>
      </c>
      <c r="D392" s="487" t="s">
        <v>124</v>
      </c>
      <c r="E392" s="487" t="s">
        <v>125</v>
      </c>
      <c r="F392" s="487" t="s">
        <v>166</v>
      </c>
      <c r="G392" s="530" t="s">
        <v>46</v>
      </c>
      <c r="H392" s="530" t="s">
        <v>126</v>
      </c>
      <c r="I392" s="111"/>
      <c r="J392" s="126"/>
      <c r="K392" s="126"/>
    </row>
    <row r="393" spans="1:11" ht="18" customHeight="1" thickBot="1" x14ac:dyDescent="0.3">
      <c r="A393" s="505"/>
      <c r="B393" s="505"/>
      <c r="C393" s="505"/>
      <c r="D393" s="505"/>
      <c r="E393" s="505"/>
      <c r="F393" s="505"/>
      <c r="G393" s="531"/>
      <c r="H393" s="531"/>
      <c r="I393" s="14"/>
    </row>
    <row r="394" spans="1:11" ht="18" customHeight="1" x14ac:dyDescent="0.25">
      <c r="A394" s="54">
        <v>221</v>
      </c>
      <c r="B394" s="54"/>
      <c r="C394" s="55"/>
      <c r="D394" s="77"/>
      <c r="E394" s="77"/>
      <c r="F394" s="69"/>
      <c r="G394" s="297" t="str">
        <f>IF(AND(E394&lt;&gt;"",F394&lt;&gt;"",H394&lt;&gt;""),E394*F394,"")</f>
        <v/>
      </c>
      <c r="H394" s="85"/>
      <c r="I394" s="194" t="str">
        <f t="shared" ref="I394:I413" si="22">IF(AND(C394&lt;&gt;"",H394=""),"Stok Çıkış Tarihi Yazılmalıdır.","")</f>
        <v/>
      </c>
    </row>
    <row r="395" spans="1:11" ht="18" customHeight="1" x14ac:dyDescent="0.25">
      <c r="A395" s="36">
        <v>222</v>
      </c>
      <c r="B395" s="36"/>
      <c r="C395" s="37"/>
      <c r="D395" s="38"/>
      <c r="E395" s="38"/>
      <c r="F395" s="79"/>
      <c r="G395" s="314" t="str">
        <f t="shared" ref="G395:G413" si="23">IF(AND(E395&lt;&gt;"",F395&lt;&gt;"",H395&lt;&gt;""),E395*F395,"")</f>
        <v/>
      </c>
      <c r="H395" s="87"/>
      <c r="I395" s="194" t="str">
        <f t="shared" si="22"/>
        <v/>
      </c>
    </row>
    <row r="396" spans="1:11" ht="18" customHeight="1" x14ac:dyDescent="0.25">
      <c r="A396" s="36">
        <v>223</v>
      </c>
      <c r="B396" s="36"/>
      <c r="C396" s="37"/>
      <c r="D396" s="38"/>
      <c r="E396" s="38"/>
      <c r="F396" s="79"/>
      <c r="G396" s="314" t="str">
        <f t="shared" si="23"/>
        <v/>
      </c>
      <c r="H396" s="87"/>
      <c r="I396" s="194" t="str">
        <f t="shared" si="22"/>
        <v/>
      </c>
    </row>
    <row r="397" spans="1:11" ht="18" customHeight="1" x14ac:dyDescent="0.25">
      <c r="A397" s="36">
        <v>224</v>
      </c>
      <c r="B397" s="36"/>
      <c r="C397" s="37"/>
      <c r="D397" s="38"/>
      <c r="E397" s="38"/>
      <c r="F397" s="79"/>
      <c r="G397" s="314" t="str">
        <f t="shared" si="23"/>
        <v/>
      </c>
      <c r="H397" s="87"/>
      <c r="I397" s="194" t="str">
        <f t="shared" si="22"/>
        <v/>
      </c>
    </row>
    <row r="398" spans="1:11" ht="18" customHeight="1" x14ac:dyDescent="0.25">
      <c r="A398" s="36">
        <v>225</v>
      </c>
      <c r="B398" s="36"/>
      <c r="C398" s="37"/>
      <c r="D398" s="38"/>
      <c r="E398" s="38"/>
      <c r="F398" s="79"/>
      <c r="G398" s="314" t="str">
        <f t="shared" si="23"/>
        <v/>
      </c>
      <c r="H398" s="87"/>
      <c r="I398" s="194" t="str">
        <f t="shared" si="22"/>
        <v/>
      </c>
    </row>
    <row r="399" spans="1:11" ht="18" customHeight="1" x14ac:dyDescent="0.25">
      <c r="A399" s="36">
        <v>226</v>
      </c>
      <c r="B399" s="36"/>
      <c r="C399" s="37"/>
      <c r="D399" s="38"/>
      <c r="E399" s="38"/>
      <c r="F399" s="79"/>
      <c r="G399" s="314" t="str">
        <f t="shared" si="23"/>
        <v/>
      </c>
      <c r="H399" s="87"/>
      <c r="I399" s="194" t="str">
        <f t="shared" si="22"/>
        <v/>
      </c>
    </row>
    <row r="400" spans="1:11" ht="18" customHeight="1" x14ac:dyDescent="0.25">
      <c r="A400" s="36">
        <v>227</v>
      </c>
      <c r="B400" s="36"/>
      <c r="C400" s="37"/>
      <c r="D400" s="38"/>
      <c r="E400" s="38"/>
      <c r="F400" s="79"/>
      <c r="G400" s="314" t="str">
        <f t="shared" si="23"/>
        <v/>
      </c>
      <c r="H400" s="87"/>
      <c r="I400" s="194" t="str">
        <f t="shared" si="22"/>
        <v/>
      </c>
    </row>
    <row r="401" spans="1:10" ht="18" customHeight="1" x14ac:dyDescent="0.25">
      <c r="A401" s="36">
        <v>228</v>
      </c>
      <c r="B401" s="36"/>
      <c r="C401" s="37"/>
      <c r="D401" s="38"/>
      <c r="E401" s="38"/>
      <c r="F401" s="79"/>
      <c r="G401" s="314" t="str">
        <f t="shared" si="23"/>
        <v/>
      </c>
      <c r="H401" s="87"/>
      <c r="I401" s="194" t="str">
        <f t="shared" si="22"/>
        <v/>
      </c>
    </row>
    <row r="402" spans="1:10" ht="18" customHeight="1" x14ac:dyDescent="0.25">
      <c r="A402" s="36">
        <v>229</v>
      </c>
      <c r="B402" s="36"/>
      <c r="C402" s="37"/>
      <c r="D402" s="38"/>
      <c r="E402" s="38"/>
      <c r="F402" s="79"/>
      <c r="G402" s="314" t="str">
        <f t="shared" si="23"/>
        <v/>
      </c>
      <c r="H402" s="87"/>
      <c r="I402" s="194" t="str">
        <f t="shared" si="22"/>
        <v/>
      </c>
    </row>
    <row r="403" spans="1:10" ht="18" customHeight="1" x14ac:dyDescent="0.25">
      <c r="A403" s="36">
        <v>230</v>
      </c>
      <c r="B403" s="36"/>
      <c r="C403" s="37"/>
      <c r="D403" s="38"/>
      <c r="E403" s="38"/>
      <c r="F403" s="79"/>
      <c r="G403" s="314" t="str">
        <f t="shared" si="23"/>
        <v/>
      </c>
      <c r="H403" s="87"/>
      <c r="I403" s="194" t="str">
        <f t="shared" si="22"/>
        <v/>
      </c>
    </row>
    <row r="404" spans="1:10" ht="18" customHeight="1" x14ac:dyDescent="0.25">
      <c r="A404" s="36">
        <v>231</v>
      </c>
      <c r="B404" s="36"/>
      <c r="C404" s="37"/>
      <c r="D404" s="38"/>
      <c r="E404" s="38"/>
      <c r="F404" s="79"/>
      <c r="G404" s="314" t="str">
        <f t="shared" si="23"/>
        <v/>
      </c>
      <c r="H404" s="87"/>
      <c r="I404" s="194" t="str">
        <f t="shared" si="22"/>
        <v/>
      </c>
    </row>
    <row r="405" spans="1:10" ht="18" customHeight="1" x14ac:dyDescent="0.25">
      <c r="A405" s="36">
        <v>232</v>
      </c>
      <c r="B405" s="36"/>
      <c r="C405" s="37"/>
      <c r="D405" s="38"/>
      <c r="E405" s="38"/>
      <c r="F405" s="79"/>
      <c r="G405" s="314" t="str">
        <f t="shared" si="23"/>
        <v/>
      </c>
      <c r="H405" s="87"/>
      <c r="I405" s="194" t="str">
        <f t="shared" si="22"/>
        <v/>
      </c>
    </row>
    <row r="406" spans="1:10" ht="18" customHeight="1" x14ac:dyDescent="0.25">
      <c r="A406" s="36">
        <v>233</v>
      </c>
      <c r="B406" s="36"/>
      <c r="C406" s="37"/>
      <c r="D406" s="38"/>
      <c r="E406" s="38"/>
      <c r="F406" s="79"/>
      <c r="G406" s="314" t="str">
        <f t="shared" si="23"/>
        <v/>
      </c>
      <c r="H406" s="87"/>
      <c r="I406" s="194" t="str">
        <f t="shared" si="22"/>
        <v/>
      </c>
    </row>
    <row r="407" spans="1:10" ht="18" customHeight="1" x14ac:dyDescent="0.25">
      <c r="A407" s="36">
        <v>234</v>
      </c>
      <c r="B407" s="36"/>
      <c r="C407" s="37"/>
      <c r="D407" s="38"/>
      <c r="E407" s="38"/>
      <c r="F407" s="79"/>
      <c r="G407" s="314" t="str">
        <f t="shared" si="23"/>
        <v/>
      </c>
      <c r="H407" s="87"/>
      <c r="I407" s="194" t="str">
        <f t="shared" si="22"/>
        <v/>
      </c>
    </row>
    <row r="408" spans="1:10" ht="18" customHeight="1" x14ac:dyDescent="0.25">
      <c r="A408" s="36">
        <v>235</v>
      </c>
      <c r="B408" s="36"/>
      <c r="C408" s="37"/>
      <c r="D408" s="38"/>
      <c r="E408" s="38"/>
      <c r="F408" s="79"/>
      <c r="G408" s="314" t="str">
        <f t="shared" si="23"/>
        <v/>
      </c>
      <c r="H408" s="87"/>
      <c r="I408" s="194" t="str">
        <f t="shared" si="22"/>
        <v/>
      </c>
    </row>
    <row r="409" spans="1:10" ht="18" customHeight="1" x14ac:dyDescent="0.25">
      <c r="A409" s="36">
        <v>236</v>
      </c>
      <c r="B409" s="36"/>
      <c r="C409" s="37"/>
      <c r="D409" s="38"/>
      <c r="E409" s="38"/>
      <c r="F409" s="79"/>
      <c r="G409" s="314" t="str">
        <f t="shared" si="23"/>
        <v/>
      </c>
      <c r="H409" s="87"/>
      <c r="I409" s="194" t="str">
        <f t="shared" si="22"/>
        <v/>
      </c>
    </row>
    <row r="410" spans="1:10" ht="18" customHeight="1" x14ac:dyDescent="0.25">
      <c r="A410" s="36">
        <v>237</v>
      </c>
      <c r="B410" s="36"/>
      <c r="C410" s="37"/>
      <c r="D410" s="38"/>
      <c r="E410" s="38"/>
      <c r="F410" s="79"/>
      <c r="G410" s="314" t="str">
        <f t="shared" si="23"/>
        <v/>
      </c>
      <c r="H410" s="87"/>
      <c r="I410" s="194" t="str">
        <f t="shared" si="22"/>
        <v/>
      </c>
    </row>
    <row r="411" spans="1:10" ht="18" customHeight="1" x14ac:dyDescent="0.25">
      <c r="A411" s="36">
        <v>238</v>
      </c>
      <c r="B411" s="36"/>
      <c r="C411" s="37"/>
      <c r="D411" s="38"/>
      <c r="E411" s="38"/>
      <c r="F411" s="79"/>
      <c r="G411" s="314" t="str">
        <f t="shared" si="23"/>
        <v/>
      </c>
      <c r="H411" s="87"/>
      <c r="I411" s="194" t="str">
        <f t="shared" si="22"/>
        <v/>
      </c>
    </row>
    <row r="412" spans="1:10" ht="18" customHeight="1" x14ac:dyDescent="0.25">
      <c r="A412" s="36">
        <v>239</v>
      </c>
      <c r="B412" s="36"/>
      <c r="C412" s="37"/>
      <c r="D412" s="38"/>
      <c r="E412" s="38"/>
      <c r="F412" s="79"/>
      <c r="G412" s="314" t="str">
        <f t="shared" si="23"/>
        <v/>
      </c>
      <c r="H412" s="87"/>
      <c r="I412" s="194" t="str">
        <f t="shared" si="22"/>
        <v/>
      </c>
    </row>
    <row r="413" spans="1:10" ht="18" customHeight="1" thickBot="1" x14ac:dyDescent="0.3">
      <c r="A413" s="39">
        <v>240</v>
      </c>
      <c r="B413" s="39"/>
      <c r="C413" s="40"/>
      <c r="D413" s="41"/>
      <c r="E413" s="41"/>
      <c r="F413" s="81"/>
      <c r="G413" s="315" t="str">
        <f t="shared" si="23"/>
        <v/>
      </c>
      <c r="H413" s="89"/>
      <c r="I413" s="194" t="str">
        <f t="shared" si="22"/>
        <v/>
      </c>
    </row>
    <row r="414" spans="1:10" ht="18" customHeight="1" thickBot="1" x14ac:dyDescent="0.3">
      <c r="F414" s="12" t="s">
        <v>147</v>
      </c>
      <c r="G414" s="281">
        <f>IF(stok&lt;&gt;"",SUM(G394:G413)+G379,0)</f>
        <v>0</v>
      </c>
      <c r="H414" s="321"/>
      <c r="J414" s="193">
        <f>IF(G414&gt;G379,ROW(A420),0)</f>
        <v>0</v>
      </c>
    </row>
    <row r="416" spans="1:10" ht="30.2" customHeight="1" x14ac:dyDescent="0.25">
      <c r="A416" s="524" t="s">
        <v>158</v>
      </c>
      <c r="B416" s="524"/>
      <c r="C416" s="524"/>
      <c r="D416" s="524"/>
      <c r="E416" s="524"/>
      <c r="F416" s="524"/>
      <c r="G416" s="524"/>
      <c r="H416" s="524"/>
    </row>
    <row r="418" spans="1:11" ht="18.75" x14ac:dyDescent="0.3">
      <c r="A418" s="349" t="s">
        <v>43</v>
      </c>
      <c r="B418" s="350">
        <f ca="1">imzatarihi</f>
        <v>46091</v>
      </c>
      <c r="C418" s="352" t="s">
        <v>44</v>
      </c>
      <c r="D418" s="348" t="str">
        <f>IF(kurulusyetkilisi&gt;0,kurulusyetkilisi,"")</f>
        <v/>
      </c>
      <c r="E418" s="43"/>
      <c r="F418" s="43"/>
      <c r="G418" s="43"/>
    </row>
    <row r="419" spans="1:11" ht="18.75" x14ac:dyDescent="0.3">
      <c r="A419" s="43"/>
      <c r="B419" s="351"/>
      <c r="C419" s="352" t="s">
        <v>45</v>
      </c>
      <c r="D419" s="43"/>
      <c r="E419" s="43"/>
      <c r="F419" s="349"/>
      <c r="G419" s="43"/>
    </row>
    <row r="421" spans="1:11" x14ac:dyDescent="0.25">
      <c r="A421" s="501" t="s">
        <v>123</v>
      </c>
      <c r="B421" s="501"/>
      <c r="C421" s="501"/>
      <c r="D421" s="501"/>
      <c r="E421" s="501"/>
      <c r="F421" s="501"/>
      <c r="G421" s="501"/>
      <c r="H421" s="501"/>
      <c r="I421" s="14"/>
    </row>
    <row r="422" spans="1:11" x14ac:dyDescent="0.25">
      <c r="A422" s="489" t="str">
        <f>IF(YilDonem&lt;&gt;"",CONCATENATE(YilDonem," dönemine aittir."),"")</f>
        <v/>
      </c>
      <c r="B422" s="489"/>
      <c r="C422" s="489"/>
      <c r="D422" s="489"/>
      <c r="E422" s="489"/>
      <c r="F422" s="489"/>
      <c r="G422" s="489"/>
      <c r="H422" s="489"/>
      <c r="I422" s="14"/>
    </row>
    <row r="423" spans="1:11" ht="15.95" customHeight="1" thickBot="1" x14ac:dyDescent="0.3">
      <c r="A423" s="519" t="s">
        <v>149</v>
      </c>
      <c r="B423" s="519"/>
      <c r="C423" s="519"/>
      <c r="D423" s="519"/>
      <c r="E423" s="519"/>
      <c r="F423" s="519"/>
      <c r="G423" s="519"/>
      <c r="H423" s="519"/>
      <c r="I423" s="14"/>
    </row>
    <row r="424" spans="1:11" ht="31.7" customHeight="1" thickBot="1" x14ac:dyDescent="0.3">
      <c r="A424" s="520" t="s">
        <v>1</v>
      </c>
      <c r="B424" s="521"/>
      <c r="C424" s="493" t="str">
        <f>IF(ProjeNo&gt;0,ProjeNo,"")</f>
        <v/>
      </c>
      <c r="D424" s="494"/>
      <c r="E424" s="494"/>
      <c r="F424" s="494"/>
      <c r="G424" s="494"/>
      <c r="H424" s="495"/>
      <c r="I424" s="14"/>
    </row>
    <row r="425" spans="1:11" ht="45" customHeight="1" thickBot="1" x14ac:dyDescent="0.3">
      <c r="A425" s="522" t="s">
        <v>11</v>
      </c>
      <c r="B425" s="523"/>
      <c r="C425" s="498" t="str">
        <f>IF(ProjeAdi&gt;0,ProjeAdi,"")</f>
        <v/>
      </c>
      <c r="D425" s="499"/>
      <c r="E425" s="499"/>
      <c r="F425" s="499"/>
      <c r="G425" s="499"/>
      <c r="H425" s="500"/>
      <c r="I425" s="14"/>
    </row>
    <row r="426" spans="1:11" ht="30.2" customHeight="1" thickBot="1" x14ac:dyDescent="0.3">
      <c r="A426" s="525" t="s">
        <v>162</v>
      </c>
      <c r="B426" s="526"/>
      <c r="C426" s="498" t="str">
        <f>IF($C$6&lt;&gt;"",$C$6,"")</f>
        <v/>
      </c>
      <c r="D426" s="499"/>
      <c r="E426" s="499"/>
      <c r="F426" s="499"/>
      <c r="G426" s="499"/>
      <c r="H426" s="500"/>
      <c r="I426" s="14"/>
    </row>
    <row r="427" spans="1:11" s="83" customFormat="1" ht="37.15" customHeight="1" x14ac:dyDescent="0.25">
      <c r="A427" s="487" t="s">
        <v>7</v>
      </c>
      <c r="B427" s="487" t="s">
        <v>118</v>
      </c>
      <c r="C427" s="487" t="s">
        <v>119</v>
      </c>
      <c r="D427" s="487" t="s">
        <v>124</v>
      </c>
      <c r="E427" s="487" t="s">
        <v>125</v>
      </c>
      <c r="F427" s="487" t="s">
        <v>166</v>
      </c>
      <c r="G427" s="530" t="s">
        <v>46</v>
      </c>
      <c r="H427" s="530" t="s">
        <v>126</v>
      </c>
      <c r="I427" s="111"/>
      <c r="J427" s="126"/>
      <c r="K427" s="126"/>
    </row>
    <row r="428" spans="1:11" ht="18" customHeight="1" thickBot="1" x14ac:dyDescent="0.3">
      <c r="A428" s="505"/>
      <c r="B428" s="505"/>
      <c r="C428" s="505"/>
      <c r="D428" s="505"/>
      <c r="E428" s="505"/>
      <c r="F428" s="505"/>
      <c r="G428" s="531"/>
      <c r="H428" s="531"/>
      <c r="I428" s="14"/>
    </row>
    <row r="429" spans="1:11" ht="18" customHeight="1" x14ac:dyDescent="0.25">
      <c r="A429" s="54">
        <v>241</v>
      </c>
      <c r="B429" s="54"/>
      <c r="C429" s="55"/>
      <c r="D429" s="77"/>
      <c r="E429" s="77"/>
      <c r="F429" s="69"/>
      <c r="G429" s="297" t="str">
        <f>IF(AND(E429&lt;&gt;"",F429&lt;&gt;"",H429&lt;&gt;""),E429*F429,"")</f>
        <v/>
      </c>
      <c r="H429" s="85"/>
      <c r="I429" s="194" t="str">
        <f t="shared" ref="I429:I448" si="24">IF(AND(C429&lt;&gt;"",H429=""),"Stok Çıkış Tarihi Yazılmalıdır.","")</f>
        <v/>
      </c>
    </row>
    <row r="430" spans="1:11" ht="18" customHeight="1" x14ac:dyDescent="0.25">
      <c r="A430" s="36">
        <v>242</v>
      </c>
      <c r="B430" s="36"/>
      <c r="C430" s="37"/>
      <c r="D430" s="38"/>
      <c r="E430" s="38"/>
      <c r="F430" s="79"/>
      <c r="G430" s="314" t="str">
        <f t="shared" ref="G430:G448" si="25">IF(AND(E430&lt;&gt;"",F430&lt;&gt;"",H430&lt;&gt;""),E430*F430,"")</f>
        <v/>
      </c>
      <c r="H430" s="87"/>
      <c r="I430" s="194" t="str">
        <f t="shared" si="24"/>
        <v/>
      </c>
    </row>
    <row r="431" spans="1:11" ht="18" customHeight="1" x14ac:dyDescent="0.25">
      <c r="A431" s="36">
        <v>243</v>
      </c>
      <c r="B431" s="36"/>
      <c r="C431" s="37"/>
      <c r="D431" s="38"/>
      <c r="E431" s="38"/>
      <c r="F431" s="79"/>
      <c r="G431" s="314" t="str">
        <f t="shared" si="25"/>
        <v/>
      </c>
      <c r="H431" s="87"/>
      <c r="I431" s="194" t="str">
        <f t="shared" si="24"/>
        <v/>
      </c>
    </row>
    <row r="432" spans="1:11" ht="18" customHeight="1" x14ac:dyDescent="0.25">
      <c r="A432" s="36">
        <v>244</v>
      </c>
      <c r="B432" s="36"/>
      <c r="C432" s="37"/>
      <c r="D432" s="38"/>
      <c r="E432" s="38"/>
      <c r="F432" s="79"/>
      <c r="G432" s="314" t="str">
        <f t="shared" si="25"/>
        <v/>
      </c>
      <c r="H432" s="87"/>
      <c r="I432" s="194" t="str">
        <f t="shared" si="24"/>
        <v/>
      </c>
    </row>
    <row r="433" spans="1:9" ht="18" customHeight="1" x14ac:dyDescent="0.25">
      <c r="A433" s="36">
        <v>245</v>
      </c>
      <c r="B433" s="36"/>
      <c r="C433" s="37"/>
      <c r="D433" s="38"/>
      <c r="E433" s="38"/>
      <c r="F433" s="79"/>
      <c r="G433" s="314" t="str">
        <f t="shared" si="25"/>
        <v/>
      </c>
      <c r="H433" s="87"/>
      <c r="I433" s="194" t="str">
        <f t="shared" si="24"/>
        <v/>
      </c>
    </row>
    <row r="434" spans="1:9" ht="18" customHeight="1" x14ac:dyDescent="0.25">
      <c r="A434" s="36">
        <v>246</v>
      </c>
      <c r="B434" s="36"/>
      <c r="C434" s="37"/>
      <c r="D434" s="38"/>
      <c r="E434" s="38"/>
      <c r="F434" s="79"/>
      <c r="G434" s="314" t="str">
        <f t="shared" si="25"/>
        <v/>
      </c>
      <c r="H434" s="87"/>
      <c r="I434" s="194" t="str">
        <f t="shared" si="24"/>
        <v/>
      </c>
    </row>
    <row r="435" spans="1:9" ht="18" customHeight="1" x14ac:dyDescent="0.25">
      <c r="A435" s="36">
        <v>247</v>
      </c>
      <c r="B435" s="36"/>
      <c r="C435" s="37"/>
      <c r="D435" s="38"/>
      <c r="E435" s="38"/>
      <c r="F435" s="79"/>
      <c r="G435" s="314" t="str">
        <f t="shared" si="25"/>
        <v/>
      </c>
      <c r="H435" s="87"/>
      <c r="I435" s="194" t="str">
        <f t="shared" si="24"/>
        <v/>
      </c>
    </row>
    <row r="436" spans="1:9" ht="18" customHeight="1" x14ac:dyDescent="0.25">
      <c r="A436" s="36">
        <v>248</v>
      </c>
      <c r="B436" s="36"/>
      <c r="C436" s="37"/>
      <c r="D436" s="38"/>
      <c r="E436" s="38"/>
      <c r="F436" s="79"/>
      <c r="G436" s="314" t="str">
        <f t="shared" si="25"/>
        <v/>
      </c>
      <c r="H436" s="87"/>
      <c r="I436" s="194" t="str">
        <f t="shared" si="24"/>
        <v/>
      </c>
    </row>
    <row r="437" spans="1:9" ht="18" customHeight="1" x14ac:dyDescent="0.25">
      <c r="A437" s="36">
        <v>249</v>
      </c>
      <c r="B437" s="36"/>
      <c r="C437" s="37"/>
      <c r="D437" s="38"/>
      <c r="E437" s="38"/>
      <c r="F437" s="79"/>
      <c r="G437" s="314" t="str">
        <f t="shared" si="25"/>
        <v/>
      </c>
      <c r="H437" s="87"/>
      <c r="I437" s="194" t="str">
        <f t="shared" si="24"/>
        <v/>
      </c>
    </row>
    <row r="438" spans="1:9" ht="18" customHeight="1" x14ac:dyDescent="0.25">
      <c r="A438" s="36">
        <v>250</v>
      </c>
      <c r="B438" s="36"/>
      <c r="C438" s="37"/>
      <c r="D438" s="38"/>
      <c r="E438" s="38"/>
      <c r="F438" s="79"/>
      <c r="G438" s="314" t="str">
        <f t="shared" si="25"/>
        <v/>
      </c>
      <c r="H438" s="87"/>
      <c r="I438" s="194" t="str">
        <f t="shared" si="24"/>
        <v/>
      </c>
    </row>
    <row r="439" spans="1:9" ht="18" customHeight="1" x14ac:dyDescent="0.25">
      <c r="A439" s="36">
        <v>251</v>
      </c>
      <c r="B439" s="36"/>
      <c r="C439" s="37"/>
      <c r="D439" s="38"/>
      <c r="E439" s="38"/>
      <c r="F439" s="79"/>
      <c r="G439" s="314" t="str">
        <f t="shared" si="25"/>
        <v/>
      </c>
      <c r="H439" s="87"/>
      <c r="I439" s="194" t="str">
        <f t="shared" si="24"/>
        <v/>
      </c>
    </row>
    <row r="440" spans="1:9" ht="18" customHeight="1" x14ac:dyDescent="0.25">
      <c r="A440" s="36">
        <v>252</v>
      </c>
      <c r="B440" s="36"/>
      <c r="C440" s="37"/>
      <c r="D440" s="38"/>
      <c r="E440" s="38"/>
      <c r="F440" s="79"/>
      <c r="G440" s="314" t="str">
        <f t="shared" si="25"/>
        <v/>
      </c>
      <c r="H440" s="87"/>
      <c r="I440" s="194" t="str">
        <f t="shared" si="24"/>
        <v/>
      </c>
    </row>
    <row r="441" spans="1:9" ht="18" customHeight="1" x14ac:dyDescent="0.25">
      <c r="A441" s="36">
        <v>253</v>
      </c>
      <c r="B441" s="36"/>
      <c r="C441" s="37"/>
      <c r="D441" s="38"/>
      <c r="E441" s="38"/>
      <c r="F441" s="79"/>
      <c r="G441" s="314" t="str">
        <f t="shared" si="25"/>
        <v/>
      </c>
      <c r="H441" s="87"/>
      <c r="I441" s="194" t="str">
        <f t="shared" si="24"/>
        <v/>
      </c>
    </row>
    <row r="442" spans="1:9" ht="18" customHeight="1" x14ac:dyDescent="0.25">
      <c r="A442" s="36">
        <v>254</v>
      </c>
      <c r="B442" s="36"/>
      <c r="C442" s="37"/>
      <c r="D442" s="38"/>
      <c r="E442" s="38"/>
      <c r="F442" s="79"/>
      <c r="G442" s="314" t="str">
        <f t="shared" si="25"/>
        <v/>
      </c>
      <c r="H442" s="87"/>
      <c r="I442" s="194" t="str">
        <f t="shared" si="24"/>
        <v/>
      </c>
    </row>
    <row r="443" spans="1:9" ht="18" customHeight="1" x14ac:dyDescent="0.25">
      <c r="A443" s="36">
        <v>255</v>
      </c>
      <c r="B443" s="36"/>
      <c r="C443" s="37"/>
      <c r="D443" s="38"/>
      <c r="E443" s="38"/>
      <c r="F443" s="79"/>
      <c r="G443" s="314" t="str">
        <f t="shared" si="25"/>
        <v/>
      </c>
      <c r="H443" s="87"/>
      <c r="I443" s="194" t="str">
        <f t="shared" si="24"/>
        <v/>
      </c>
    </row>
    <row r="444" spans="1:9" ht="18" customHeight="1" x14ac:dyDescent="0.25">
      <c r="A444" s="36">
        <v>256</v>
      </c>
      <c r="B444" s="36"/>
      <c r="C444" s="37"/>
      <c r="D444" s="38"/>
      <c r="E444" s="38"/>
      <c r="F444" s="79"/>
      <c r="G444" s="314" t="str">
        <f t="shared" si="25"/>
        <v/>
      </c>
      <c r="H444" s="87"/>
      <c r="I444" s="194" t="str">
        <f t="shared" si="24"/>
        <v/>
      </c>
    </row>
    <row r="445" spans="1:9" ht="18" customHeight="1" x14ac:dyDescent="0.25">
      <c r="A445" s="36">
        <v>257</v>
      </c>
      <c r="B445" s="36"/>
      <c r="C445" s="37"/>
      <c r="D445" s="38"/>
      <c r="E445" s="38"/>
      <c r="F445" s="79"/>
      <c r="G445" s="314" t="str">
        <f t="shared" si="25"/>
        <v/>
      </c>
      <c r="H445" s="87"/>
      <c r="I445" s="194" t="str">
        <f t="shared" si="24"/>
        <v/>
      </c>
    </row>
    <row r="446" spans="1:9" ht="18" customHeight="1" x14ac:dyDescent="0.25">
      <c r="A446" s="36">
        <v>258</v>
      </c>
      <c r="B446" s="36"/>
      <c r="C446" s="37"/>
      <c r="D446" s="38"/>
      <c r="E446" s="38"/>
      <c r="F446" s="79"/>
      <c r="G446" s="314" t="str">
        <f t="shared" si="25"/>
        <v/>
      </c>
      <c r="H446" s="87"/>
      <c r="I446" s="194" t="str">
        <f t="shared" si="24"/>
        <v/>
      </c>
    </row>
    <row r="447" spans="1:9" ht="18" customHeight="1" x14ac:dyDescent="0.25">
      <c r="A447" s="36">
        <v>259</v>
      </c>
      <c r="B447" s="36"/>
      <c r="C447" s="37"/>
      <c r="D447" s="38"/>
      <c r="E447" s="38"/>
      <c r="F447" s="79"/>
      <c r="G447" s="314" t="str">
        <f t="shared" si="25"/>
        <v/>
      </c>
      <c r="H447" s="87"/>
      <c r="I447" s="194" t="str">
        <f t="shared" si="24"/>
        <v/>
      </c>
    </row>
    <row r="448" spans="1:9" ht="18" customHeight="1" thickBot="1" x14ac:dyDescent="0.3">
      <c r="A448" s="39">
        <v>260</v>
      </c>
      <c r="B448" s="39"/>
      <c r="C448" s="40"/>
      <c r="D448" s="41"/>
      <c r="E448" s="41"/>
      <c r="F448" s="81"/>
      <c r="G448" s="315" t="str">
        <f t="shared" si="25"/>
        <v/>
      </c>
      <c r="H448" s="89"/>
      <c r="I448" s="194" t="str">
        <f t="shared" si="24"/>
        <v/>
      </c>
    </row>
    <row r="449" spans="1:11" ht="18" customHeight="1" thickBot="1" x14ac:dyDescent="0.3">
      <c r="F449" s="12" t="s">
        <v>147</v>
      </c>
      <c r="G449" s="281">
        <f>IF(stok&lt;&gt;"",SUM(G429:G448)+G414,0)</f>
        <v>0</v>
      </c>
      <c r="H449" s="321"/>
      <c r="J449" s="193">
        <f>IF(G449&gt;G414,ROW(A455),0)</f>
        <v>0</v>
      </c>
    </row>
    <row r="451" spans="1:11" ht="30.2" customHeight="1" x14ac:dyDescent="0.25">
      <c r="A451" s="524" t="s">
        <v>158</v>
      </c>
      <c r="B451" s="524"/>
      <c r="C451" s="524"/>
      <c r="D451" s="524"/>
      <c r="E451" s="524"/>
      <c r="F451" s="524"/>
      <c r="G451" s="524"/>
      <c r="H451" s="524"/>
    </row>
    <row r="453" spans="1:11" ht="18.75" x14ac:dyDescent="0.3">
      <c r="A453" s="349" t="s">
        <v>43</v>
      </c>
      <c r="B453" s="350">
        <f ca="1">imzatarihi</f>
        <v>46091</v>
      </c>
      <c r="C453" s="352" t="s">
        <v>44</v>
      </c>
      <c r="D453" s="348" t="str">
        <f>IF(kurulusyetkilisi&gt;0,kurulusyetkilisi,"")</f>
        <v/>
      </c>
      <c r="E453" s="43"/>
      <c r="F453" s="43"/>
      <c r="G453" s="43"/>
    </row>
    <row r="454" spans="1:11" ht="18.75" x14ac:dyDescent="0.3">
      <c r="A454" s="43"/>
      <c r="B454" s="351"/>
      <c r="C454" s="352" t="s">
        <v>45</v>
      </c>
      <c r="D454" s="43"/>
      <c r="E454" s="43"/>
      <c r="F454" s="349"/>
      <c r="G454" s="43"/>
    </row>
    <row r="456" spans="1:11" x14ac:dyDescent="0.25">
      <c r="A456" s="501" t="s">
        <v>123</v>
      </c>
      <c r="B456" s="501"/>
      <c r="C456" s="501"/>
      <c r="D456" s="501"/>
      <c r="E456" s="501"/>
      <c r="F456" s="501"/>
      <c r="G456" s="501"/>
      <c r="H456" s="501"/>
      <c r="I456" s="14"/>
    </row>
    <row r="457" spans="1:11" x14ac:dyDescent="0.25">
      <c r="A457" s="489" t="str">
        <f>IF(YilDonem&lt;&gt;"",CONCATENATE(YilDonem," dönemine aittir."),"")</f>
        <v/>
      </c>
      <c r="B457" s="489"/>
      <c r="C457" s="489"/>
      <c r="D457" s="489"/>
      <c r="E457" s="489"/>
      <c r="F457" s="489"/>
      <c r="G457" s="489"/>
      <c r="H457" s="489"/>
      <c r="I457" s="14"/>
    </row>
    <row r="458" spans="1:11" ht="15.95" customHeight="1" thickBot="1" x14ac:dyDescent="0.3">
      <c r="A458" s="519" t="s">
        <v>149</v>
      </c>
      <c r="B458" s="519"/>
      <c r="C458" s="519"/>
      <c r="D458" s="519"/>
      <c r="E458" s="519"/>
      <c r="F458" s="519"/>
      <c r="G458" s="519"/>
      <c r="H458" s="519"/>
      <c r="I458" s="14"/>
    </row>
    <row r="459" spans="1:11" ht="31.7" customHeight="1" thickBot="1" x14ac:dyDescent="0.3">
      <c r="A459" s="520" t="s">
        <v>1</v>
      </c>
      <c r="B459" s="521"/>
      <c r="C459" s="493" t="str">
        <f>IF(ProjeNo&gt;0,ProjeNo,"")</f>
        <v/>
      </c>
      <c r="D459" s="494"/>
      <c r="E459" s="494"/>
      <c r="F459" s="494"/>
      <c r="G459" s="494"/>
      <c r="H459" s="495"/>
      <c r="I459" s="14"/>
    </row>
    <row r="460" spans="1:11" ht="45" customHeight="1" thickBot="1" x14ac:dyDescent="0.3">
      <c r="A460" s="522" t="s">
        <v>11</v>
      </c>
      <c r="B460" s="523"/>
      <c r="C460" s="498" t="str">
        <f>IF(ProjeAdi&gt;0,ProjeAdi,"")</f>
        <v/>
      </c>
      <c r="D460" s="499"/>
      <c r="E460" s="499"/>
      <c r="F460" s="499"/>
      <c r="G460" s="499"/>
      <c r="H460" s="500"/>
      <c r="I460" s="14"/>
    </row>
    <row r="461" spans="1:11" ht="30.2" customHeight="1" thickBot="1" x14ac:dyDescent="0.3">
      <c r="A461" s="525" t="s">
        <v>162</v>
      </c>
      <c r="B461" s="526"/>
      <c r="C461" s="498" t="str">
        <f>IF($C$6&lt;&gt;"",$C$6,"")</f>
        <v/>
      </c>
      <c r="D461" s="499"/>
      <c r="E461" s="499"/>
      <c r="F461" s="499"/>
      <c r="G461" s="499"/>
      <c r="H461" s="500"/>
      <c r="I461" s="14"/>
    </row>
    <row r="462" spans="1:11" s="83" customFormat="1" ht="37.15" customHeight="1" x14ac:dyDescent="0.25">
      <c r="A462" s="487" t="s">
        <v>7</v>
      </c>
      <c r="B462" s="487" t="s">
        <v>118</v>
      </c>
      <c r="C462" s="487" t="s">
        <v>119</v>
      </c>
      <c r="D462" s="487" t="s">
        <v>124</v>
      </c>
      <c r="E462" s="487" t="s">
        <v>125</v>
      </c>
      <c r="F462" s="487" t="s">
        <v>166</v>
      </c>
      <c r="G462" s="530" t="s">
        <v>46</v>
      </c>
      <c r="H462" s="530" t="s">
        <v>126</v>
      </c>
      <c r="I462" s="111"/>
      <c r="J462" s="126"/>
      <c r="K462" s="126"/>
    </row>
    <row r="463" spans="1:11" ht="18" customHeight="1" thickBot="1" x14ac:dyDescent="0.3">
      <c r="A463" s="505"/>
      <c r="B463" s="505"/>
      <c r="C463" s="505"/>
      <c r="D463" s="505"/>
      <c r="E463" s="505"/>
      <c r="F463" s="505"/>
      <c r="G463" s="531"/>
      <c r="H463" s="531"/>
      <c r="I463" s="14"/>
    </row>
    <row r="464" spans="1:11" ht="18" customHeight="1" x14ac:dyDescent="0.25">
      <c r="A464" s="54">
        <v>261</v>
      </c>
      <c r="B464" s="54"/>
      <c r="C464" s="55"/>
      <c r="D464" s="77"/>
      <c r="E464" s="77"/>
      <c r="F464" s="69"/>
      <c r="G464" s="297" t="str">
        <f>IF(AND(E464&lt;&gt;"",F464&lt;&gt;"",H464&lt;&gt;""),E464*F464,"")</f>
        <v/>
      </c>
      <c r="H464" s="85"/>
      <c r="I464" s="194" t="str">
        <f t="shared" ref="I464:I483" si="26">IF(AND(C464&lt;&gt;"",H464=""),"Stok Çıkış Tarihi Yazılmalıdır.","")</f>
        <v/>
      </c>
    </row>
    <row r="465" spans="1:9" ht="18" customHeight="1" x14ac:dyDescent="0.25">
      <c r="A465" s="36">
        <v>262</v>
      </c>
      <c r="B465" s="36"/>
      <c r="C465" s="37"/>
      <c r="D465" s="38"/>
      <c r="E465" s="38"/>
      <c r="F465" s="79"/>
      <c r="G465" s="314" t="str">
        <f t="shared" ref="G465:G483" si="27">IF(AND(E465&lt;&gt;"",F465&lt;&gt;"",H465&lt;&gt;""),E465*F465,"")</f>
        <v/>
      </c>
      <c r="H465" s="87"/>
      <c r="I465" s="194" t="str">
        <f t="shared" si="26"/>
        <v/>
      </c>
    </row>
    <row r="466" spans="1:9" ht="18" customHeight="1" x14ac:dyDescent="0.25">
      <c r="A466" s="36">
        <v>263</v>
      </c>
      <c r="B466" s="36"/>
      <c r="C466" s="37"/>
      <c r="D466" s="38"/>
      <c r="E466" s="38"/>
      <c r="F466" s="79"/>
      <c r="G466" s="314" t="str">
        <f t="shared" si="27"/>
        <v/>
      </c>
      <c r="H466" s="87"/>
      <c r="I466" s="194" t="str">
        <f t="shared" si="26"/>
        <v/>
      </c>
    </row>
    <row r="467" spans="1:9" ht="18" customHeight="1" x14ac:dyDescent="0.25">
      <c r="A467" s="36">
        <v>264</v>
      </c>
      <c r="B467" s="36"/>
      <c r="C467" s="37"/>
      <c r="D467" s="38"/>
      <c r="E467" s="38"/>
      <c r="F467" s="79"/>
      <c r="G467" s="314" t="str">
        <f t="shared" si="27"/>
        <v/>
      </c>
      <c r="H467" s="87"/>
      <c r="I467" s="194" t="str">
        <f t="shared" si="26"/>
        <v/>
      </c>
    </row>
    <row r="468" spans="1:9" ht="18" customHeight="1" x14ac:dyDescent="0.25">
      <c r="A468" s="36">
        <v>265</v>
      </c>
      <c r="B468" s="36"/>
      <c r="C468" s="37"/>
      <c r="D468" s="38"/>
      <c r="E468" s="38"/>
      <c r="F468" s="79"/>
      <c r="G468" s="314" t="str">
        <f t="shared" si="27"/>
        <v/>
      </c>
      <c r="H468" s="87"/>
      <c r="I468" s="194" t="str">
        <f t="shared" si="26"/>
        <v/>
      </c>
    </row>
    <row r="469" spans="1:9" ht="18" customHeight="1" x14ac:dyDescent="0.25">
      <c r="A469" s="36">
        <v>266</v>
      </c>
      <c r="B469" s="36"/>
      <c r="C469" s="37"/>
      <c r="D469" s="38"/>
      <c r="E469" s="38"/>
      <c r="F469" s="79"/>
      <c r="G469" s="314" t="str">
        <f t="shared" si="27"/>
        <v/>
      </c>
      <c r="H469" s="87"/>
      <c r="I469" s="194" t="str">
        <f t="shared" si="26"/>
        <v/>
      </c>
    </row>
    <row r="470" spans="1:9" ht="18" customHeight="1" x14ac:dyDescent="0.25">
      <c r="A470" s="36">
        <v>267</v>
      </c>
      <c r="B470" s="36"/>
      <c r="C470" s="37"/>
      <c r="D470" s="38"/>
      <c r="E470" s="38"/>
      <c r="F470" s="79"/>
      <c r="G470" s="314" t="str">
        <f t="shared" si="27"/>
        <v/>
      </c>
      <c r="H470" s="87"/>
      <c r="I470" s="194" t="str">
        <f t="shared" si="26"/>
        <v/>
      </c>
    </row>
    <row r="471" spans="1:9" ht="18" customHeight="1" x14ac:dyDescent="0.25">
      <c r="A471" s="36">
        <v>268</v>
      </c>
      <c r="B471" s="36"/>
      <c r="C471" s="37"/>
      <c r="D471" s="38"/>
      <c r="E471" s="38"/>
      <c r="F471" s="79"/>
      <c r="G471" s="314" t="str">
        <f t="shared" si="27"/>
        <v/>
      </c>
      <c r="H471" s="87"/>
      <c r="I471" s="194" t="str">
        <f t="shared" si="26"/>
        <v/>
      </c>
    </row>
    <row r="472" spans="1:9" ht="18" customHeight="1" x14ac:dyDescent="0.25">
      <c r="A472" s="36">
        <v>269</v>
      </c>
      <c r="B472" s="36"/>
      <c r="C472" s="37"/>
      <c r="D472" s="38"/>
      <c r="E472" s="38"/>
      <c r="F472" s="79"/>
      <c r="G472" s="314" t="str">
        <f t="shared" si="27"/>
        <v/>
      </c>
      <c r="H472" s="87"/>
      <c r="I472" s="194" t="str">
        <f t="shared" si="26"/>
        <v/>
      </c>
    </row>
    <row r="473" spans="1:9" ht="18" customHeight="1" x14ac:dyDescent="0.25">
      <c r="A473" s="36">
        <v>270</v>
      </c>
      <c r="B473" s="36"/>
      <c r="C473" s="37"/>
      <c r="D473" s="38"/>
      <c r="E473" s="38"/>
      <c r="F473" s="79"/>
      <c r="G473" s="314" t="str">
        <f t="shared" si="27"/>
        <v/>
      </c>
      <c r="H473" s="87"/>
      <c r="I473" s="194" t="str">
        <f t="shared" si="26"/>
        <v/>
      </c>
    </row>
    <row r="474" spans="1:9" ht="18" customHeight="1" x14ac:dyDescent="0.25">
      <c r="A474" s="36">
        <v>271</v>
      </c>
      <c r="B474" s="36"/>
      <c r="C474" s="37"/>
      <c r="D474" s="38"/>
      <c r="E474" s="38"/>
      <c r="F474" s="79"/>
      <c r="G474" s="314" t="str">
        <f t="shared" si="27"/>
        <v/>
      </c>
      <c r="H474" s="87"/>
      <c r="I474" s="194" t="str">
        <f t="shared" si="26"/>
        <v/>
      </c>
    </row>
    <row r="475" spans="1:9" ht="18" customHeight="1" x14ac:dyDescent="0.25">
      <c r="A475" s="36">
        <v>272</v>
      </c>
      <c r="B475" s="36"/>
      <c r="C475" s="37"/>
      <c r="D475" s="38"/>
      <c r="E475" s="38"/>
      <c r="F475" s="79"/>
      <c r="G475" s="314" t="str">
        <f t="shared" si="27"/>
        <v/>
      </c>
      <c r="H475" s="87"/>
      <c r="I475" s="194" t="str">
        <f t="shared" si="26"/>
        <v/>
      </c>
    </row>
    <row r="476" spans="1:9" ht="18" customHeight="1" x14ac:dyDescent="0.25">
      <c r="A476" s="36">
        <v>273</v>
      </c>
      <c r="B476" s="36"/>
      <c r="C476" s="37"/>
      <c r="D476" s="38"/>
      <c r="E476" s="38"/>
      <c r="F476" s="79"/>
      <c r="G476" s="314" t="str">
        <f t="shared" si="27"/>
        <v/>
      </c>
      <c r="H476" s="87"/>
      <c r="I476" s="194" t="str">
        <f t="shared" si="26"/>
        <v/>
      </c>
    </row>
    <row r="477" spans="1:9" ht="18" customHeight="1" x14ac:dyDescent="0.25">
      <c r="A477" s="36">
        <v>274</v>
      </c>
      <c r="B477" s="36"/>
      <c r="C477" s="37"/>
      <c r="D477" s="38"/>
      <c r="E477" s="38"/>
      <c r="F477" s="79"/>
      <c r="G477" s="314" t="str">
        <f t="shared" si="27"/>
        <v/>
      </c>
      <c r="H477" s="87"/>
      <c r="I477" s="194" t="str">
        <f t="shared" si="26"/>
        <v/>
      </c>
    </row>
    <row r="478" spans="1:9" ht="18" customHeight="1" x14ac:dyDescent="0.25">
      <c r="A478" s="36">
        <v>275</v>
      </c>
      <c r="B478" s="36"/>
      <c r="C478" s="37"/>
      <c r="D478" s="38"/>
      <c r="E478" s="38"/>
      <c r="F478" s="79"/>
      <c r="G478" s="314" t="str">
        <f t="shared" si="27"/>
        <v/>
      </c>
      <c r="H478" s="87"/>
      <c r="I478" s="194" t="str">
        <f t="shared" si="26"/>
        <v/>
      </c>
    </row>
    <row r="479" spans="1:9" ht="18" customHeight="1" x14ac:dyDescent="0.25">
      <c r="A479" s="36">
        <v>276</v>
      </c>
      <c r="B479" s="36"/>
      <c r="C479" s="37"/>
      <c r="D479" s="38"/>
      <c r="E479" s="38"/>
      <c r="F479" s="79"/>
      <c r="G479" s="314" t="str">
        <f t="shared" si="27"/>
        <v/>
      </c>
      <c r="H479" s="87"/>
      <c r="I479" s="194" t="str">
        <f t="shared" si="26"/>
        <v/>
      </c>
    </row>
    <row r="480" spans="1:9" ht="18" customHeight="1" x14ac:dyDescent="0.25">
      <c r="A480" s="36">
        <v>277</v>
      </c>
      <c r="B480" s="36"/>
      <c r="C480" s="37"/>
      <c r="D480" s="38"/>
      <c r="E480" s="38"/>
      <c r="F480" s="79"/>
      <c r="G480" s="314" t="str">
        <f t="shared" si="27"/>
        <v/>
      </c>
      <c r="H480" s="87"/>
      <c r="I480" s="194" t="str">
        <f t="shared" si="26"/>
        <v/>
      </c>
    </row>
    <row r="481" spans="1:10" ht="18" customHeight="1" x14ac:dyDescent="0.25">
      <c r="A481" s="36">
        <v>278</v>
      </c>
      <c r="B481" s="36"/>
      <c r="C481" s="37"/>
      <c r="D481" s="38"/>
      <c r="E481" s="38"/>
      <c r="F481" s="79"/>
      <c r="G481" s="314" t="str">
        <f t="shared" si="27"/>
        <v/>
      </c>
      <c r="H481" s="87"/>
      <c r="I481" s="194" t="str">
        <f t="shared" si="26"/>
        <v/>
      </c>
    </row>
    <row r="482" spans="1:10" ht="18" customHeight="1" x14ac:dyDescent="0.25">
      <c r="A482" s="36">
        <v>279</v>
      </c>
      <c r="B482" s="36"/>
      <c r="C482" s="37"/>
      <c r="D482" s="38"/>
      <c r="E482" s="38"/>
      <c r="F482" s="79"/>
      <c r="G482" s="314" t="str">
        <f t="shared" si="27"/>
        <v/>
      </c>
      <c r="H482" s="87"/>
      <c r="I482" s="194" t="str">
        <f t="shared" si="26"/>
        <v/>
      </c>
    </row>
    <row r="483" spans="1:10" ht="18" customHeight="1" thickBot="1" x14ac:dyDescent="0.3">
      <c r="A483" s="39">
        <v>280</v>
      </c>
      <c r="B483" s="39"/>
      <c r="C483" s="40"/>
      <c r="D483" s="41"/>
      <c r="E483" s="41"/>
      <c r="F483" s="81"/>
      <c r="G483" s="315" t="str">
        <f t="shared" si="27"/>
        <v/>
      </c>
      <c r="H483" s="89"/>
      <c r="I483" s="194" t="str">
        <f t="shared" si="26"/>
        <v/>
      </c>
    </row>
    <row r="484" spans="1:10" ht="18" customHeight="1" thickBot="1" x14ac:dyDescent="0.3">
      <c r="F484" s="12" t="s">
        <v>147</v>
      </c>
      <c r="G484" s="281">
        <f>IF(stok&lt;&gt;"",SUM(G464:G483)+G449,0)</f>
        <v>0</v>
      </c>
      <c r="H484" s="321"/>
      <c r="J484" s="193">
        <f>IF(G484&gt;G449,ROW(A490),0)</f>
        <v>0</v>
      </c>
    </row>
    <row r="486" spans="1:10" ht="30.2" customHeight="1" x14ac:dyDescent="0.25">
      <c r="A486" s="524" t="s">
        <v>158</v>
      </c>
      <c r="B486" s="524"/>
      <c r="C486" s="524"/>
      <c r="D486" s="524"/>
      <c r="E486" s="524"/>
      <c r="F486" s="524"/>
      <c r="G486" s="524"/>
      <c r="H486" s="524"/>
    </row>
    <row r="488" spans="1:10" ht="18.75" x14ac:dyDescent="0.3">
      <c r="A488" s="349" t="s">
        <v>43</v>
      </c>
      <c r="B488" s="350">
        <f ca="1">imzatarihi</f>
        <v>46091</v>
      </c>
      <c r="C488" s="352" t="s">
        <v>44</v>
      </c>
      <c r="D488" s="348" t="str">
        <f>IF(kurulusyetkilisi&gt;0,kurulusyetkilisi,"")</f>
        <v/>
      </c>
      <c r="E488" s="43"/>
      <c r="F488" s="43"/>
      <c r="G488" s="43"/>
    </row>
    <row r="489" spans="1:10" ht="18.75" x14ac:dyDescent="0.3">
      <c r="A489" s="43"/>
      <c r="B489" s="351"/>
      <c r="C489" s="352" t="s">
        <v>45</v>
      </c>
      <c r="D489" s="43"/>
      <c r="E489" s="43"/>
      <c r="F489" s="349"/>
      <c r="G489" s="43"/>
    </row>
    <row r="491" spans="1:10" x14ac:dyDescent="0.25">
      <c r="A491" s="501" t="s">
        <v>123</v>
      </c>
      <c r="B491" s="501"/>
      <c r="C491" s="501"/>
      <c r="D491" s="501"/>
      <c r="E491" s="501"/>
      <c r="F491" s="501"/>
      <c r="G491" s="501"/>
      <c r="H491" s="501"/>
      <c r="I491" s="14"/>
    </row>
    <row r="492" spans="1:10" x14ac:dyDescent="0.25">
      <c r="A492" s="489" t="str">
        <f>IF(YilDonem&lt;&gt;"",CONCATENATE(YilDonem," dönemine aittir."),"")</f>
        <v/>
      </c>
      <c r="B492" s="489"/>
      <c r="C492" s="489"/>
      <c r="D492" s="489"/>
      <c r="E492" s="489"/>
      <c r="F492" s="489"/>
      <c r="G492" s="489"/>
      <c r="H492" s="489"/>
      <c r="I492" s="14"/>
    </row>
    <row r="493" spans="1:10" ht="15.95" customHeight="1" thickBot="1" x14ac:dyDescent="0.3">
      <c r="A493" s="519" t="s">
        <v>149</v>
      </c>
      <c r="B493" s="519"/>
      <c r="C493" s="519"/>
      <c r="D493" s="519"/>
      <c r="E493" s="519"/>
      <c r="F493" s="519"/>
      <c r="G493" s="519"/>
      <c r="H493" s="519"/>
      <c r="I493" s="14"/>
    </row>
    <row r="494" spans="1:10" ht="31.7" customHeight="1" thickBot="1" x14ac:dyDescent="0.3">
      <c r="A494" s="520" t="s">
        <v>1</v>
      </c>
      <c r="B494" s="521"/>
      <c r="C494" s="493" t="str">
        <f>IF(ProjeNo&gt;0,ProjeNo,"")</f>
        <v/>
      </c>
      <c r="D494" s="494"/>
      <c r="E494" s="494"/>
      <c r="F494" s="494"/>
      <c r="G494" s="494"/>
      <c r="H494" s="495"/>
      <c r="I494" s="14"/>
    </row>
    <row r="495" spans="1:10" ht="45" customHeight="1" thickBot="1" x14ac:dyDescent="0.3">
      <c r="A495" s="522" t="s">
        <v>11</v>
      </c>
      <c r="B495" s="523"/>
      <c r="C495" s="498" t="str">
        <f>IF(ProjeAdi&gt;0,ProjeAdi,"")</f>
        <v/>
      </c>
      <c r="D495" s="499"/>
      <c r="E495" s="499"/>
      <c r="F495" s="499"/>
      <c r="G495" s="499"/>
      <c r="H495" s="500"/>
      <c r="I495" s="14"/>
    </row>
    <row r="496" spans="1:10" ht="30.2" customHeight="1" thickBot="1" x14ac:dyDescent="0.3">
      <c r="A496" s="525" t="s">
        <v>162</v>
      </c>
      <c r="B496" s="526"/>
      <c r="C496" s="498" t="str">
        <f>IF($C$6&lt;&gt;"",$C$6,"")</f>
        <v/>
      </c>
      <c r="D496" s="499"/>
      <c r="E496" s="499"/>
      <c r="F496" s="499"/>
      <c r="G496" s="499"/>
      <c r="H496" s="500"/>
      <c r="I496" s="14"/>
    </row>
    <row r="497" spans="1:11" s="83" customFormat="1" ht="37.15" customHeight="1" x14ac:dyDescent="0.25">
      <c r="A497" s="487" t="s">
        <v>7</v>
      </c>
      <c r="B497" s="487" t="s">
        <v>118</v>
      </c>
      <c r="C497" s="487" t="s">
        <v>119</v>
      </c>
      <c r="D497" s="487" t="s">
        <v>124</v>
      </c>
      <c r="E497" s="487" t="s">
        <v>125</v>
      </c>
      <c r="F497" s="487" t="s">
        <v>166</v>
      </c>
      <c r="G497" s="530" t="s">
        <v>46</v>
      </c>
      <c r="H497" s="530" t="s">
        <v>126</v>
      </c>
      <c r="I497" s="111"/>
      <c r="J497" s="126"/>
      <c r="K497" s="126"/>
    </row>
    <row r="498" spans="1:11" ht="18" customHeight="1" thickBot="1" x14ac:dyDescent="0.3">
      <c r="A498" s="505"/>
      <c r="B498" s="505"/>
      <c r="C498" s="505"/>
      <c r="D498" s="505"/>
      <c r="E498" s="505"/>
      <c r="F498" s="505"/>
      <c r="G498" s="531"/>
      <c r="H498" s="531"/>
      <c r="I498" s="14"/>
    </row>
    <row r="499" spans="1:11" ht="18" customHeight="1" x14ac:dyDescent="0.25">
      <c r="A499" s="54">
        <v>281</v>
      </c>
      <c r="B499" s="54"/>
      <c r="C499" s="55"/>
      <c r="D499" s="77"/>
      <c r="E499" s="77"/>
      <c r="F499" s="69"/>
      <c r="G499" s="297" t="str">
        <f>IF(AND(E499&lt;&gt;"",F499&lt;&gt;"",H499&lt;&gt;""),E499*F499,"")</f>
        <v/>
      </c>
      <c r="H499" s="85"/>
      <c r="I499" s="194" t="str">
        <f t="shared" ref="I499:I518" si="28">IF(AND(C499&lt;&gt;"",H499=""),"Stok Çıkış Tarihi Yazılmalıdır.","")</f>
        <v/>
      </c>
    </row>
    <row r="500" spans="1:11" ht="18" customHeight="1" x14ac:dyDescent="0.25">
      <c r="A500" s="36">
        <v>282</v>
      </c>
      <c r="B500" s="36"/>
      <c r="C500" s="37"/>
      <c r="D500" s="38"/>
      <c r="E500" s="38"/>
      <c r="F500" s="79"/>
      <c r="G500" s="314" t="str">
        <f t="shared" ref="G500:G518" si="29">IF(AND(E500&lt;&gt;"",F500&lt;&gt;"",H500&lt;&gt;""),E500*F500,"")</f>
        <v/>
      </c>
      <c r="H500" s="87"/>
      <c r="I500" s="194" t="str">
        <f t="shared" si="28"/>
        <v/>
      </c>
    </row>
    <row r="501" spans="1:11" ht="18" customHeight="1" x14ac:dyDescent="0.25">
      <c r="A501" s="36">
        <v>283</v>
      </c>
      <c r="B501" s="36"/>
      <c r="C501" s="37"/>
      <c r="D501" s="38"/>
      <c r="E501" s="38"/>
      <c r="F501" s="79"/>
      <c r="G501" s="314" t="str">
        <f t="shared" si="29"/>
        <v/>
      </c>
      <c r="H501" s="87"/>
      <c r="I501" s="194" t="str">
        <f t="shared" si="28"/>
        <v/>
      </c>
    </row>
    <row r="502" spans="1:11" ht="18" customHeight="1" x14ac:dyDescent="0.25">
      <c r="A502" s="36">
        <v>284</v>
      </c>
      <c r="B502" s="36"/>
      <c r="C502" s="37"/>
      <c r="D502" s="38"/>
      <c r="E502" s="38"/>
      <c r="F502" s="79"/>
      <c r="G502" s="314" t="str">
        <f t="shared" si="29"/>
        <v/>
      </c>
      <c r="H502" s="87"/>
      <c r="I502" s="194" t="str">
        <f t="shared" si="28"/>
        <v/>
      </c>
    </row>
    <row r="503" spans="1:11" ht="18" customHeight="1" x14ac:dyDescent="0.25">
      <c r="A503" s="36">
        <v>285</v>
      </c>
      <c r="B503" s="36"/>
      <c r="C503" s="37"/>
      <c r="D503" s="38"/>
      <c r="E503" s="38"/>
      <c r="F503" s="79"/>
      <c r="G503" s="314" t="str">
        <f t="shared" si="29"/>
        <v/>
      </c>
      <c r="H503" s="87"/>
      <c r="I503" s="194" t="str">
        <f t="shared" si="28"/>
        <v/>
      </c>
    </row>
    <row r="504" spans="1:11" ht="18" customHeight="1" x14ac:dyDescent="0.25">
      <c r="A504" s="36">
        <v>286</v>
      </c>
      <c r="B504" s="36"/>
      <c r="C504" s="37"/>
      <c r="D504" s="38"/>
      <c r="E504" s="38"/>
      <c r="F504" s="79"/>
      <c r="G504" s="314" t="str">
        <f t="shared" si="29"/>
        <v/>
      </c>
      <c r="H504" s="87"/>
      <c r="I504" s="194" t="str">
        <f t="shared" si="28"/>
        <v/>
      </c>
    </row>
    <row r="505" spans="1:11" ht="18" customHeight="1" x14ac:dyDescent="0.25">
      <c r="A505" s="36">
        <v>287</v>
      </c>
      <c r="B505" s="36"/>
      <c r="C505" s="37"/>
      <c r="D505" s="38"/>
      <c r="E505" s="38"/>
      <c r="F505" s="79"/>
      <c r="G505" s="314" t="str">
        <f t="shared" si="29"/>
        <v/>
      </c>
      <c r="H505" s="87"/>
      <c r="I505" s="194" t="str">
        <f t="shared" si="28"/>
        <v/>
      </c>
    </row>
    <row r="506" spans="1:11" ht="18" customHeight="1" x14ac:dyDescent="0.25">
      <c r="A506" s="36">
        <v>288</v>
      </c>
      <c r="B506" s="36"/>
      <c r="C506" s="37"/>
      <c r="D506" s="38"/>
      <c r="E506" s="38"/>
      <c r="F506" s="79"/>
      <c r="G506" s="314" t="str">
        <f t="shared" si="29"/>
        <v/>
      </c>
      <c r="H506" s="87"/>
      <c r="I506" s="194" t="str">
        <f t="shared" si="28"/>
        <v/>
      </c>
    </row>
    <row r="507" spans="1:11" ht="18" customHeight="1" x14ac:dyDescent="0.25">
      <c r="A507" s="36">
        <v>289</v>
      </c>
      <c r="B507" s="36"/>
      <c r="C507" s="37"/>
      <c r="D507" s="38"/>
      <c r="E507" s="38"/>
      <c r="F507" s="79"/>
      <c r="G507" s="314" t="str">
        <f t="shared" si="29"/>
        <v/>
      </c>
      <c r="H507" s="87"/>
      <c r="I507" s="194" t="str">
        <f t="shared" si="28"/>
        <v/>
      </c>
    </row>
    <row r="508" spans="1:11" ht="18" customHeight="1" x14ac:dyDescent="0.25">
      <c r="A508" s="36">
        <v>290</v>
      </c>
      <c r="B508" s="36"/>
      <c r="C508" s="37"/>
      <c r="D508" s="38"/>
      <c r="E508" s="38"/>
      <c r="F508" s="79"/>
      <c r="G508" s="314" t="str">
        <f t="shared" si="29"/>
        <v/>
      </c>
      <c r="H508" s="87"/>
      <c r="I508" s="194" t="str">
        <f t="shared" si="28"/>
        <v/>
      </c>
    </row>
    <row r="509" spans="1:11" ht="18" customHeight="1" x14ac:dyDescent="0.25">
      <c r="A509" s="36">
        <v>291</v>
      </c>
      <c r="B509" s="36"/>
      <c r="C509" s="37"/>
      <c r="D509" s="38"/>
      <c r="E509" s="38"/>
      <c r="F509" s="79"/>
      <c r="G509" s="314" t="str">
        <f t="shared" si="29"/>
        <v/>
      </c>
      <c r="H509" s="87"/>
      <c r="I509" s="194" t="str">
        <f t="shared" si="28"/>
        <v/>
      </c>
    </row>
    <row r="510" spans="1:11" ht="18" customHeight="1" x14ac:dyDescent="0.25">
      <c r="A510" s="36">
        <v>292</v>
      </c>
      <c r="B510" s="36"/>
      <c r="C510" s="37"/>
      <c r="D510" s="38"/>
      <c r="E510" s="38"/>
      <c r="F510" s="79"/>
      <c r="G510" s="314" t="str">
        <f t="shared" si="29"/>
        <v/>
      </c>
      <c r="H510" s="87"/>
      <c r="I510" s="194" t="str">
        <f t="shared" si="28"/>
        <v/>
      </c>
    </row>
    <row r="511" spans="1:11" ht="18" customHeight="1" x14ac:dyDescent="0.25">
      <c r="A511" s="36">
        <v>293</v>
      </c>
      <c r="B511" s="36"/>
      <c r="C511" s="37"/>
      <c r="D511" s="38"/>
      <c r="E511" s="38"/>
      <c r="F511" s="79"/>
      <c r="G511" s="314" t="str">
        <f t="shared" si="29"/>
        <v/>
      </c>
      <c r="H511" s="87"/>
      <c r="I511" s="194" t="str">
        <f t="shared" si="28"/>
        <v/>
      </c>
    </row>
    <row r="512" spans="1:11" ht="18" customHeight="1" x14ac:dyDescent="0.25">
      <c r="A512" s="36">
        <v>294</v>
      </c>
      <c r="B512" s="36"/>
      <c r="C512" s="37"/>
      <c r="D512" s="38"/>
      <c r="E512" s="38"/>
      <c r="F512" s="79"/>
      <c r="G512" s="314" t="str">
        <f t="shared" si="29"/>
        <v/>
      </c>
      <c r="H512" s="87"/>
      <c r="I512" s="194" t="str">
        <f t="shared" si="28"/>
        <v/>
      </c>
    </row>
    <row r="513" spans="1:10" ht="18" customHeight="1" x14ac:dyDescent="0.25">
      <c r="A513" s="36">
        <v>295</v>
      </c>
      <c r="B513" s="36"/>
      <c r="C513" s="37"/>
      <c r="D513" s="38"/>
      <c r="E513" s="38"/>
      <c r="F513" s="79"/>
      <c r="G513" s="314" t="str">
        <f t="shared" si="29"/>
        <v/>
      </c>
      <c r="H513" s="87"/>
      <c r="I513" s="194" t="str">
        <f t="shared" si="28"/>
        <v/>
      </c>
    </row>
    <row r="514" spans="1:10" ht="18" customHeight="1" x14ac:dyDescent="0.25">
      <c r="A514" s="36">
        <v>296</v>
      </c>
      <c r="B514" s="36"/>
      <c r="C514" s="37"/>
      <c r="D514" s="38"/>
      <c r="E514" s="38"/>
      <c r="F514" s="79"/>
      <c r="G514" s="314" t="str">
        <f t="shared" si="29"/>
        <v/>
      </c>
      <c r="H514" s="87"/>
      <c r="I514" s="194" t="str">
        <f t="shared" si="28"/>
        <v/>
      </c>
    </row>
    <row r="515" spans="1:10" ht="18" customHeight="1" x14ac:dyDescent="0.25">
      <c r="A515" s="36">
        <v>297</v>
      </c>
      <c r="B515" s="36"/>
      <c r="C515" s="37"/>
      <c r="D515" s="38"/>
      <c r="E515" s="38"/>
      <c r="F515" s="79"/>
      <c r="G515" s="314" t="str">
        <f t="shared" si="29"/>
        <v/>
      </c>
      <c r="H515" s="87"/>
      <c r="I515" s="194" t="str">
        <f t="shared" si="28"/>
        <v/>
      </c>
    </row>
    <row r="516" spans="1:10" ht="18" customHeight="1" x14ac:dyDescent="0.25">
      <c r="A516" s="36">
        <v>298</v>
      </c>
      <c r="B516" s="36"/>
      <c r="C516" s="37"/>
      <c r="D516" s="38"/>
      <c r="E516" s="38"/>
      <c r="F516" s="79"/>
      <c r="G516" s="314" t="str">
        <f t="shared" si="29"/>
        <v/>
      </c>
      <c r="H516" s="87"/>
      <c r="I516" s="194" t="str">
        <f t="shared" si="28"/>
        <v/>
      </c>
    </row>
    <row r="517" spans="1:10" ht="18" customHeight="1" x14ac:dyDescent="0.25">
      <c r="A517" s="36">
        <v>299</v>
      </c>
      <c r="B517" s="36"/>
      <c r="C517" s="37"/>
      <c r="D517" s="38"/>
      <c r="E517" s="38"/>
      <c r="F517" s="79"/>
      <c r="G517" s="314" t="str">
        <f t="shared" si="29"/>
        <v/>
      </c>
      <c r="H517" s="87"/>
      <c r="I517" s="194" t="str">
        <f t="shared" si="28"/>
        <v/>
      </c>
    </row>
    <row r="518" spans="1:10" ht="18" customHeight="1" thickBot="1" x14ac:dyDescent="0.3">
      <c r="A518" s="39">
        <v>300</v>
      </c>
      <c r="B518" s="39"/>
      <c r="C518" s="40"/>
      <c r="D518" s="41"/>
      <c r="E518" s="41"/>
      <c r="F518" s="81"/>
      <c r="G518" s="315" t="str">
        <f t="shared" si="29"/>
        <v/>
      </c>
      <c r="H518" s="89"/>
      <c r="I518" s="194" t="str">
        <f t="shared" si="28"/>
        <v/>
      </c>
    </row>
    <row r="519" spans="1:10" ht="18" customHeight="1" thickBot="1" x14ac:dyDescent="0.3">
      <c r="F519" s="12" t="s">
        <v>147</v>
      </c>
      <c r="G519" s="281">
        <f>IF(stok&lt;&gt;"",SUM(G499:G518)+G484,0)</f>
        <v>0</v>
      </c>
      <c r="H519" s="321"/>
      <c r="J519" s="193">
        <f>IF(G519&gt;G484,ROW(A525),0)</f>
        <v>0</v>
      </c>
    </row>
    <row r="521" spans="1:10" ht="30.2" customHeight="1" x14ac:dyDescent="0.25">
      <c r="A521" s="524" t="s">
        <v>158</v>
      </c>
      <c r="B521" s="524"/>
      <c r="C521" s="524"/>
      <c r="D521" s="524"/>
      <c r="E521" s="524"/>
      <c r="F521" s="524"/>
      <c r="G521" s="524"/>
      <c r="H521" s="524"/>
    </row>
    <row r="523" spans="1:10" ht="18.75" x14ac:dyDescent="0.3">
      <c r="A523" s="349" t="s">
        <v>43</v>
      </c>
      <c r="B523" s="350">
        <f ca="1">imzatarihi</f>
        <v>46091</v>
      </c>
      <c r="C523" s="352" t="s">
        <v>44</v>
      </c>
      <c r="D523" s="348" t="str">
        <f>IF(kurulusyetkilisi&gt;0,kurulusyetkilisi,"")</f>
        <v/>
      </c>
      <c r="E523" s="43"/>
      <c r="F523" s="43"/>
      <c r="G523" s="43"/>
    </row>
    <row r="524" spans="1:10" ht="18.75" x14ac:dyDescent="0.3">
      <c r="A524" s="43"/>
      <c r="B524" s="351"/>
      <c r="C524" s="352" t="s">
        <v>45</v>
      </c>
      <c r="D524" s="43"/>
      <c r="E524" s="43"/>
      <c r="F524" s="349"/>
      <c r="G524" s="43"/>
    </row>
    <row r="526" spans="1:10" x14ac:dyDescent="0.25">
      <c r="A526" s="501" t="s">
        <v>123</v>
      </c>
      <c r="B526" s="501"/>
      <c r="C526" s="501"/>
      <c r="D526" s="501"/>
      <c r="E526" s="501"/>
      <c r="F526" s="501"/>
      <c r="G526" s="501"/>
      <c r="H526" s="501"/>
      <c r="I526" s="14"/>
    </row>
    <row r="527" spans="1:10" x14ac:dyDescent="0.25">
      <c r="A527" s="489" t="str">
        <f>IF(YilDonem&lt;&gt;"",CONCATENATE(YilDonem," dönemine aittir."),"")</f>
        <v/>
      </c>
      <c r="B527" s="489"/>
      <c r="C527" s="489"/>
      <c r="D527" s="489"/>
      <c r="E527" s="489"/>
      <c r="F527" s="489"/>
      <c r="G527" s="489"/>
      <c r="H527" s="489"/>
      <c r="I527" s="14"/>
    </row>
    <row r="528" spans="1:10" ht="15.95" customHeight="1" thickBot="1" x14ac:dyDescent="0.3">
      <c r="A528" s="519" t="s">
        <v>149</v>
      </c>
      <c r="B528" s="519"/>
      <c r="C528" s="519"/>
      <c r="D528" s="519"/>
      <c r="E528" s="519"/>
      <c r="F528" s="519"/>
      <c r="G528" s="519"/>
      <c r="H528" s="519"/>
      <c r="I528" s="14"/>
    </row>
    <row r="529" spans="1:11" ht="31.7" customHeight="1" thickBot="1" x14ac:dyDescent="0.3">
      <c r="A529" s="520" t="s">
        <v>1</v>
      </c>
      <c r="B529" s="521"/>
      <c r="C529" s="493" t="str">
        <f>IF(ProjeNo&gt;0,ProjeNo,"")</f>
        <v/>
      </c>
      <c r="D529" s="494"/>
      <c r="E529" s="494"/>
      <c r="F529" s="494"/>
      <c r="G529" s="494"/>
      <c r="H529" s="495"/>
      <c r="I529" s="14"/>
    </row>
    <row r="530" spans="1:11" ht="45" customHeight="1" thickBot="1" x14ac:dyDescent="0.3">
      <c r="A530" s="522" t="s">
        <v>11</v>
      </c>
      <c r="B530" s="523"/>
      <c r="C530" s="498" t="str">
        <f>IF(ProjeAdi&gt;0,ProjeAdi,"")</f>
        <v/>
      </c>
      <c r="D530" s="499"/>
      <c r="E530" s="499"/>
      <c r="F530" s="499"/>
      <c r="G530" s="499"/>
      <c r="H530" s="500"/>
      <c r="I530" s="14"/>
    </row>
    <row r="531" spans="1:11" ht="30.2" customHeight="1" thickBot="1" x14ac:dyDescent="0.3">
      <c r="A531" s="525" t="s">
        <v>162</v>
      </c>
      <c r="B531" s="526"/>
      <c r="C531" s="498" t="str">
        <f>IF($C$6&lt;&gt;"",$C$6,"")</f>
        <v/>
      </c>
      <c r="D531" s="499"/>
      <c r="E531" s="499"/>
      <c r="F531" s="499"/>
      <c r="G531" s="499"/>
      <c r="H531" s="500"/>
      <c r="I531" s="14"/>
    </row>
    <row r="532" spans="1:11" s="83" customFormat="1" ht="37.15" customHeight="1" x14ac:dyDescent="0.25">
      <c r="A532" s="487" t="s">
        <v>7</v>
      </c>
      <c r="B532" s="487" t="s">
        <v>118</v>
      </c>
      <c r="C532" s="487" t="s">
        <v>119</v>
      </c>
      <c r="D532" s="487" t="s">
        <v>124</v>
      </c>
      <c r="E532" s="487" t="s">
        <v>125</v>
      </c>
      <c r="F532" s="487" t="s">
        <v>166</v>
      </c>
      <c r="G532" s="530" t="s">
        <v>46</v>
      </c>
      <c r="H532" s="530" t="s">
        <v>126</v>
      </c>
      <c r="I532" s="111"/>
      <c r="J532" s="126"/>
      <c r="K532" s="126"/>
    </row>
    <row r="533" spans="1:11" ht="18" customHeight="1" thickBot="1" x14ac:dyDescent="0.3">
      <c r="A533" s="505"/>
      <c r="B533" s="505"/>
      <c r="C533" s="505"/>
      <c r="D533" s="505"/>
      <c r="E533" s="505"/>
      <c r="F533" s="505"/>
      <c r="G533" s="531"/>
      <c r="H533" s="531"/>
      <c r="I533" s="14"/>
    </row>
    <row r="534" spans="1:11" ht="18" customHeight="1" x14ac:dyDescent="0.25">
      <c r="A534" s="54">
        <v>301</v>
      </c>
      <c r="B534" s="54"/>
      <c r="C534" s="55"/>
      <c r="D534" s="77"/>
      <c r="E534" s="77"/>
      <c r="F534" s="69"/>
      <c r="G534" s="297" t="str">
        <f>IF(AND(E534&lt;&gt;"",F534&lt;&gt;"",H534&lt;&gt;""),E534*F534,"")</f>
        <v/>
      </c>
      <c r="H534" s="85"/>
      <c r="I534" s="194" t="str">
        <f t="shared" ref="I534:I553" si="30">IF(AND(C534&lt;&gt;"",H534=""),"Stok Çıkış Tarihi Yazılmalıdır.","")</f>
        <v/>
      </c>
    </row>
    <row r="535" spans="1:11" ht="18" customHeight="1" x14ac:dyDescent="0.25">
      <c r="A535" s="36">
        <v>302</v>
      </c>
      <c r="B535" s="36"/>
      <c r="C535" s="37"/>
      <c r="D535" s="38"/>
      <c r="E535" s="38"/>
      <c r="F535" s="79"/>
      <c r="G535" s="314" t="str">
        <f t="shared" ref="G535:G553" si="31">IF(AND(E535&lt;&gt;"",F535&lt;&gt;"",H535&lt;&gt;""),E535*F535,"")</f>
        <v/>
      </c>
      <c r="H535" s="87"/>
      <c r="I535" s="194" t="str">
        <f t="shared" si="30"/>
        <v/>
      </c>
    </row>
    <row r="536" spans="1:11" ht="18" customHeight="1" x14ac:dyDescent="0.25">
      <c r="A536" s="36">
        <v>303</v>
      </c>
      <c r="B536" s="36"/>
      <c r="C536" s="37"/>
      <c r="D536" s="38"/>
      <c r="E536" s="38"/>
      <c r="F536" s="79"/>
      <c r="G536" s="314" t="str">
        <f t="shared" si="31"/>
        <v/>
      </c>
      <c r="H536" s="87"/>
      <c r="I536" s="194" t="str">
        <f t="shared" si="30"/>
        <v/>
      </c>
    </row>
    <row r="537" spans="1:11" ht="18" customHeight="1" x14ac:dyDescent="0.25">
      <c r="A537" s="36">
        <v>304</v>
      </c>
      <c r="B537" s="36"/>
      <c r="C537" s="37"/>
      <c r="D537" s="38"/>
      <c r="E537" s="38"/>
      <c r="F537" s="79"/>
      <c r="G537" s="314" t="str">
        <f t="shared" si="31"/>
        <v/>
      </c>
      <c r="H537" s="87"/>
      <c r="I537" s="194" t="str">
        <f t="shared" si="30"/>
        <v/>
      </c>
    </row>
    <row r="538" spans="1:11" ht="18" customHeight="1" x14ac:dyDescent="0.25">
      <c r="A538" s="36">
        <v>305</v>
      </c>
      <c r="B538" s="36"/>
      <c r="C538" s="37"/>
      <c r="D538" s="38"/>
      <c r="E538" s="38"/>
      <c r="F538" s="79"/>
      <c r="G538" s="314" t="str">
        <f t="shared" si="31"/>
        <v/>
      </c>
      <c r="H538" s="87"/>
      <c r="I538" s="194" t="str">
        <f t="shared" si="30"/>
        <v/>
      </c>
    </row>
    <row r="539" spans="1:11" ht="18" customHeight="1" x14ac:dyDescent="0.25">
      <c r="A539" s="36">
        <v>306</v>
      </c>
      <c r="B539" s="36"/>
      <c r="C539" s="37"/>
      <c r="D539" s="38"/>
      <c r="E539" s="38"/>
      <c r="F539" s="79"/>
      <c r="G539" s="314" t="str">
        <f t="shared" si="31"/>
        <v/>
      </c>
      <c r="H539" s="87"/>
      <c r="I539" s="194" t="str">
        <f t="shared" si="30"/>
        <v/>
      </c>
    </row>
    <row r="540" spans="1:11" ht="18" customHeight="1" x14ac:dyDescent="0.25">
      <c r="A540" s="36">
        <v>307</v>
      </c>
      <c r="B540" s="36"/>
      <c r="C540" s="37"/>
      <c r="D540" s="38"/>
      <c r="E540" s="38"/>
      <c r="F540" s="79"/>
      <c r="G540" s="314" t="str">
        <f t="shared" si="31"/>
        <v/>
      </c>
      <c r="H540" s="87"/>
      <c r="I540" s="194" t="str">
        <f t="shared" si="30"/>
        <v/>
      </c>
    </row>
    <row r="541" spans="1:11" ht="18" customHeight="1" x14ac:dyDescent="0.25">
      <c r="A541" s="36">
        <v>308</v>
      </c>
      <c r="B541" s="36"/>
      <c r="C541" s="37"/>
      <c r="D541" s="38"/>
      <c r="E541" s="38"/>
      <c r="F541" s="79"/>
      <c r="G541" s="314" t="str">
        <f t="shared" si="31"/>
        <v/>
      </c>
      <c r="H541" s="87"/>
      <c r="I541" s="194" t="str">
        <f t="shared" si="30"/>
        <v/>
      </c>
    </row>
    <row r="542" spans="1:11" ht="18" customHeight="1" x14ac:dyDescent="0.25">
      <c r="A542" s="36">
        <v>309</v>
      </c>
      <c r="B542" s="36"/>
      <c r="C542" s="37"/>
      <c r="D542" s="38"/>
      <c r="E542" s="38"/>
      <c r="F542" s="79"/>
      <c r="G542" s="314" t="str">
        <f t="shared" si="31"/>
        <v/>
      </c>
      <c r="H542" s="87"/>
      <c r="I542" s="194" t="str">
        <f t="shared" si="30"/>
        <v/>
      </c>
    </row>
    <row r="543" spans="1:11" ht="18" customHeight="1" x14ac:dyDescent="0.25">
      <c r="A543" s="36">
        <v>310</v>
      </c>
      <c r="B543" s="36"/>
      <c r="C543" s="37"/>
      <c r="D543" s="38"/>
      <c r="E543" s="38"/>
      <c r="F543" s="79"/>
      <c r="G543" s="314" t="str">
        <f t="shared" si="31"/>
        <v/>
      </c>
      <c r="H543" s="87"/>
      <c r="I543" s="194" t="str">
        <f t="shared" si="30"/>
        <v/>
      </c>
    </row>
    <row r="544" spans="1:11" ht="18" customHeight="1" x14ac:dyDescent="0.25">
      <c r="A544" s="36">
        <v>311</v>
      </c>
      <c r="B544" s="36"/>
      <c r="C544" s="37"/>
      <c r="D544" s="38"/>
      <c r="E544" s="38"/>
      <c r="F544" s="79"/>
      <c r="G544" s="314" t="str">
        <f t="shared" si="31"/>
        <v/>
      </c>
      <c r="H544" s="87"/>
      <c r="I544" s="194" t="str">
        <f t="shared" si="30"/>
        <v/>
      </c>
    </row>
    <row r="545" spans="1:10" ht="18" customHeight="1" x14ac:dyDescent="0.25">
      <c r="A545" s="36">
        <v>312</v>
      </c>
      <c r="B545" s="36"/>
      <c r="C545" s="37"/>
      <c r="D545" s="38"/>
      <c r="E545" s="38"/>
      <c r="F545" s="79"/>
      <c r="G545" s="314" t="str">
        <f t="shared" si="31"/>
        <v/>
      </c>
      <c r="H545" s="87"/>
      <c r="I545" s="194" t="str">
        <f t="shared" si="30"/>
        <v/>
      </c>
    </row>
    <row r="546" spans="1:10" ht="18" customHeight="1" x14ac:dyDescent="0.25">
      <c r="A546" s="36">
        <v>313</v>
      </c>
      <c r="B546" s="36"/>
      <c r="C546" s="37"/>
      <c r="D546" s="38"/>
      <c r="E546" s="38"/>
      <c r="F546" s="79"/>
      <c r="G546" s="314" t="str">
        <f t="shared" si="31"/>
        <v/>
      </c>
      <c r="H546" s="87"/>
      <c r="I546" s="194" t="str">
        <f t="shared" si="30"/>
        <v/>
      </c>
    </row>
    <row r="547" spans="1:10" ht="18" customHeight="1" x14ac:dyDescent="0.25">
      <c r="A547" s="36">
        <v>314</v>
      </c>
      <c r="B547" s="36"/>
      <c r="C547" s="37"/>
      <c r="D547" s="38"/>
      <c r="E547" s="38"/>
      <c r="F547" s="79"/>
      <c r="G547" s="314" t="str">
        <f t="shared" si="31"/>
        <v/>
      </c>
      <c r="H547" s="87"/>
      <c r="I547" s="194" t="str">
        <f t="shared" si="30"/>
        <v/>
      </c>
    </row>
    <row r="548" spans="1:10" ht="18" customHeight="1" x14ac:dyDescent="0.25">
      <c r="A548" s="36">
        <v>315</v>
      </c>
      <c r="B548" s="36"/>
      <c r="C548" s="37"/>
      <c r="D548" s="38"/>
      <c r="E548" s="38"/>
      <c r="F548" s="79"/>
      <c r="G548" s="314" t="str">
        <f t="shared" si="31"/>
        <v/>
      </c>
      <c r="H548" s="87"/>
      <c r="I548" s="194" t="str">
        <f t="shared" si="30"/>
        <v/>
      </c>
    </row>
    <row r="549" spans="1:10" ht="18" customHeight="1" x14ac:dyDescent="0.25">
      <c r="A549" s="36">
        <v>316</v>
      </c>
      <c r="B549" s="36"/>
      <c r="C549" s="37"/>
      <c r="D549" s="38"/>
      <c r="E549" s="38"/>
      <c r="F549" s="79"/>
      <c r="G549" s="314" t="str">
        <f t="shared" si="31"/>
        <v/>
      </c>
      <c r="H549" s="87"/>
      <c r="I549" s="194" t="str">
        <f t="shared" si="30"/>
        <v/>
      </c>
    </row>
    <row r="550" spans="1:10" ht="18" customHeight="1" x14ac:dyDescent="0.25">
      <c r="A550" s="36">
        <v>317</v>
      </c>
      <c r="B550" s="36"/>
      <c r="C550" s="37"/>
      <c r="D550" s="38"/>
      <c r="E550" s="38"/>
      <c r="F550" s="79"/>
      <c r="G550" s="314" t="str">
        <f t="shared" si="31"/>
        <v/>
      </c>
      <c r="H550" s="87"/>
      <c r="I550" s="194" t="str">
        <f t="shared" si="30"/>
        <v/>
      </c>
    </row>
    <row r="551" spans="1:10" ht="18" customHeight="1" x14ac:dyDescent="0.25">
      <c r="A551" s="36">
        <v>318</v>
      </c>
      <c r="B551" s="36"/>
      <c r="C551" s="37"/>
      <c r="D551" s="38"/>
      <c r="E551" s="38"/>
      <c r="F551" s="79"/>
      <c r="G551" s="314" t="str">
        <f t="shared" si="31"/>
        <v/>
      </c>
      <c r="H551" s="87"/>
      <c r="I551" s="194" t="str">
        <f t="shared" si="30"/>
        <v/>
      </c>
    </row>
    <row r="552" spans="1:10" ht="18" customHeight="1" x14ac:dyDescent="0.25">
      <c r="A552" s="36">
        <v>319</v>
      </c>
      <c r="B552" s="36"/>
      <c r="C552" s="37"/>
      <c r="D552" s="38"/>
      <c r="E552" s="38"/>
      <c r="F552" s="79"/>
      <c r="G552" s="314" t="str">
        <f t="shared" si="31"/>
        <v/>
      </c>
      <c r="H552" s="87"/>
      <c r="I552" s="194" t="str">
        <f t="shared" si="30"/>
        <v/>
      </c>
    </row>
    <row r="553" spans="1:10" ht="18" customHeight="1" thickBot="1" x14ac:dyDescent="0.3">
      <c r="A553" s="39">
        <v>320</v>
      </c>
      <c r="B553" s="39"/>
      <c r="C553" s="40"/>
      <c r="D553" s="41"/>
      <c r="E553" s="41"/>
      <c r="F553" s="81"/>
      <c r="G553" s="315" t="str">
        <f t="shared" si="31"/>
        <v/>
      </c>
      <c r="H553" s="89"/>
      <c r="I553" s="194" t="str">
        <f t="shared" si="30"/>
        <v/>
      </c>
    </row>
    <row r="554" spans="1:10" ht="18" customHeight="1" thickBot="1" x14ac:dyDescent="0.3">
      <c r="F554" s="12" t="s">
        <v>147</v>
      </c>
      <c r="G554" s="281">
        <f>IF(stok&lt;&gt;"",SUM(G534:G553)+G519,0)</f>
        <v>0</v>
      </c>
      <c r="H554" s="321"/>
      <c r="J554" s="193">
        <f>IF(G554&gt;G519,ROW(A560),0)</f>
        <v>0</v>
      </c>
    </row>
    <row r="556" spans="1:10" ht="30.2" customHeight="1" x14ac:dyDescent="0.25">
      <c r="A556" s="524" t="s">
        <v>158</v>
      </c>
      <c r="B556" s="524"/>
      <c r="C556" s="524"/>
      <c r="D556" s="524"/>
      <c r="E556" s="524"/>
      <c r="F556" s="524"/>
      <c r="G556" s="524"/>
      <c r="H556" s="524"/>
    </row>
    <row r="558" spans="1:10" ht="18.75" x14ac:dyDescent="0.3">
      <c r="A558" s="349" t="s">
        <v>43</v>
      </c>
      <c r="B558" s="350">
        <f ca="1">imzatarihi</f>
        <v>46091</v>
      </c>
      <c r="C558" s="352" t="s">
        <v>44</v>
      </c>
      <c r="D558" s="348" t="str">
        <f>IF(kurulusyetkilisi&gt;0,kurulusyetkilisi,"")</f>
        <v/>
      </c>
      <c r="E558" s="43"/>
      <c r="F558" s="43"/>
      <c r="G558" s="43"/>
    </row>
    <row r="559" spans="1:10" ht="18.75" x14ac:dyDescent="0.3">
      <c r="A559" s="43"/>
      <c r="B559" s="351"/>
      <c r="C559" s="352" t="s">
        <v>45</v>
      </c>
      <c r="D559" s="43"/>
      <c r="E559" s="43"/>
      <c r="F559" s="349"/>
      <c r="G559" s="43"/>
    </row>
    <row r="561" spans="1:11" x14ac:dyDescent="0.25">
      <c r="A561" s="501" t="s">
        <v>123</v>
      </c>
      <c r="B561" s="501"/>
      <c r="C561" s="501"/>
      <c r="D561" s="501"/>
      <c r="E561" s="501"/>
      <c r="F561" s="501"/>
      <c r="G561" s="501"/>
      <c r="H561" s="501"/>
      <c r="I561" s="14"/>
    </row>
    <row r="562" spans="1:11" x14ac:dyDescent="0.25">
      <c r="A562" s="489" t="str">
        <f>IF(YilDonem&lt;&gt;"",CONCATENATE(YilDonem," dönemine aittir."),"")</f>
        <v/>
      </c>
      <c r="B562" s="489"/>
      <c r="C562" s="489"/>
      <c r="D562" s="489"/>
      <c r="E562" s="489"/>
      <c r="F562" s="489"/>
      <c r="G562" s="489"/>
      <c r="H562" s="489"/>
      <c r="I562" s="14"/>
    </row>
    <row r="563" spans="1:11" ht="15.95" customHeight="1" thickBot="1" x14ac:dyDescent="0.3">
      <c r="A563" s="519" t="s">
        <v>149</v>
      </c>
      <c r="B563" s="519"/>
      <c r="C563" s="519"/>
      <c r="D563" s="519"/>
      <c r="E563" s="519"/>
      <c r="F563" s="519"/>
      <c r="G563" s="519"/>
      <c r="H563" s="519"/>
      <c r="I563" s="14"/>
    </row>
    <row r="564" spans="1:11" ht="31.7" customHeight="1" thickBot="1" x14ac:dyDescent="0.3">
      <c r="A564" s="520" t="s">
        <v>1</v>
      </c>
      <c r="B564" s="521"/>
      <c r="C564" s="493" t="str">
        <f>IF(ProjeNo&gt;0,ProjeNo,"")</f>
        <v/>
      </c>
      <c r="D564" s="494"/>
      <c r="E564" s="494"/>
      <c r="F564" s="494"/>
      <c r="G564" s="494"/>
      <c r="H564" s="495"/>
      <c r="I564" s="14"/>
    </row>
    <row r="565" spans="1:11" ht="45" customHeight="1" thickBot="1" x14ac:dyDescent="0.3">
      <c r="A565" s="522" t="s">
        <v>11</v>
      </c>
      <c r="B565" s="523"/>
      <c r="C565" s="498" t="str">
        <f>IF(ProjeAdi&gt;0,ProjeAdi,"")</f>
        <v/>
      </c>
      <c r="D565" s="499"/>
      <c r="E565" s="499"/>
      <c r="F565" s="499"/>
      <c r="G565" s="499"/>
      <c r="H565" s="500"/>
      <c r="I565" s="14"/>
    </row>
    <row r="566" spans="1:11" ht="30.2" customHeight="1" thickBot="1" x14ac:dyDescent="0.3">
      <c r="A566" s="525" t="s">
        <v>162</v>
      </c>
      <c r="B566" s="526"/>
      <c r="C566" s="498" t="str">
        <f>IF($C$6&lt;&gt;"",$C$6,"")</f>
        <v/>
      </c>
      <c r="D566" s="499"/>
      <c r="E566" s="499"/>
      <c r="F566" s="499"/>
      <c r="G566" s="499"/>
      <c r="H566" s="500"/>
      <c r="I566" s="14"/>
    </row>
    <row r="567" spans="1:11" s="83" customFormat="1" ht="37.15" customHeight="1" x14ac:dyDescent="0.25">
      <c r="A567" s="487" t="s">
        <v>7</v>
      </c>
      <c r="B567" s="487" t="s">
        <v>118</v>
      </c>
      <c r="C567" s="487" t="s">
        <v>119</v>
      </c>
      <c r="D567" s="487" t="s">
        <v>124</v>
      </c>
      <c r="E567" s="487" t="s">
        <v>125</v>
      </c>
      <c r="F567" s="487" t="s">
        <v>166</v>
      </c>
      <c r="G567" s="530" t="s">
        <v>46</v>
      </c>
      <c r="H567" s="530" t="s">
        <v>126</v>
      </c>
      <c r="I567" s="111"/>
      <c r="J567" s="126"/>
      <c r="K567" s="126"/>
    </row>
    <row r="568" spans="1:11" ht="18" customHeight="1" thickBot="1" x14ac:dyDescent="0.3">
      <c r="A568" s="505"/>
      <c r="B568" s="505"/>
      <c r="C568" s="505"/>
      <c r="D568" s="505"/>
      <c r="E568" s="505"/>
      <c r="F568" s="505"/>
      <c r="G568" s="531"/>
      <c r="H568" s="531"/>
      <c r="I568" s="14"/>
    </row>
    <row r="569" spans="1:11" ht="18" customHeight="1" x14ac:dyDescent="0.25">
      <c r="A569" s="54">
        <v>321</v>
      </c>
      <c r="B569" s="54"/>
      <c r="C569" s="55"/>
      <c r="D569" s="77"/>
      <c r="E569" s="77"/>
      <c r="F569" s="69"/>
      <c r="G569" s="297" t="str">
        <f>IF(AND(E569&lt;&gt;"",F569&lt;&gt;"",H569&lt;&gt;""),E569*F569,"")</f>
        <v/>
      </c>
      <c r="H569" s="85"/>
      <c r="I569" s="194" t="str">
        <f t="shared" ref="I569:I588" si="32">IF(AND(C569&lt;&gt;"",H569=""),"Stok Çıkış Tarihi Yazılmalıdır.","")</f>
        <v/>
      </c>
    </row>
    <row r="570" spans="1:11" ht="18" customHeight="1" x14ac:dyDescent="0.25">
      <c r="A570" s="36">
        <v>322</v>
      </c>
      <c r="B570" s="36"/>
      <c r="C570" s="37"/>
      <c r="D570" s="38"/>
      <c r="E570" s="38"/>
      <c r="F570" s="79"/>
      <c r="G570" s="314" t="str">
        <f t="shared" ref="G570:G588" si="33">IF(AND(E570&lt;&gt;"",F570&lt;&gt;"",H570&lt;&gt;""),E570*F570,"")</f>
        <v/>
      </c>
      <c r="H570" s="87"/>
      <c r="I570" s="194" t="str">
        <f t="shared" si="32"/>
        <v/>
      </c>
    </row>
    <row r="571" spans="1:11" ht="18" customHeight="1" x14ac:dyDescent="0.25">
      <c r="A571" s="36">
        <v>323</v>
      </c>
      <c r="B571" s="36"/>
      <c r="C571" s="37"/>
      <c r="D571" s="38"/>
      <c r="E571" s="38"/>
      <c r="F571" s="79"/>
      <c r="G571" s="314" t="str">
        <f t="shared" si="33"/>
        <v/>
      </c>
      <c r="H571" s="87"/>
      <c r="I571" s="194" t="str">
        <f t="shared" si="32"/>
        <v/>
      </c>
    </row>
    <row r="572" spans="1:11" ht="18" customHeight="1" x14ac:dyDescent="0.25">
      <c r="A572" s="36">
        <v>324</v>
      </c>
      <c r="B572" s="36"/>
      <c r="C572" s="37"/>
      <c r="D572" s="38"/>
      <c r="E572" s="38"/>
      <c r="F572" s="79"/>
      <c r="G572" s="314" t="str">
        <f t="shared" si="33"/>
        <v/>
      </c>
      <c r="H572" s="87"/>
      <c r="I572" s="194" t="str">
        <f t="shared" si="32"/>
        <v/>
      </c>
    </row>
    <row r="573" spans="1:11" ht="18" customHeight="1" x14ac:dyDescent="0.25">
      <c r="A573" s="36">
        <v>325</v>
      </c>
      <c r="B573" s="36"/>
      <c r="C573" s="37"/>
      <c r="D573" s="38"/>
      <c r="E573" s="38"/>
      <c r="F573" s="79"/>
      <c r="G573" s="314" t="str">
        <f t="shared" si="33"/>
        <v/>
      </c>
      <c r="H573" s="87"/>
      <c r="I573" s="194" t="str">
        <f t="shared" si="32"/>
        <v/>
      </c>
    </row>
    <row r="574" spans="1:11" ht="18" customHeight="1" x14ac:dyDescent="0.25">
      <c r="A574" s="36">
        <v>326</v>
      </c>
      <c r="B574" s="36"/>
      <c r="C574" s="37"/>
      <c r="D574" s="38"/>
      <c r="E574" s="38"/>
      <c r="F574" s="79"/>
      <c r="G574" s="314" t="str">
        <f t="shared" si="33"/>
        <v/>
      </c>
      <c r="H574" s="87"/>
      <c r="I574" s="194" t="str">
        <f t="shared" si="32"/>
        <v/>
      </c>
    </row>
    <row r="575" spans="1:11" ht="18" customHeight="1" x14ac:dyDescent="0.25">
      <c r="A575" s="36">
        <v>327</v>
      </c>
      <c r="B575" s="36"/>
      <c r="C575" s="37"/>
      <c r="D575" s="38"/>
      <c r="E575" s="38"/>
      <c r="F575" s="79"/>
      <c r="G575" s="314" t="str">
        <f t="shared" si="33"/>
        <v/>
      </c>
      <c r="H575" s="87"/>
      <c r="I575" s="194" t="str">
        <f t="shared" si="32"/>
        <v/>
      </c>
    </row>
    <row r="576" spans="1:11" ht="18" customHeight="1" x14ac:dyDescent="0.25">
      <c r="A576" s="36">
        <v>328</v>
      </c>
      <c r="B576" s="36"/>
      <c r="C576" s="37"/>
      <c r="D576" s="38"/>
      <c r="E576" s="38"/>
      <c r="F576" s="79"/>
      <c r="G576" s="314" t="str">
        <f t="shared" si="33"/>
        <v/>
      </c>
      <c r="H576" s="87"/>
      <c r="I576" s="194" t="str">
        <f t="shared" si="32"/>
        <v/>
      </c>
    </row>
    <row r="577" spans="1:10" ht="18" customHeight="1" x14ac:dyDescent="0.25">
      <c r="A577" s="36">
        <v>329</v>
      </c>
      <c r="B577" s="36"/>
      <c r="C577" s="37"/>
      <c r="D577" s="38"/>
      <c r="E577" s="38"/>
      <c r="F577" s="79"/>
      <c r="G577" s="314" t="str">
        <f t="shared" si="33"/>
        <v/>
      </c>
      <c r="H577" s="87"/>
      <c r="I577" s="194" t="str">
        <f t="shared" si="32"/>
        <v/>
      </c>
    </row>
    <row r="578" spans="1:10" ht="18" customHeight="1" x14ac:dyDescent="0.25">
      <c r="A578" s="36">
        <v>330</v>
      </c>
      <c r="B578" s="36"/>
      <c r="C578" s="37"/>
      <c r="D578" s="38"/>
      <c r="E578" s="38"/>
      <c r="F578" s="79"/>
      <c r="G578" s="314" t="str">
        <f t="shared" si="33"/>
        <v/>
      </c>
      <c r="H578" s="87"/>
      <c r="I578" s="194" t="str">
        <f t="shared" si="32"/>
        <v/>
      </c>
    </row>
    <row r="579" spans="1:10" ht="18" customHeight="1" x14ac:dyDescent="0.25">
      <c r="A579" s="36">
        <v>331</v>
      </c>
      <c r="B579" s="36"/>
      <c r="C579" s="37"/>
      <c r="D579" s="38"/>
      <c r="E579" s="38"/>
      <c r="F579" s="79"/>
      <c r="G579" s="314" t="str">
        <f t="shared" si="33"/>
        <v/>
      </c>
      <c r="H579" s="87"/>
      <c r="I579" s="194" t="str">
        <f t="shared" si="32"/>
        <v/>
      </c>
    </row>
    <row r="580" spans="1:10" ht="18" customHeight="1" x14ac:dyDescent="0.25">
      <c r="A580" s="36">
        <v>332</v>
      </c>
      <c r="B580" s="36"/>
      <c r="C580" s="37"/>
      <c r="D580" s="38"/>
      <c r="E580" s="38"/>
      <c r="F580" s="79"/>
      <c r="G580" s="314" t="str">
        <f t="shared" si="33"/>
        <v/>
      </c>
      <c r="H580" s="87"/>
      <c r="I580" s="194" t="str">
        <f t="shared" si="32"/>
        <v/>
      </c>
    </row>
    <row r="581" spans="1:10" ht="18" customHeight="1" x14ac:dyDescent="0.25">
      <c r="A581" s="36">
        <v>333</v>
      </c>
      <c r="B581" s="36"/>
      <c r="C581" s="37"/>
      <c r="D581" s="38"/>
      <c r="E581" s="38"/>
      <c r="F581" s="79"/>
      <c r="G581" s="314" t="str">
        <f t="shared" si="33"/>
        <v/>
      </c>
      <c r="H581" s="87"/>
      <c r="I581" s="194" t="str">
        <f t="shared" si="32"/>
        <v/>
      </c>
    </row>
    <row r="582" spans="1:10" ht="18" customHeight="1" x14ac:dyDescent="0.25">
      <c r="A582" s="36">
        <v>334</v>
      </c>
      <c r="B582" s="36"/>
      <c r="C582" s="37"/>
      <c r="D582" s="38"/>
      <c r="E582" s="38"/>
      <c r="F582" s="79"/>
      <c r="G582" s="314" t="str">
        <f t="shared" si="33"/>
        <v/>
      </c>
      <c r="H582" s="87"/>
      <c r="I582" s="194" t="str">
        <f t="shared" si="32"/>
        <v/>
      </c>
    </row>
    <row r="583" spans="1:10" ht="18" customHeight="1" x14ac:dyDescent="0.25">
      <c r="A583" s="36">
        <v>335</v>
      </c>
      <c r="B583" s="36"/>
      <c r="C583" s="37"/>
      <c r="D583" s="38"/>
      <c r="E583" s="38"/>
      <c r="F583" s="79"/>
      <c r="G583" s="314" t="str">
        <f t="shared" si="33"/>
        <v/>
      </c>
      <c r="H583" s="87"/>
      <c r="I583" s="194" t="str">
        <f t="shared" si="32"/>
        <v/>
      </c>
    </row>
    <row r="584" spans="1:10" ht="18" customHeight="1" x14ac:dyDescent="0.25">
      <c r="A584" s="36">
        <v>336</v>
      </c>
      <c r="B584" s="36"/>
      <c r="C584" s="37"/>
      <c r="D584" s="38"/>
      <c r="E584" s="38"/>
      <c r="F584" s="79"/>
      <c r="G584" s="314" t="str">
        <f t="shared" si="33"/>
        <v/>
      </c>
      <c r="H584" s="87"/>
      <c r="I584" s="194" t="str">
        <f t="shared" si="32"/>
        <v/>
      </c>
    </row>
    <row r="585" spans="1:10" ht="18" customHeight="1" x14ac:dyDescent="0.25">
      <c r="A585" s="36">
        <v>337</v>
      </c>
      <c r="B585" s="36"/>
      <c r="C585" s="37"/>
      <c r="D585" s="38"/>
      <c r="E585" s="38"/>
      <c r="F585" s="79"/>
      <c r="G585" s="314" t="str">
        <f t="shared" si="33"/>
        <v/>
      </c>
      <c r="H585" s="87"/>
      <c r="I585" s="194" t="str">
        <f t="shared" si="32"/>
        <v/>
      </c>
    </row>
    <row r="586" spans="1:10" ht="18" customHeight="1" x14ac:dyDescent="0.25">
      <c r="A586" s="36">
        <v>338</v>
      </c>
      <c r="B586" s="36"/>
      <c r="C586" s="37"/>
      <c r="D586" s="38"/>
      <c r="E586" s="38"/>
      <c r="F586" s="79"/>
      <c r="G586" s="314" t="str">
        <f t="shared" si="33"/>
        <v/>
      </c>
      <c r="H586" s="87"/>
      <c r="I586" s="194" t="str">
        <f t="shared" si="32"/>
        <v/>
      </c>
    </row>
    <row r="587" spans="1:10" ht="18" customHeight="1" x14ac:dyDescent="0.25">
      <c r="A587" s="36">
        <v>339</v>
      </c>
      <c r="B587" s="36"/>
      <c r="C587" s="37"/>
      <c r="D587" s="38"/>
      <c r="E587" s="38"/>
      <c r="F587" s="79"/>
      <c r="G587" s="314" t="str">
        <f t="shared" si="33"/>
        <v/>
      </c>
      <c r="H587" s="87"/>
      <c r="I587" s="194" t="str">
        <f t="shared" si="32"/>
        <v/>
      </c>
    </row>
    <row r="588" spans="1:10" ht="18" customHeight="1" thickBot="1" x14ac:dyDescent="0.3">
      <c r="A588" s="39">
        <v>340</v>
      </c>
      <c r="B588" s="39"/>
      <c r="C588" s="40"/>
      <c r="D588" s="41"/>
      <c r="E588" s="41"/>
      <c r="F588" s="81"/>
      <c r="G588" s="315" t="str">
        <f t="shared" si="33"/>
        <v/>
      </c>
      <c r="H588" s="89"/>
      <c r="I588" s="194" t="str">
        <f t="shared" si="32"/>
        <v/>
      </c>
    </row>
    <row r="589" spans="1:10" ht="18" customHeight="1" thickBot="1" x14ac:dyDescent="0.3">
      <c r="F589" s="12" t="s">
        <v>147</v>
      </c>
      <c r="G589" s="281">
        <f>IF(stok&lt;&gt;"",SUM(G569:G588)+G554,0)</f>
        <v>0</v>
      </c>
      <c r="H589" s="321"/>
      <c r="J589" s="193">
        <f>IF(G589&gt;G554,ROW(A595),0)</f>
        <v>0</v>
      </c>
    </row>
    <row r="591" spans="1:10" ht="30.2" customHeight="1" x14ac:dyDescent="0.25">
      <c r="A591" s="524" t="s">
        <v>158</v>
      </c>
      <c r="B591" s="524"/>
      <c r="C591" s="524"/>
      <c r="D591" s="524"/>
      <c r="E591" s="524"/>
      <c r="F591" s="524"/>
      <c r="G591" s="524"/>
      <c r="H591" s="524"/>
    </row>
    <row r="593" spans="1:11" ht="18.75" x14ac:dyDescent="0.3">
      <c r="A593" s="349" t="s">
        <v>43</v>
      </c>
      <c r="B593" s="350">
        <f ca="1">imzatarihi</f>
        <v>46091</v>
      </c>
      <c r="C593" s="352" t="s">
        <v>44</v>
      </c>
      <c r="D593" s="348" t="str">
        <f>IF(kurulusyetkilisi&gt;0,kurulusyetkilisi,"")</f>
        <v/>
      </c>
      <c r="E593" s="43"/>
      <c r="F593" s="43"/>
      <c r="G593" s="43"/>
    </row>
    <row r="594" spans="1:11" ht="18.75" x14ac:dyDescent="0.3">
      <c r="A594" s="43"/>
      <c r="B594" s="351"/>
      <c r="C594" s="352" t="s">
        <v>45</v>
      </c>
      <c r="D594" s="43"/>
      <c r="E594" s="43"/>
      <c r="F594" s="349"/>
      <c r="G594" s="43"/>
    </row>
    <row r="596" spans="1:11" x14ac:dyDescent="0.25">
      <c r="A596" s="501" t="s">
        <v>123</v>
      </c>
      <c r="B596" s="501"/>
      <c r="C596" s="501"/>
      <c r="D596" s="501"/>
      <c r="E596" s="501"/>
      <c r="F596" s="501"/>
      <c r="G596" s="501"/>
      <c r="H596" s="501"/>
      <c r="I596" s="14"/>
    </row>
    <row r="597" spans="1:11" x14ac:dyDescent="0.25">
      <c r="A597" s="489" t="str">
        <f>IF(YilDonem&lt;&gt;"",CONCATENATE(YilDonem," dönemine aittir."),"")</f>
        <v/>
      </c>
      <c r="B597" s="489"/>
      <c r="C597" s="489"/>
      <c r="D597" s="489"/>
      <c r="E597" s="489"/>
      <c r="F597" s="489"/>
      <c r="G597" s="489"/>
      <c r="H597" s="489"/>
      <c r="I597" s="14"/>
    </row>
    <row r="598" spans="1:11" ht="15.95" customHeight="1" thickBot="1" x14ac:dyDescent="0.3">
      <c r="A598" s="519" t="s">
        <v>149</v>
      </c>
      <c r="B598" s="519"/>
      <c r="C598" s="519"/>
      <c r="D598" s="519"/>
      <c r="E598" s="519"/>
      <c r="F598" s="519"/>
      <c r="G598" s="519"/>
      <c r="H598" s="519"/>
      <c r="I598" s="14"/>
    </row>
    <row r="599" spans="1:11" ht="31.7" customHeight="1" thickBot="1" x14ac:dyDescent="0.3">
      <c r="A599" s="520" t="s">
        <v>1</v>
      </c>
      <c r="B599" s="521"/>
      <c r="C599" s="493" t="str">
        <f>IF(ProjeNo&gt;0,ProjeNo,"")</f>
        <v/>
      </c>
      <c r="D599" s="494"/>
      <c r="E599" s="494"/>
      <c r="F599" s="494"/>
      <c r="G599" s="494"/>
      <c r="H599" s="495"/>
      <c r="I599" s="14"/>
    </row>
    <row r="600" spans="1:11" ht="45" customHeight="1" thickBot="1" x14ac:dyDescent="0.3">
      <c r="A600" s="522" t="s">
        <v>11</v>
      </c>
      <c r="B600" s="523"/>
      <c r="C600" s="498" t="str">
        <f>IF(ProjeAdi&gt;0,ProjeAdi,"")</f>
        <v/>
      </c>
      <c r="D600" s="499"/>
      <c r="E600" s="499"/>
      <c r="F600" s="499"/>
      <c r="G600" s="499"/>
      <c r="H600" s="500"/>
      <c r="I600" s="14"/>
    </row>
    <row r="601" spans="1:11" ht="30.2" customHeight="1" thickBot="1" x14ac:dyDescent="0.3">
      <c r="A601" s="525" t="s">
        <v>162</v>
      </c>
      <c r="B601" s="526"/>
      <c r="C601" s="498" t="str">
        <f>IF($C$6&lt;&gt;"",$C$6,"")</f>
        <v/>
      </c>
      <c r="D601" s="499"/>
      <c r="E601" s="499"/>
      <c r="F601" s="499"/>
      <c r="G601" s="499"/>
      <c r="H601" s="500"/>
      <c r="I601" s="14"/>
    </row>
    <row r="602" spans="1:11" s="83" customFormat="1" ht="37.15" customHeight="1" x14ac:dyDescent="0.25">
      <c r="A602" s="487" t="s">
        <v>7</v>
      </c>
      <c r="B602" s="487" t="s">
        <v>118</v>
      </c>
      <c r="C602" s="487" t="s">
        <v>119</v>
      </c>
      <c r="D602" s="487" t="s">
        <v>124</v>
      </c>
      <c r="E602" s="487" t="s">
        <v>125</v>
      </c>
      <c r="F602" s="487" t="s">
        <v>166</v>
      </c>
      <c r="G602" s="530" t="s">
        <v>46</v>
      </c>
      <c r="H602" s="530" t="s">
        <v>126</v>
      </c>
      <c r="I602" s="111"/>
      <c r="J602" s="126"/>
      <c r="K602" s="126"/>
    </row>
    <row r="603" spans="1:11" ht="18" customHeight="1" thickBot="1" x14ac:dyDescent="0.3">
      <c r="A603" s="505"/>
      <c r="B603" s="505"/>
      <c r="C603" s="505"/>
      <c r="D603" s="505"/>
      <c r="E603" s="505"/>
      <c r="F603" s="505"/>
      <c r="G603" s="531"/>
      <c r="H603" s="531"/>
      <c r="I603" s="14"/>
    </row>
    <row r="604" spans="1:11" ht="18" customHeight="1" x14ac:dyDescent="0.25">
      <c r="A604" s="54">
        <v>341</v>
      </c>
      <c r="B604" s="54"/>
      <c r="C604" s="55"/>
      <c r="D604" s="77"/>
      <c r="E604" s="77"/>
      <c r="F604" s="69"/>
      <c r="G604" s="297" t="str">
        <f>IF(AND(E604&lt;&gt;"",F604&lt;&gt;"",H604&lt;&gt;""),E604*F604,"")</f>
        <v/>
      </c>
      <c r="H604" s="85"/>
      <c r="I604" s="194" t="str">
        <f t="shared" ref="I604:I623" si="34">IF(AND(C604&lt;&gt;"",H604=""),"Stok Çıkış Tarihi Yazılmalıdır.","")</f>
        <v/>
      </c>
    </row>
    <row r="605" spans="1:11" ht="18" customHeight="1" x14ac:dyDescent="0.25">
      <c r="A605" s="36">
        <v>342</v>
      </c>
      <c r="B605" s="36"/>
      <c r="C605" s="37"/>
      <c r="D605" s="38"/>
      <c r="E605" s="38"/>
      <c r="F605" s="79"/>
      <c r="G605" s="314" t="str">
        <f t="shared" ref="G605:G623" si="35">IF(AND(E605&lt;&gt;"",F605&lt;&gt;"",H605&lt;&gt;""),E605*F605,"")</f>
        <v/>
      </c>
      <c r="H605" s="87"/>
      <c r="I605" s="194" t="str">
        <f t="shared" si="34"/>
        <v/>
      </c>
    </row>
    <row r="606" spans="1:11" ht="18" customHeight="1" x14ac:dyDescent="0.25">
      <c r="A606" s="36">
        <v>343</v>
      </c>
      <c r="B606" s="36"/>
      <c r="C606" s="37"/>
      <c r="D606" s="38"/>
      <c r="E606" s="38"/>
      <c r="F606" s="79"/>
      <c r="G606" s="314" t="str">
        <f t="shared" si="35"/>
        <v/>
      </c>
      <c r="H606" s="87"/>
      <c r="I606" s="194" t="str">
        <f t="shared" si="34"/>
        <v/>
      </c>
    </row>
    <row r="607" spans="1:11" ht="18" customHeight="1" x14ac:dyDescent="0.25">
      <c r="A607" s="36">
        <v>344</v>
      </c>
      <c r="B607" s="36"/>
      <c r="C607" s="37"/>
      <c r="D607" s="38"/>
      <c r="E607" s="38"/>
      <c r="F607" s="79"/>
      <c r="G607" s="314" t="str">
        <f t="shared" si="35"/>
        <v/>
      </c>
      <c r="H607" s="87"/>
      <c r="I607" s="194" t="str">
        <f t="shared" si="34"/>
        <v/>
      </c>
    </row>
    <row r="608" spans="1:11" ht="18" customHeight="1" x14ac:dyDescent="0.25">
      <c r="A608" s="36">
        <v>345</v>
      </c>
      <c r="B608" s="36"/>
      <c r="C608" s="37"/>
      <c r="D608" s="38"/>
      <c r="E608" s="38"/>
      <c r="F608" s="79"/>
      <c r="G608" s="314" t="str">
        <f t="shared" si="35"/>
        <v/>
      </c>
      <c r="H608" s="87"/>
      <c r="I608" s="194" t="str">
        <f t="shared" si="34"/>
        <v/>
      </c>
    </row>
    <row r="609" spans="1:10" ht="18" customHeight="1" x14ac:dyDescent="0.25">
      <c r="A609" s="36">
        <v>346</v>
      </c>
      <c r="B609" s="36"/>
      <c r="C609" s="37"/>
      <c r="D609" s="38"/>
      <c r="E609" s="38"/>
      <c r="F609" s="79"/>
      <c r="G609" s="314" t="str">
        <f t="shared" si="35"/>
        <v/>
      </c>
      <c r="H609" s="87"/>
      <c r="I609" s="194" t="str">
        <f t="shared" si="34"/>
        <v/>
      </c>
    </row>
    <row r="610" spans="1:10" ht="18" customHeight="1" x14ac:dyDescent="0.25">
      <c r="A610" s="36">
        <v>347</v>
      </c>
      <c r="B610" s="36"/>
      <c r="C610" s="37"/>
      <c r="D610" s="38"/>
      <c r="E610" s="38"/>
      <c r="F610" s="79"/>
      <c r="G610" s="314" t="str">
        <f t="shared" si="35"/>
        <v/>
      </c>
      <c r="H610" s="87"/>
      <c r="I610" s="194" t="str">
        <f t="shared" si="34"/>
        <v/>
      </c>
    </row>
    <row r="611" spans="1:10" ht="18" customHeight="1" x14ac:dyDescent="0.25">
      <c r="A611" s="36">
        <v>348</v>
      </c>
      <c r="B611" s="36"/>
      <c r="C611" s="37"/>
      <c r="D611" s="38"/>
      <c r="E611" s="38"/>
      <c r="F611" s="79"/>
      <c r="G611" s="314" t="str">
        <f t="shared" si="35"/>
        <v/>
      </c>
      <c r="H611" s="87"/>
      <c r="I611" s="194" t="str">
        <f t="shared" si="34"/>
        <v/>
      </c>
    </row>
    <row r="612" spans="1:10" ht="18" customHeight="1" x14ac:dyDescent="0.25">
      <c r="A612" s="36">
        <v>349</v>
      </c>
      <c r="B612" s="36"/>
      <c r="C612" s="37"/>
      <c r="D612" s="38"/>
      <c r="E612" s="38"/>
      <c r="F612" s="79"/>
      <c r="G612" s="314" t="str">
        <f t="shared" si="35"/>
        <v/>
      </c>
      <c r="H612" s="87"/>
      <c r="I612" s="194" t="str">
        <f t="shared" si="34"/>
        <v/>
      </c>
    </row>
    <row r="613" spans="1:10" ht="18" customHeight="1" x14ac:dyDescent="0.25">
      <c r="A613" s="36">
        <v>350</v>
      </c>
      <c r="B613" s="36"/>
      <c r="C613" s="37"/>
      <c r="D613" s="38"/>
      <c r="E613" s="38"/>
      <c r="F613" s="79"/>
      <c r="G613" s="314" t="str">
        <f t="shared" si="35"/>
        <v/>
      </c>
      <c r="H613" s="87"/>
      <c r="I613" s="194" t="str">
        <f t="shared" si="34"/>
        <v/>
      </c>
    </row>
    <row r="614" spans="1:10" ht="18" customHeight="1" x14ac:dyDescent="0.25">
      <c r="A614" s="36">
        <v>351</v>
      </c>
      <c r="B614" s="36"/>
      <c r="C614" s="37"/>
      <c r="D614" s="38"/>
      <c r="E614" s="38"/>
      <c r="F614" s="79"/>
      <c r="G614" s="314" t="str">
        <f t="shared" si="35"/>
        <v/>
      </c>
      <c r="H614" s="87"/>
      <c r="I614" s="194" t="str">
        <f t="shared" si="34"/>
        <v/>
      </c>
    </row>
    <row r="615" spans="1:10" ht="18" customHeight="1" x14ac:dyDescent="0.25">
      <c r="A615" s="36">
        <v>352</v>
      </c>
      <c r="B615" s="36"/>
      <c r="C615" s="37"/>
      <c r="D615" s="38"/>
      <c r="E615" s="38"/>
      <c r="F615" s="79"/>
      <c r="G615" s="314" t="str">
        <f t="shared" si="35"/>
        <v/>
      </c>
      <c r="H615" s="87"/>
      <c r="I615" s="194" t="str">
        <f t="shared" si="34"/>
        <v/>
      </c>
    </row>
    <row r="616" spans="1:10" ht="18" customHeight="1" x14ac:dyDescent="0.25">
      <c r="A616" s="36">
        <v>353</v>
      </c>
      <c r="B616" s="36"/>
      <c r="C616" s="37"/>
      <c r="D616" s="38"/>
      <c r="E616" s="38"/>
      <c r="F616" s="79"/>
      <c r="G616" s="314" t="str">
        <f t="shared" si="35"/>
        <v/>
      </c>
      <c r="H616" s="87"/>
      <c r="I616" s="194" t="str">
        <f t="shared" si="34"/>
        <v/>
      </c>
    </row>
    <row r="617" spans="1:10" ht="18" customHeight="1" x14ac:dyDescent="0.25">
      <c r="A617" s="36">
        <v>354</v>
      </c>
      <c r="B617" s="36"/>
      <c r="C617" s="37"/>
      <c r="D617" s="38"/>
      <c r="E617" s="38"/>
      <c r="F617" s="79"/>
      <c r="G617" s="314" t="str">
        <f t="shared" si="35"/>
        <v/>
      </c>
      <c r="H617" s="87"/>
      <c r="I617" s="194" t="str">
        <f t="shared" si="34"/>
        <v/>
      </c>
    </row>
    <row r="618" spans="1:10" ht="18" customHeight="1" x14ac:dyDescent="0.25">
      <c r="A618" s="36">
        <v>355</v>
      </c>
      <c r="B618" s="36"/>
      <c r="C618" s="37"/>
      <c r="D618" s="38"/>
      <c r="E618" s="38"/>
      <c r="F618" s="79"/>
      <c r="G618" s="314" t="str">
        <f t="shared" si="35"/>
        <v/>
      </c>
      <c r="H618" s="87"/>
      <c r="I618" s="194" t="str">
        <f t="shared" si="34"/>
        <v/>
      </c>
    </row>
    <row r="619" spans="1:10" ht="18" customHeight="1" x14ac:dyDescent="0.25">
      <c r="A619" s="36">
        <v>356</v>
      </c>
      <c r="B619" s="36"/>
      <c r="C619" s="37"/>
      <c r="D619" s="38"/>
      <c r="E619" s="38"/>
      <c r="F619" s="79"/>
      <c r="G619" s="314" t="str">
        <f t="shared" si="35"/>
        <v/>
      </c>
      <c r="H619" s="87"/>
      <c r="I619" s="194" t="str">
        <f t="shared" si="34"/>
        <v/>
      </c>
    </row>
    <row r="620" spans="1:10" ht="18" customHeight="1" x14ac:dyDescent="0.25">
      <c r="A620" s="36">
        <v>357</v>
      </c>
      <c r="B620" s="36"/>
      <c r="C620" s="37"/>
      <c r="D620" s="38"/>
      <c r="E620" s="38"/>
      <c r="F620" s="79"/>
      <c r="G620" s="314" t="str">
        <f t="shared" si="35"/>
        <v/>
      </c>
      <c r="H620" s="87"/>
      <c r="I620" s="194" t="str">
        <f t="shared" si="34"/>
        <v/>
      </c>
    </row>
    <row r="621" spans="1:10" ht="18" customHeight="1" x14ac:dyDescent="0.25">
      <c r="A621" s="36">
        <v>358</v>
      </c>
      <c r="B621" s="36"/>
      <c r="C621" s="37"/>
      <c r="D621" s="38"/>
      <c r="E621" s="38"/>
      <c r="F621" s="79"/>
      <c r="G621" s="314" t="str">
        <f t="shared" si="35"/>
        <v/>
      </c>
      <c r="H621" s="87"/>
      <c r="I621" s="194" t="str">
        <f t="shared" si="34"/>
        <v/>
      </c>
    </row>
    <row r="622" spans="1:10" ht="18" customHeight="1" x14ac:dyDescent="0.25">
      <c r="A622" s="36">
        <v>359</v>
      </c>
      <c r="B622" s="36"/>
      <c r="C622" s="37"/>
      <c r="D622" s="38"/>
      <c r="E622" s="38"/>
      <c r="F622" s="79"/>
      <c r="G622" s="314" t="str">
        <f t="shared" si="35"/>
        <v/>
      </c>
      <c r="H622" s="87"/>
      <c r="I622" s="194" t="str">
        <f t="shared" si="34"/>
        <v/>
      </c>
    </row>
    <row r="623" spans="1:10" ht="18" customHeight="1" thickBot="1" x14ac:dyDescent="0.3">
      <c r="A623" s="39">
        <v>360</v>
      </c>
      <c r="B623" s="39"/>
      <c r="C623" s="40"/>
      <c r="D623" s="41"/>
      <c r="E623" s="41"/>
      <c r="F623" s="81"/>
      <c r="G623" s="315" t="str">
        <f t="shared" si="35"/>
        <v/>
      </c>
      <c r="H623" s="89"/>
      <c r="I623" s="194" t="str">
        <f t="shared" si="34"/>
        <v/>
      </c>
    </row>
    <row r="624" spans="1:10" ht="18" customHeight="1" thickBot="1" x14ac:dyDescent="0.3">
      <c r="F624" s="12" t="s">
        <v>147</v>
      </c>
      <c r="G624" s="281">
        <f>IF(stok&lt;&gt;"",SUM(G604:G623)+G589,0)</f>
        <v>0</v>
      </c>
      <c r="H624" s="321"/>
      <c r="J624" s="193">
        <f>IF(G624&gt;G589,ROW(A630),0)</f>
        <v>0</v>
      </c>
    </row>
    <row r="626" spans="1:11" ht="30.2" customHeight="1" x14ac:dyDescent="0.25">
      <c r="A626" s="524" t="s">
        <v>158</v>
      </c>
      <c r="B626" s="524"/>
      <c r="C626" s="524"/>
      <c r="D626" s="524"/>
      <c r="E626" s="524"/>
      <c r="F626" s="524"/>
      <c r="G626" s="524"/>
      <c r="H626" s="524"/>
    </row>
    <row r="628" spans="1:11" ht="18.75" x14ac:dyDescent="0.3">
      <c r="A628" s="349" t="s">
        <v>43</v>
      </c>
      <c r="B628" s="350">
        <f ca="1">imzatarihi</f>
        <v>46091</v>
      </c>
      <c r="C628" s="352" t="s">
        <v>44</v>
      </c>
      <c r="D628" s="348" t="str">
        <f>IF(kurulusyetkilisi&gt;0,kurulusyetkilisi,"")</f>
        <v/>
      </c>
      <c r="E628" s="43"/>
      <c r="F628" s="43"/>
      <c r="G628" s="43"/>
    </row>
    <row r="629" spans="1:11" ht="18.75" x14ac:dyDescent="0.3">
      <c r="A629" s="43"/>
      <c r="B629" s="351"/>
      <c r="C629" s="352" t="s">
        <v>45</v>
      </c>
      <c r="D629" s="43"/>
      <c r="E629" s="43"/>
      <c r="F629" s="349"/>
      <c r="G629" s="43"/>
    </row>
    <row r="631" spans="1:11" x14ac:dyDescent="0.25">
      <c r="A631" s="501" t="s">
        <v>123</v>
      </c>
      <c r="B631" s="501"/>
      <c r="C631" s="501"/>
      <c r="D631" s="501"/>
      <c r="E631" s="501"/>
      <c r="F631" s="501"/>
      <c r="G631" s="501"/>
      <c r="H631" s="501"/>
      <c r="I631" s="14"/>
    </row>
    <row r="632" spans="1:11" x14ac:dyDescent="0.25">
      <c r="A632" s="489" t="str">
        <f>IF(YilDonem&lt;&gt;"",CONCATENATE(YilDonem," dönemine aittir."),"")</f>
        <v/>
      </c>
      <c r="B632" s="489"/>
      <c r="C632" s="489"/>
      <c r="D632" s="489"/>
      <c r="E632" s="489"/>
      <c r="F632" s="489"/>
      <c r="G632" s="489"/>
      <c r="H632" s="489"/>
      <c r="I632" s="14"/>
    </row>
    <row r="633" spans="1:11" ht="15.95" customHeight="1" thickBot="1" x14ac:dyDescent="0.3">
      <c r="A633" s="519" t="s">
        <v>149</v>
      </c>
      <c r="B633" s="519"/>
      <c r="C633" s="519"/>
      <c r="D633" s="519"/>
      <c r="E633" s="519"/>
      <c r="F633" s="519"/>
      <c r="G633" s="519"/>
      <c r="H633" s="519"/>
      <c r="I633" s="14"/>
    </row>
    <row r="634" spans="1:11" ht="31.7" customHeight="1" thickBot="1" x14ac:dyDescent="0.3">
      <c r="A634" s="520" t="s">
        <v>1</v>
      </c>
      <c r="B634" s="521"/>
      <c r="C634" s="493" t="str">
        <f>IF(ProjeNo&gt;0,ProjeNo,"")</f>
        <v/>
      </c>
      <c r="D634" s="494"/>
      <c r="E634" s="494"/>
      <c r="F634" s="494"/>
      <c r="G634" s="494"/>
      <c r="H634" s="495"/>
      <c r="I634" s="14"/>
    </row>
    <row r="635" spans="1:11" ht="45" customHeight="1" thickBot="1" x14ac:dyDescent="0.3">
      <c r="A635" s="522" t="s">
        <v>11</v>
      </c>
      <c r="B635" s="523"/>
      <c r="C635" s="498" t="str">
        <f>IF(ProjeAdi&gt;0,ProjeAdi,"")</f>
        <v/>
      </c>
      <c r="D635" s="499"/>
      <c r="E635" s="499"/>
      <c r="F635" s="499"/>
      <c r="G635" s="499"/>
      <c r="H635" s="500"/>
      <c r="I635" s="14"/>
    </row>
    <row r="636" spans="1:11" ht="30.2" customHeight="1" thickBot="1" x14ac:dyDescent="0.3">
      <c r="A636" s="525" t="s">
        <v>162</v>
      </c>
      <c r="B636" s="526"/>
      <c r="C636" s="498" t="str">
        <f>IF($C$6&lt;&gt;"",$C$6,"")</f>
        <v/>
      </c>
      <c r="D636" s="499"/>
      <c r="E636" s="499"/>
      <c r="F636" s="499"/>
      <c r="G636" s="499"/>
      <c r="H636" s="500"/>
      <c r="I636" s="14"/>
    </row>
    <row r="637" spans="1:11" s="83" customFormat="1" ht="37.15" customHeight="1" x14ac:dyDescent="0.25">
      <c r="A637" s="487" t="s">
        <v>7</v>
      </c>
      <c r="B637" s="487" t="s">
        <v>118</v>
      </c>
      <c r="C637" s="487" t="s">
        <v>119</v>
      </c>
      <c r="D637" s="487" t="s">
        <v>124</v>
      </c>
      <c r="E637" s="487" t="s">
        <v>125</v>
      </c>
      <c r="F637" s="487" t="s">
        <v>166</v>
      </c>
      <c r="G637" s="530" t="s">
        <v>46</v>
      </c>
      <c r="H637" s="530" t="s">
        <v>126</v>
      </c>
      <c r="I637" s="111"/>
      <c r="J637" s="126"/>
      <c r="K637" s="126"/>
    </row>
    <row r="638" spans="1:11" ht="18" customHeight="1" thickBot="1" x14ac:dyDescent="0.3">
      <c r="A638" s="505"/>
      <c r="B638" s="505"/>
      <c r="C638" s="505"/>
      <c r="D638" s="505"/>
      <c r="E638" s="505"/>
      <c r="F638" s="505"/>
      <c r="G638" s="531"/>
      <c r="H638" s="531"/>
      <c r="I638" s="14"/>
    </row>
    <row r="639" spans="1:11" ht="18" customHeight="1" x14ac:dyDescent="0.25">
      <c r="A639" s="54">
        <v>361</v>
      </c>
      <c r="B639" s="54"/>
      <c r="C639" s="55"/>
      <c r="D639" s="77"/>
      <c r="E639" s="77"/>
      <c r="F639" s="69"/>
      <c r="G639" s="297" t="str">
        <f>IF(AND(E639&lt;&gt;"",F639&lt;&gt;"",H639&lt;&gt;""),E639*F639,"")</f>
        <v/>
      </c>
      <c r="H639" s="85"/>
      <c r="I639" s="194" t="str">
        <f t="shared" ref="I639:I658" si="36">IF(AND(C639&lt;&gt;"",H639=""),"Stok Çıkış Tarihi Yazılmalıdır.","")</f>
        <v/>
      </c>
    </row>
    <row r="640" spans="1:11" ht="18" customHeight="1" x14ac:dyDescent="0.25">
      <c r="A640" s="36">
        <v>362</v>
      </c>
      <c r="B640" s="36"/>
      <c r="C640" s="37"/>
      <c r="D640" s="38"/>
      <c r="E640" s="38"/>
      <c r="F640" s="79"/>
      <c r="G640" s="314" t="str">
        <f t="shared" ref="G640:G658" si="37">IF(AND(E640&lt;&gt;"",F640&lt;&gt;"",H640&lt;&gt;""),E640*F640,"")</f>
        <v/>
      </c>
      <c r="H640" s="87"/>
      <c r="I640" s="194" t="str">
        <f t="shared" si="36"/>
        <v/>
      </c>
    </row>
    <row r="641" spans="1:9" ht="18" customHeight="1" x14ac:dyDescent="0.25">
      <c r="A641" s="36">
        <v>363</v>
      </c>
      <c r="B641" s="36"/>
      <c r="C641" s="37"/>
      <c r="D641" s="38"/>
      <c r="E641" s="38"/>
      <c r="F641" s="79"/>
      <c r="G641" s="314" t="str">
        <f t="shared" si="37"/>
        <v/>
      </c>
      <c r="H641" s="87"/>
      <c r="I641" s="194" t="str">
        <f t="shared" si="36"/>
        <v/>
      </c>
    </row>
    <row r="642" spans="1:9" ht="18" customHeight="1" x14ac:dyDescent="0.25">
      <c r="A642" s="36">
        <v>364</v>
      </c>
      <c r="B642" s="36"/>
      <c r="C642" s="37"/>
      <c r="D642" s="38"/>
      <c r="E642" s="38"/>
      <c r="F642" s="79"/>
      <c r="G642" s="314" t="str">
        <f t="shared" si="37"/>
        <v/>
      </c>
      <c r="H642" s="87"/>
      <c r="I642" s="194" t="str">
        <f t="shared" si="36"/>
        <v/>
      </c>
    </row>
    <row r="643" spans="1:9" ht="18" customHeight="1" x14ac:dyDescent="0.25">
      <c r="A643" s="36">
        <v>365</v>
      </c>
      <c r="B643" s="36"/>
      <c r="C643" s="37"/>
      <c r="D643" s="38"/>
      <c r="E643" s="38"/>
      <c r="F643" s="79"/>
      <c r="G643" s="314" t="str">
        <f t="shared" si="37"/>
        <v/>
      </c>
      <c r="H643" s="87"/>
      <c r="I643" s="194" t="str">
        <f t="shared" si="36"/>
        <v/>
      </c>
    </row>
    <row r="644" spans="1:9" ht="18" customHeight="1" x14ac:dyDescent="0.25">
      <c r="A644" s="36">
        <v>366</v>
      </c>
      <c r="B644" s="36"/>
      <c r="C644" s="37"/>
      <c r="D644" s="38"/>
      <c r="E644" s="38"/>
      <c r="F644" s="79"/>
      <c r="G644" s="314" t="str">
        <f t="shared" si="37"/>
        <v/>
      </c>
      <c r="H644" s="87"/>
      <c r="I644" s="194" t="str">
        <f t="shared" si="36"/>
        <v/>
      </c>
    </row>
    <row r="645" spans="1:9" ht="18" customHeight="1" x14ac:dyDescent="0.25">
      <c r="A645" s="36">
        <v>367</v>
      </c>
      <c r="B645" s="36"/>
      <c r="C645" s="37"/>
      <c r="D645" s="38"/>
      <c r="E645" s="38"/>
      <c r="F645" s="79"/>
      <c r="G645" s="314" t="str">
        <f t="shared" si="37"/>
        <v/>
      </c>
      <c r="H645" s="87"/>
      <c r="I645" s="194" t="str">
        <f t="shared" si="36"/>
        <v/>
      </c>
    </row>
    <row r="646" spans="1:9" ht="18" customHeight="1" x14ac:dyDescent="0.25">
      <c r="A646" s="36">
        <v>368</v>
      </c>
      <c r="B646" s="36"/>
      <c r="C646" s="37"/>
      <c r="D646" s="38"/>
      <c r="E646" s="38"/>
      <c r="F646" s="79"/>
      <c r="G646" s="314" t="str">
        <f t="shared" si="37"/>
        <v/>
      </c>
      <c r="H646" s="87"/>
      <c r="I646" s="194" t="str">
        <f t="shared" si="36"/>
        <v/>
      </c>
    </row>
    <row r="647" spans="1:9" ht="18" customHeight="1" x14ac:dyDescent="0.25">
      <c r="A647" s="36">
        <v>369</v>
      </c>
      <c r="B647" s="36"/>
      <c r="C647" s="37"/>
      <c r="D647" s="38"/>
      <c r="E647" s="38"/>
      <c r="F647" s="79"/>
      <c r="G647" s="314" t="str">
        <f t="shared" si="37"/>
        <v/>
      </c>
      <c r="H647" s="87"/>
      <c r="I647" s="194" t="str">
        <f t="shared" si="36"/>
        <v/>
      </c>
    </row>
    <row r="648" spans="1:9" ht="18" customHeight="1" x14ac:dyDescent="0.25">
      <c r="A648" s="36">
        <v>370</v>
      </c>
      <c r="B648" s="36"/>
      <c r="C648" s="37"/>
      <c r="D648" s="38"/>
      <c r="E648" s="38"/>
      <c r="F648" s="79"/>
      <c r="G648" s="314" t="str">
        <f t="shared" si="37"/>
        <v/>
      </c>
      <c r="H648" s="87"/>
      <c r="I648" s="194" t="str">
        <f t="shared" si="36"/>
        <v/>
      </c>
    </row>
    <row r="649" spans="1:9" ht="18" customHeight="1" x14ac:dyDescent="0.25">
      <c r="A649" s="36">
        <v>371</v>
      </c>
      <c r="B649" s="36"/>
      <c r="C649" s="37"/>
      <c r="D649" s="38"/>
      <c r="E649" s="38"/>
      <c r="F649" s="79"/>
      <c r="G649" s="314" t="str">
        <f t="shared" si="37"/>
        <v/>
      </c>
      <c r="H649" s="87"/>
      <c r="I649" s="194" t="str">
        <f t="shared" si="36"/>
        <v/>
      </c>
    </row>
    <row r="650" spans="1:9" ht="18" customHeight="1" x14ac:dyDescent="0.25">
      <c r="A650" s="36">
        <v>372</v>
      </c>
      <c r="B650" s="36"/>
      <c r="C650" s="37"/>
      <c r="D650" s="38"/>
      <c r="E650" s="38"/>
      <c r="F650" s="79"/>
      <c r="G650" s="314" t="str">
        <f t="shared" si="37"/>
        <v/>
      </c>
      <c r="H650" s="87"/>
      <c r="I650" s="194" t="str">
        <f t="shared" si="36"/>
        <v/>
      </c>
    </row>
    <row r="651" spans="1:9" ht="18" customHeight="1" x14ac:dyDescent="0.25">
      <c r="A651" s="36">
        <v>373</v>
      </c>
      <c r="B651" s="36"/>
      <c r="C651" s="37"/>
      <c r="D651" s="38"/>
      <c r="E651" s="38"/>
      <c r="F651" s="79"/>
      <c r="G651" s="314" t="str">
        <f t="shared" si="37"/>
        <v/>
      </c>
      <c r="H651" s="87"/>
      <c r="I651" s="194" t="str">
        <f t="shared" si="36"/>
        <v/>
      </c>
    </row>
    <row r="652" spans="1:9" ht="18" customHeight="1" x14ac:dyDescent="0.25">
      <c r="A652" s="36">
        <v>374</v>
      </c>
      <c r="B652" s="36"/>
      <c r="C652" s="37"/>
      <c r="D652" s="38"/>
      <c r="E652" s="38"/>
      <c r="F652" s="79"/>
      <c r="G652" s="314" t="str">
        <f t="shared" si="37"/>
        <v/>
      </c>
      <c r="H652" s="87"/>
      <c r="I652" s="194" t="str">
        <f t="shared" si="36"/>
        <v/>
      </c>
    </row>
    <row r="653" spans="1:9" ht="18" customHeight="1" x14ac:dyDescent="0.25">
      <c r="A653" s="36">
        <v>375</v>
      </c>
      <c r="B653" s="36"/>
      <c r="C653" s="37"/>
      <c r="D653" s="38"/>
      <c r="E653" s="38"/>
      <c r="F653" s="79"/>
      <c r="G653" s="314" t="str">
        <f t="shared" si="37"/>
        <v/>
      </c>
      <c r="H653" s="87"/>
      <c r="I653" s="194" t="str">
        <f t="shared" si="36"/>
        <v/>
      </c>
    </row>
    <row r="654" spans="1:9" ht="18" customHeight="1" x14ac:dyDescent="0.25">
      <c r="A654" s="36">
        <v>376</v>
      </c>
      <c r="B654" s="36"/>
      <c r="C654" s="37"/>
      <c r="D654" s="38"/>
      <c r="E654" s="38"/>
      <c r="F654" s="79"/>
      <c r="G654" s="314" t="str">
        <f t="shared" si="37"/>
        <v/>
      </c>
      <c r="H654" s="87"/>
      <c r="I654" s="194" t="str">
        <f t="shared" si="36"/>
        <v/>
      </c>
    </row>
    <row r="655" spans="1:9" ht="18" customHeight="1" x14ac:dyDescent="0.25">
      <c r="A655" s="36">
        <v>377</v>
      </c>
      <c r="B655" s="36"/>
      <c r="C655" s="37"/>
      <c r="D655" s="38"/>
      <c r="E655" s="38"/>
      <c r="F655" s="79"/>
      <c r="G655" s="314" t="str">
        <f t="shared" si="37"/>
        <v/>
      </c>
      <c r="H655" s="87"/>
      <c r="I655" s="194" t="str">
        <f t="shared" si="36"/>
        <v/>
      </c>
    </row>
    <row r="656" spans="1:9" ht="18" customHeight="1" x14ac:dyDescent="0.25">
      <c r="A656" s="36">
        <v>378</v>
      </c>
      <c r="B656" s="36"/>
      <c r="C656" s="37"/>
      <c r="D656" s="38"/>
      <c r="E656" s="38"/>
      <c r="F656" s="79"/>
      <c r="G656" s="314" t="str">
        <f t="shared" si="37"/>
        <v/>
      </c>
      <c r="H656" s="87"/>
      <c r="I656" s="194" t="str">
        <f t="shared" si="36"/>
        <v/>
      </c>
    </row>
    <row r="657" spans="1:11" ht="18" customHeight="1" x14ac:dyDescent="0.25">
      <c r="A657" s="36">
        <v>379</v>
      </c>
      <c r="B657" s="36"/>
      <c r="C657" s="37"/>
      <c r="D657" s="38"/>
      <c r="E657" s="38"/>
      <c r="F657" s="79"/>
      <c r="G657" s="314" t="str">
        <f t="shared" si="37"/>
        <v/>
      </c>
      <c r="H657" s="87"/>
      <c r="I657" s="194" t="str">
        <f t="shared" si="36"/>
        <v/>
      </c>
    </row>
    <row r="658" spans="1:11" ht="18" customHeight="1" thickBot="1" x14ac:dyDescent="0.3">
      <c r="A658" s="39">
        <v>380</v>
      </c>
      <c r="B658" s="39"/>
      <c r="C658" s="40"/>
      <c r="D658" s="41"/>
      <c r="E658" s="41"/>
      <c r="F658" s="81"/>
      <c r="G658" s="315" t="str">
        <f t="shared" si="37"/>
        <v/>
      </c>
      <c r="H658" s="89"/>
      <c r="I658" s="194" t="str">
        <f t="shared" si="36"/>
        <v/>
      </c>
    </row>
    <row r="659" spans="1:11" ht="18" customHeight="1" thickBot="1" x14ac:dyDescent="0.3">
      <c r="F659" s="12" t="s">
        <v>147</v>
      </c>
      <c r="G659" s="281">
        <f>IF(stok&lt;&gt;"",SUM(G639:G658)+G624,0)</f>
        <v>0</v>
      </c>
      <c r="H659" s="321"/>
      <c r="J659" s="193">
        <f>IF(G659&gt;G624,ROW(A665),0)</f>
        <v>0</v>
      </c>
    </row>
    <row r="661" spans="1:11" ht="30.2" customHeight="1" x14ac:dyDescent="0.25">
      <c r="A661" s="524" t="s">
        <v>158</v>
      </c>
      <c r="B661" s="524"/>
      <c r="C661" s="524"/>
      <c r="D661" s="524"/>
      <c r="E661" s="524"/>
      <c r="F661" s="524"/>
      <c r="G661" s="524"/>
      <c r="H661" s="524"/>
    </row>
    <row r="663" spans="1:11" ht="18.75" x14ac:dyDescent="0.3">
      <c r="A663" s="349" t="s">
        <v>43</v>
      </c>
      <c r="B663" s="350">
        <f ca="1">imzatarihi</f>
        <v>46091</v>
      </c>
      <c r="C663" s="352" t="s">
        <v>44</v>
      </c>
      <c r="D663" s="348" t="str">
        <f>IF(kurulusyetkilisi&gt;0,kurulusyetkilisi,"")</f>
        <v/>
      </c>
      <c r="E663" s="43"/>
      <c r="F663" s="43"/>
      <c r="G663" s="43"/>
    </row>
    <row r="664" spans="1:11" ht="18.75" x14ac:dyDescent="0.3">
      <c r="A664" s="43"/>
      <c r="B664" s="351"/>
      <c r="C664" s="352" t="s">
        <v>45</v>
      </c>
      <c r="D664" s="43"/>
      <c r="E664" s="43"/>
      <c r="F664" s="349"/>
      <c r="G664" s="43"/>
    </row>
    <row r="666" spans="1:11" x14ac:dyDescent="0.25">
      <c r="A666" s="501" t="s">
        <v>123</v>
      </c>
      <c r="B666" s="501"/>
      <c r="C666" s="501"/>
      <c r="D666" s="501"/>
      <c r="E666" s="501"/>
      <c r="F666" s="501"/>
      <c r="G666" s="501"/>
      <c r="H666" s="501"/>
      <c r="I666" s="14"/>
    </row>
    <row r="667" spans="1:11" x14ac:dyDescent="0.25">
      <c r="A667" s="489" t="str">
        <f>IF(YilDonem&lt;&gt;"",CONCATENATE(YilDonem," dönemine aittir."),"")</f>
        <v/>
      </c>
      <c r="B667" s="489"/>
      <c r="C667" s="489"/>
      <c r="D667" s="489"/>
      <c r="E667" s="489"/>
      <c r="F667" s="489"/>
      <c r="G667" s="489"/>
      <c r="H667" s="489"/>
      <c r="I667" s="14"/>
    </row>
    <row r="668" spans="1:11" ht="15.95" customHeight="1" thickBot="1" x14ac:dyDescent="0.3">
      <c r="A668" s="519" t="s">
        <v>149</v>
      </c>
      <c r="B668" s="519"/>
      <c r="C668" s="519"/>
      <c r="D668" s="519"/>
      <c r="E668" s="519"/>
      <c r="F668" s="519"/>
      <c r="G668" s="519"/>
      <c r="H668" s="519"/>
      <c r="I668" s="14"/>
    </row>
    <row r="669" spans="1:11" ht="31.7" customHeight="1" thickBot="1" x14ac:dyDescent="0.3">
      <c r="A669" s="520" t="s">
        <v>1</v>
      </c>
      <c r="B669" s="521"/>
      <c r="C669" s="493" t="str">
        <f>IF(ProjeNo&gt;0,ProjeNo,"")</f>
        <v/>
      </c>
      <c r="D669" s="494"/>
      <c r="E669" s="494"/>
      <c r="F669" s="494"/>
      <c r="G669" s="494"/>
      <c r="H669" s="495"/>
      <c r="I669" s="14"/>
    </row>
    <row r="670" spans="1:11" ht="45" customHeight="1" thickBot="1" x14ac:dyDescent="0.3">
      <c r="A670" s="522" t="s">
        <v>11</v>
      </c>
      <c r="B670" s="523"/>
      <c r="C670" s="498" t="str">
        <f>IF(ProjeAdi&gt;0,ProjeAdi,"")</f>
        <v/>
      </c>
      <c r="D670" s="499"/>
      <c r="E670" s="499"/>
      <c r="F670" s="499"/>
      <c r="G670" s="499"/>
      <c r="H670" s="500"/>
      <c r="I670" s="14"/>
    </row>
    <row r="671" spans="1:11" ht="30.2" customHeight="1" thickBot="1" x14ac:dyDescent="0.3">
      <c r="A671" s="525" t="s">
        <v>162</v>
      </c>
      <c r="B671" s="526"/>
      <c r="C671" s="498" t="str">
        <f>IF($C$6&lt;&gt;"",$C$6,"")</f>
        <v/>
      </c>
      <c r="D671" s="499"/>
      <c r="E671" s="499"/>
      <c r="F671" s="499"/>
      <c r="G671" s="499"/>
      <c r="H671" s="500"/>
      <c r="I671" s="14"/>
    </row>
    <row r="672" spans="1:11" s="83" customFormat="1" ht="37.15" customHeight="1" x14ac:dyDescent="0.25">
      <c r="A672" s="487" t="s">
        <v>7</v>
      </c>
      <c r="B672" s="487" t="s">
        <v>118</v>
      </c>
      <c r="C672" s="487" t="s">
        <v>119</v>
      </c>
      <c r="D672" s="487" t="s">
        <v>124</v>
      </c>
      <c r="E672" s="487" t="s">
        <v>125</v>
      </c>
      <c r="F672" s="487" t="s">
        <v>166</v>
      </c>
      <c r="G672" s="530" t="s">
        <v>46</v>
      </c>
      <c r="H672" s="530" t="s">
        <v>126</v>
      </c>
      <c r="I672" s="111"/>
      <c r="J672" s="126"/>
      <c r="K672" s="126"/>
    </row>
    <row r="673" spans="1:9" ht="18" customHeight="1" thickBot="1" x14ac:dyDescent="0.3">
      <c r="A673" s="505"/>
      <c r="B673" s="505"/>
      <c r="C673" s="505"/>
      <c r="D673" s="505"/>
      <c r="E673" s="505"/>
      <c r="F673" s="505"/>
      <c r="G673" s="531"/>
      <c r="H673" s="531"/>
      <c r="I673" s="14"/>
    </row>
    <row r="674" spans="1:9" ht="18" customHeight="1" x14ac:dyDescent="0.25">
      <c r="A674" s="54">
        <v>381</v>
      </c>
      <c r="B674" s="54"/>
      <c r="C674" s="55"/>
      <c r="D674" s="77"/>
      <c r="E674" s="77"/>
      <c r="F674" s="69"/>
      <c r="G674" s="297" t="str">
        <f>IF(AND(E674&lt;&gt;"",F674&lt;&gt;"",H674&lt;&gt;""),E674*F674,"")</f>
        <v/>
      </c>
      <c r="H674" s="85"/>
      <c r="I674" s="194" t="str">
        <f t="shared" ref="I674:I693" si="38">IF(AND(C674&lt;&gt;"",H674=""),"Stok Çıkış Tarihi Yazılmalıdır.","")</f>
        <v/>
      </c>
    </row>
    <row r="675" spans="1:9" ht="18" customHeight="1" x14ac:dyDescent="0.25">
      <c r="A675" s="36">
        <v>382</v>
      </c>
      <c r="B675" s="36"/>
      <c r="C675" s="37"/>
      <c r="D675" s="38"/>
      <c r="E675" s="38"/>
      <c r="F675" s="79"/>
      <c r="G675" s="314" t="str">
        <f t="shared" ref="G675:G693" si="39">IF(AND(E675&lt;&gt;"",F675&lt;&gt;"",H675&lt;&gt;""),E675*F675,"")</f>
        <v/>
      </c>
      <c r="H675" s="87"/>
      <c r="I675" s="194" t="str">
        <f t="shared" si="38"/>
        <v/>
      </c>
    </row>
    <row r="676" spans="1:9" ht="18" customHeight="1" x14ac:dyDescent="0.25">
      <c r="A676" s="36">
        <v>383</v>
      </c>
      <c r="B676" s="36"/>
      <c r="C676" s="37"/>
      <c r="D676" s="38"/>
      <c r="E676" s="38"/>
      <c r="F676" s="79"/>
      <c r="G676" s="314" t="str">
        <f t="shared" si="39"/>
        <v/>
      </c>
      <c r="H676" s="87"/>
      <c r="I676" s="194" t="str">
        <f t="shared" si="38"/>
        <v/>
      </c>
    </row>
    <row r="677" spans="1:9" ht="18" customHeight="1" x14ac:dyDescent="0.25">
      <c r="A677" s="36">
        <v>384</v>
      </c>
      <c r="B677" s="36"/>
      <c r="C677" s="37"/>
      <c r="D677" s="38"/>
      <c r="E677" s="38"/>
      <c r="F677" s="79"/>
      <c r="G677" s="314" t="str">
        <f t="shared" si="39"/>
        <v/>
      </c>
      <c r="H677" s="87"/>
      <c r="I677" s="194" t="str">
        <f t="shared" si="38"/>
        <v/>
      </c>
    </row>
    <row r="678" spans="1:9" ht="18" customHeight="1" x14ac:dyDescent="0.25">
      <c r="A678" s="36">
        <v>385</v>
      </c>
      <c r="B678" s="36"/>
      <c r="C678" s="37"/>
      <c r="D678" s="38"/>
      <c r="E678" s="38"/>
      <c r="F678" s="79"/>
      <c r="G678" s="314" t="str">
        <f t="shared" si="39"/>
        <v/>
      </c>
      <c r="H678" s="87"/>
      <c r="I678" s="194" t="str">
        <f t="shared" si="38"/>
        <v/>
      </c>
    </row>
    <row r="679" spans="1:9" ht="18" customHeight="1" x14ac:dyDescent="0.25">
      <c r="A679" s="36">
        <v>386</v>
      </c>
      <c r="B679" s="36"/>
      <c r="C679" s="37"/>
      <c r="D679" s="38"/>
      <c r="E679" s="38"/>
      <c r="F679" s="79"/>
      <c r="G679" s="314" t="str">
        <f t="shared" si="39"/>
        <v/>
      </c>
      <c r="H679" s="87"/>
      <c r="I679" s="194" t="str">
        <f t="shared" si="38"/>
        <v/>
      </c>
    </row>
    <row r="680" spans="1:9" ht="18" customHeight="1" x14ac:dyDescent="0.25">
      <c r="A680" s="36">
        <v>387</v>
      </c>
      <c r="B680" s="36"/>
      <c r="C680" s="37"/>
      <c r="D680" s="38"/>
      <c r="E680" s="38"/>
      <c r="F680" s="79"/>
      <c r="G680" s="314" t="str">
        <f t="shared" si="39"/>
        <v/>
      </c>
      <c r="H680" s="87"/>
      <c r="I680" s="194" t="str">
        <f t="shared" si="38"/>
        <v/>
      </c>
    </row>
    <row r="681" spans="1:9" ht="18" customHeight="1" x14ac:dyDescent="0.25">
      <c r="A681" s="36">
        <v>388</v>
      </c>
      <c r="B681" s="36"/>
      <c r="C681" s="37"/>
      <c r="D681" s="38"/>
      <c r="E681" s="38"/>
      <c r="F681" s="79"/>
      <c r="G681" s="314" t="str">
        <f t="shared" si="39"/>
        <v/>
      </c>
      <c r="H681" s="87"/>
      <c r="I681" s="194" t="str">
        <f t="shared" si="38"/>
        <v/>
      </c>
    </row>
    <row r="682" spans="1:9" ht="18" customHeight="1" x14ac:dyDescent="0.25">
      <c r="A682" s="36">
        <v>389</v>
      </c>
      <c r="B682" s="36"/>
      <c r="C682" s="37"/>
      <c r="D682" s="38"/>
      <c r="E682" s="38"/>
      <c r="F682" s="79"/>
      <c r="G682" s="314" t="str">
        <f t="shared" si="39"/>
        <v/>
      </c>
      <c r="H682" s="87"/>
      <c r="I682" s="194" t="str">
        <f t="shared" si="38"/>
        <v/>
      </c>
    </row>
    <row r="683" spans="1:9" ht="18" customHeight="1" x14ac:dyDescent="0.25">
      <c r="A683" s="36">
        <v>390</v>
      </c>
      <c r="B683" s="36"/>
      <c r="C683" s="37"/>
      <c r="D683" s="38"/>
      <c r="E683" s="38"/>
      <c r="F683" s="79"/>
      <c r="G683" s="314" t="str">
        <f t="shared" si="39"/>
        <v/>
      </c>
      <c r="H683" s="87"/>
      <c r="I683" s="194" t="str">
        <f t="shared" si="38"/>
        <v/>
      </c>
    </row>
    <row r="684" spans="1:9" ht="18" customHeight="1" x14ac:dyDescent="0.25">
      <c r="A684" s="36">
        <v>391</v>
      </c>
      <c r="B684" s="36"/>
      <c r="C684" s="37"/>
      <c r="D684" s="38"/>
      <c r="E684" s="38"/>
      <c r="F684" s="79"/>
      <c r="G684" s="314" t="str">
        <f t="shared" si="39"/>
        <v/>
      </c>
      <c r="H684" s="87"/>
      <c r="I684" s="194" t="str">
        <f t="shared" si="38"/>
        <v/>
      </c>
    </row>
    <row r="685" spans="1:9" ht="18" customHeight="1" x14ac:dyDescent="0.25">
      <c r="A685" s="36">
        <v>392</v>
      </c>
      <c r="B685" s="36"/>
      <c r="C685" s="37"/>
      <c r="D685" s="38"/>
      <c r="E685" s="38"/>
      <c r="F685" s="79"/>
      <c r="G685" s="314" t="str">
        <f t="shared" si="39"/>
        <v/>
      </c>
      <c r="H685" s="87"/>
      <c r="I685" s="194" t="str">
        <f t="shared" si="38"/>
        <v/>
      </c>
    </row>
    <row r="686" spans="1:9" ht="18" customHeight="1" x14ac:dyDescent="0.25">
      <c r="A686" s="36">
        <v>393</v>
      </c>
      <c r="B686" s="36"/>
      <c r="C686" s="37"/>
      <c r="D686" s="38"/>
      <c r="E686" s="38"/>
      <c r="F686" s="79"/>
      <c r="G686" s="314" t="str">
        <f t="shared" si="39"/>
        <v/>
      </c>
      <c r="H686" s="87"/>
      <c r="I686" s="194" t="str">
        <f t="shared" si="38"/>
        <v/>
      </c>
    </row>
    <row r="687" spans="1:9" ht="18" customHeight="1" x14ac:dyDescent="0.25">
      <c r="A687" s="36">
        <v>394</v>
      </c>
      <c r="B687" s="36"/>
      <c r="C687" s="37"/>
      <c r="D687" s="38"/>
      <c r="E687" s="38"/>
      <c r="F687" s="79"/>
      <c r="G687" s="314" t="str">
        <f t="shared" si="39"/>
        <v/>
      </c>
      <c r="H687" s="87"/>
      <c r="I687" s="194" t="str">
        <f t="shared" si="38"/>
        <v/>
      </c>
    </row>
    <row r="688" spans="1:9" ht="18" customHeight="1" x14ac:dyDescent="0.25">
      <c r="A688" s="36">
        <v>395</v>
      </c>
      <c r="B688" s="36"/>
      <c r="C688" s="37"/>
      <c r="D688" s="38"/>
      <c r="E688" s="38"/>
      <c r="F688" s="79"/>
      <c r="G688" s="314" t="str">
        <f t="shared" si="39"/>
        <v/>
      </c>
      <c r="H688" s="87"/>
      <c r="I688" s="194" t="str">
        <f t="shared" si="38"/>
        <v/>
      </c>
    </row>
    <row r="689" spans="1:10" ht="18" customHeight="1" x14ac:dyDescent="0.25">
      <c r="A689" s="36">
        <v>396</v>
      </c>
      <c r="B689" s="36"/>
      <c r="C689" s="37"/>
      <c r="D689" s="38"/>
      <c r="E689" s="38"/>
      <c r="F689" s="79"/>
      <c r="G689" s="314" t="str">
        <f t="shared" si="39"/>
        <v/>
      </c>
      <c r="H689" s="87"/>
      <c r="I689" s="194" t="str">
        <f t="shared" si="38"/>
        <v/>
      </c>
    </row>
    <row r="690" spans="1:10" ht="18" customHeight="1" x14ac:dyDescent="0.25">
      <c r="A690" s="36">
        <v>397</v>
      </c>
      <c r="B690" s="36"/>
      <c r="C690" s="37"/>
      <c r="D690" s="38"/>
      <c r="E690" s="38"/>
      <c r="F690" s="79"/>
      <c r="G690" s="314" t="str">
        <f t="shared" si="39"/>
        <v/>
      </c>
      <c r="H690" s="87"/>
      <c r="I690" s="194" t="str">
        <f t="shared" si="38"/>
        <v/>
      </c>
    </row>
    <row r="691" spans="1:10" ht="18" customHeight="1" x14ac:dyDescent="0.25">
      <c r="A691" s="36">
        <v>398</v>
      </c>
      <c r="B691" s="36"/>
      <c r="C691" s="37"/>
      <c r="D691" s="38"/>
      <c r="E691" s="38"/>
      <c r="F691" s="79"/>
      <c r="G691" s="314" t="str">
        <f t="shared" si="39"/>
        <v/>
      </c>
      <c r="H691" s="87"/>
      <c r="I691" s="194" t="str">
        <f t="shared" si="38"/>
        <v/>
      </c>
    </row>
    <row r="692" spans="1:10" ht="18" customHeight="1" x14ac:dyDescent="0.25">
      <c r="A692" s="36">
        <v>399</v>
      </c>
      <c r="B692" s="36"/>
      <c r="C692" s="37"/>
      <c r="D692" s="38"/>
      <c r="E692" s="38"/>
      <c r="F692" s="79"/>
      <c r="G692" s="314" t="str">
        <f t="shared" si="39"/>
        <v/>
      </c>
      <c r="H692" s="87"/>
      <c r="I692" s="194" t="str">
        <f t="shared" si="38"/>
        <v/>
      </c>
    </row>
    <row r="693" spans="1:10" ht="18" customHeight="1" thickBot="1" x14ac:dyDescent="0.3">
      <c r="A693" s="39">
        <v>400</v>
      </c>
      <c r="B693" s="39"/>
      <c r="C693" s="40"/>
      <c r="D693" s="41"/>
      <c r="E693" s="41"/>
      <c r="F693" s="81"/>
      <c r="G693" s="315" t="str">
        <f t="shared" si="39"/>
        <v/>
      </c>
      <c r="H693" s="89"/>
      <c r="I693" s="194" t="str">
        <f t="shared" si="38"/>
        <v/>
      </c>
    </row>
    <row r="694" spans="1:10" ht="18" customHeight="1" thickBot="1" x14ac:dyDescent="0.3">
      <c r="F694" s="12" t="s">
        <v>147</v>
      </c>
      <c r="G694" s="281">
        <f>IF(stok&lt;&gt;"",SUM(G674:G693)+G659,0)</f>
        <v>0</v>
      </c>
      <c r="H694" s="321"/>
      <c r="J694" s="193">
        <f>IF(G694&gt;G659,ROW(A700),0)</f>
        <v>0</v>
      </c>
    </row>
    <row r="696" spans="1:10" ht="30.2" customHeight="1" x14ac:dyDescent="0.25">
      <c r="A696" s="524" t="s">
        <v>158</v>
      </c>
      <c r="B696" s="524"/>
      <c r="C696" s="524"/>
      <c r="D696" s="524"/>
      <c r="E696" s="524"/>
      <c r="F696" s="524"/>
      <c r="G696" s="524"/>
      <c r="H696" s="524"/>
    </row>
    <row r="698" spans="1:10" ht="18.75" x14ac:dyDescent="0.3">
      <c r="A698" s="349" t="s">
        <v>43</v>
      </c>
      <c r="B698" s="350">
        <f ca="1">imzatarihi</f>
        <v>46091</v>
      </c>
      <c r="C698" s="352" t="s">
        <v>44</v>
      </c>
      <c r="D698" s="348" t="str">
        <f>IF(kurulusyetkilisi&gt;0,kurulusyetkilisi,"")</f>
        <v/>
      </c>
      <c r="E698" s="43"/>
      <c r="F698" s="43"/>
      <c r="G698" s="43"/>
    </row>
    <row r="699" spans="1:10" ht="18.75" x14ac:dyDescent="0.3">
      <c r="A699" s="43"/>
      <c r="B699" s="351"/>
      <c r="C699" s="352" t="s">
        <v>45</v>
      </c>
      <c r="D699" s="43"/>
      <c r="E699" s="43"/>
      <c r="F699" s="349"/>
      <c r="G699" s="43"/>
    </row>
    <row r="701" spans="1:10" x14ac:dyDescent="0.25">
      <c r="A701" s="501" t="s">
        <v>123</v>
      </c>
      <c r="B701" s="501"/>
      <c r="C701" s="501"/>
      <c r="D701" s="501"/>
      <c r="E701" s="501"/>
      <c r="F701" s="501"/>
      <c r="G701" s="501"/>
      <c r="H701" s="501"/>
      <c r="I701" s="14"/>
    </row>
    <row r="702" spans="1:10" x14ac:dyDescent="0.25">
      <c r="A702" s="489" t="str">
        <f>IF(YilDonem&lt;&gt;"",CONCATENATE(YilDonem," dönemine aittir."),"")</f>
        <v/>
      </c>
      <c r="B702" s="489"/>
      <c r="C702" s="489"/>
      <c r="D702" s="489"/>
      <c r="E702" s="489"/>
      <c r="F702" s="489"/>
      <c r="G702" s="489"/>
      <c r="H702" s="489"/>
      <c r="I702" s="14"/>
    </row>
    <row r="703" spans="1:10" ht="15.95" customHeight="1" thickBot="1" x14ac:dyDescent="0.3">
      <c r="A703" s="519" t="s">
        <v>149</v>
      </c>
      <c r="B703" s="519"/>
      <c r="C703" s="519"/>
      <c r="D703" s="519"/>
      <c r="E703" s="519"/>
      <c r="F703" s="519"/>
      <c r="G703" s="519"/>
      <c r="H703" s="519"/>
      <c r="I703" s="14"/>
    </row>
    <row r="704" spans="1:10" ht="31.7" customHeight="1" thickBot="1" x14ac:dyDescent="0.3">
      <c r="A704" s="520" t="s">
        <v>1</v>
      </c>
      <c r="B704" s="521"/>
      <c r="C704" s="493" t="str">
        <f>IF(ProjeNo&gt;0,ProjeNo,"")</f>
        <v/>
      </c>
      <c r="D704" s="494"/>
      <c r="E704" s="494"/>
      <c r="F704" s="494"/>
      <c r="G704" s="494"/>
      <c r="H704" s="495"/>
      <c r="I704" s="14"/>
    </row>
    <row r="705" spans="1:11" ht="45" customHeight="1" thickBot="1" x14ac:dyDescent="0.3">
      <c r="A705" s="522" t="s">
        <v>11</v>
      </c>
      <c r="B705" s="523"/>
      <c r="C705" s="498" t="str">
        <f>IF(ProjeAdi&gt;0,ProjeAdi,"")</f>
        <v/>
      </c>
      <c r="D705" s="499"/>
      <c r="E705" s="499"/>
      <c r="F705" s="499"/>
      <c r="G705" s="499"/>
      <c r="H705" s="500"/>
      <c r="I705" s="14"/>
    </row>
    <row r="706" spans="1:11" ht="30.2" customHeight="1" thickBot="1" x14ac:dyDescent="0.3">
      <c r="A706" s="525" t="s">
        <v>162</v>
      </c>
      <c r="B706" s="526"/>
      <c r="C706" s="498" t="str">
        <f>IF($C$6&lt;&gt;"",$C$6,"")</f>
        <v/>
      </c>
      <c r="D706" s="499"/>
      <c r="E706" s="499"/>
      <c r="F706" s="499"/>
      <c r="G706" s="499"/>
      <c r="H706" s="500"/>
      <c r="I706" s="14"/>
    </row>
    <row r="707" spans="1:11" s="83" customFormat="1" ht="37.15" customHeight="1" x14ac:dyDescent="0.25">
      <c r="A707" s="487" t="s">
        <v>7</v>
      </c>
      <c r="B707" s="487" t="s">
        <v>118</v>
      </c>
      <c r="C707" s="487" t="s">
        <v>119</v>
      </c>
      <c r="D707" s="487" t="s">
        <v>124</v>
      </c>
      <c r="E707" s="487" t="s">
        <v>125</v>
      </c>
      <c r="F707" s="487" t="s">
        <v>166</v>
      </c>
      <c r="G707" s="530" t="s">
        <v>46</v>
      </c>
      <c r="H707" s="530" t="s">
        <v>126</v>
      </c>
      <c r="I707" s="111"/>
      <c r="J707" s="126"/>
      <c r="K707" s="126"/>
    </row>
    <row r="708" spans="1:11" ht="18" customHeight="1" thickBot="1" x14ac:dyDescent="0.3">
      <c r="A708" s="505"/>
      <c r="B708" s="505"/>
      <c r="C708" s="505"/>
      <c r="D708" s="505"/>
      <c r="E708" s="505"/>
      <c r="F708" s="505"/>
      <c r="G708" s="531"/>
      <c r="H708" s="531"/>
      <c r="I708" s="14"/>
    </row>
    <row r="709" spans="1:11" ht="18" customHeight="1" x14ac:dyDescent="0.25">
      <c r="A709" s="54">
        <v>401</v>
      </c>
      <c r="B709" s="54"/>
      <c r="C709" s="55"/>
      <c r="D709" s="77"/>
      <c r="E709" s="77"/>
      <c r="F709" s="69"/>
      <c r="G709" s="297" t="str">
        <f>IF(AND(E709&lt;&gt;"",F709&lt;&gt;"",H709&lt;&gt;""),E709*F709,"")</f>
        <v/>
      </c>
      <c r="H709" s="85"/>
      <c r="I709" s="194" t="str">
        <f t="shared" ref="I709:I728" si="40">IF(AND(C709&lt;&gt;"",H709=""),"Stok Çıkış Tarihi Yazılmalıdır.","")</f>
        <v/>
      </c>
    </row>
    <row r="710" spans="1:11" ht="18" customHeight="1" x14ac:dyDescent="0.25">
      <c r="A710" s="36">
        <v>402</v>
      </c>
      <c r="B710" s="36"/>
      <c r="C710" s="37"/>
      <c r="D710" s="38"/>
      <c r="E710" s="38"/>
      <c r="F710" s="79"/>
      <c r="G710" s="314" t="str">
        <f t="shared" ref="G710:G728" si="41">IF(AND(E710&lt;&gt;"",F710&lt;&gt;"",H710&lt;&gt;""),E710*F710,"")</f>
        <v/>
      </c>
      <c r="H710" s="87"/>
      <c r="I710" s="194" t="str">
        <f t="shared" si="40"/>
        <v/>
      </c>
    </row>
    <row r="711" spans="1:11" ht="18" customHeight="1" x14ac:dyDescent="0.25">
      <c r="A711" s="36">
        <v>403</v>
      </c>
      <c r="B711" s="36"/>
      <c r="C711" s="37"/>
      <c r="D711" s="38"/>
      <c r="E711" s="38"/>
      <c r="F711" s="79"/>
      <c r="G711" s="314" t="str">
        <f t="shared" si="41"/>
        <v/>
      </c>
      <c r="H711" s="87"/>
      <c r="I711" s="194" t="str">
        <f t="shared" si="40"/>
        <v/>
      </c>
    </row>
    <row r="712" spans="1:11" ht="18" customHeight="1" x14ac:dyDescent="0.25">
      <c r="A712" s="36">
        <v>404</v>
      </c>
      <c r="B712" s="36"/>
      <c r="C712" s="37"/>
      <c r="D712" s="38"/>
      <c r="E712" s="38"/>
      <c r="F712" s="79"/>
      <c r="G712" s="314" t="str">
        <f t="shared" si="41"/>
        <v/>
      </c>
      <c r="H712" s="87"/>
      <c r="I712" s="194" t="str">
        <f t="shared" si="40"/>
        <v/>
      </c>
    </row>
    <row r="713" spans="1:11" ht="18" customHeight="1" x14ac:dyDescent="0.25">
      <c r="A713" s="36">
        <v>405</v>
      </c>
      <c r="B713" s="36"/>
      <c r="C713" s="37"/>
      <c r="D713" s="38"/>
      <c r="E713" s="38"/>
      <c r="F713" s="79"/>
      <c r="G713" s="314" t="str">
        <f t="shared" si="41"/>
        <v/>
      </c>
      <c r="H713" s="87"/>
      <c r="I713" s="194" t="str">
        <f t="shared" si="40"/>
        <v/>
      </c>
    </row>
    <row r="714" spans="1:11" ht="18" customHeight="1" x14ac:dyDescent="0.25">
      <c r="A714" s="36">
        <v>406</v>
      </c>
      <c r="B714" s="36"/>
      <c r="C714" s="37"/>
      <c r="D714" s="38"/>
      <c r="E714" s="38"/>
      <c r="F714" s="79"/>
      <c r="G714" s="314" t="str">
        <f t="shared" si="41"/>
        <v/>
      </c>
      <c r="H714" s="87"/>
      <c r="I714" s="194" t="str">
        <f t="shared" si="40"/>
        <v/>
      </c>
    </row>
    <row r="715" spans="1:11" ht="18" customHeight="1" x14ac:dyDescent="0.25">
      <c r="A715" s="36">
        <v>407</v>
      </c>
      <c r="B715" s="36"/>
      <c r="C715" s="37"/>
      <c r="D715" s="38"/>
      <c r="E715" s="38"/>
      <c r="F715" s="79"/>
      <c r="G715" s="314" t="str">
        <f t="shared" si="41"/>
        <v/>
      </c>
      <c r="H715" s="87"/>
      <c r="I715" s="194" t="str">
        <f t="shared" si="40"/>
        <v/>
      </c>
    </row>
    <row r="716" spans="1:11" ht="18" customHeight="1" x14ac:dyDescent="0.25">
      <c r="A716" s="36">
        <v>408</v>
      </c>
      <c r="B716" s="36"/>
      <c r="C716" s="37"/>
      <c r="D716" s="38"/>
      <c r="E716" s="38"/>
      <c r="F716" s="79"/>
      <c r="G716" s="314" t="str">
        <f t="shared" si="41"/>
        <v/>
      </c>
      <c r="H716" s="87"/>
      <c r="I716" s="194" t="str">
        <f t="shared" si="40"/>
        <v/>
      </c>
    </row>
    <row r="717" spans="1:11" ht="18" customHeight="1" x14ac:dyDescent="0.25">
      <c r="A717" s="36">
        <v>409</v>
      </c>
      <c r="B717" s="36"/>
      <c r="C717" s="37"/>
      <c r="D717" s="38"/>
      <c r="E717" s="38"/>
      <c r="F717" s="79"/>
      <c r="G717" s="314" t="str">
        <f t="shared" si="41"/>
        <v/>
      </c>
      <c r="H717" s="87"/>
      <c r="I717" s="194" t="str">
        <f t="shared" si="40"/>
        <v/>
      </c>
    </row>
    <row r="718" spans="1:11" ht="18" customHeight="1" x14ac:dyDescent="0.25">
      <c r="A718" s="36">
        <v>410</v>
      </c>
      <c r="B718" s="36"/>
      <c r="C718" s="37"/>
      <c r="D718" s="38"/>
      <c r="E718" s="38"/>
      <c r="F718" s="79"/>
      <c r="G718" s="314" t="str">
        <f t="shared" si="41"/>
        <v/>
      </c>
      <c r="H718" s="87"/>
      <c r="I718" s="194" t="str">
        <f t="shared" si="40"/>
        <v/>
      </c>
    </row>
    <row r="719" spans="1:11" ht="18" customHeight="1" x14ac:dyDescent="0.25">
      <c r="A719" s="36">
        <v>411</v>
      </c>
      <c r="B719" s="36"/>
      <c r="C719" s="37"/>
      <c r="D719" s="38"/>
      <c r="E719" s="38"/>
      <c r="F719" s="79"/>
      <c r="G719" s="314" t="str">
        <f t="shared" si="41"/>
        <v/>
      </c>
      <c r="H719" s="87"/>
      <c r="I719" s="194" t="str">
        <f t="shared" si="40"/>
        <v/>
      </c>
    </row>
    <row r="720" spans="1:11" ht="18" customHeight="1" x14ac:dyDescent="0.25">
      <c r="A720" s="36">
        <v>412</v>
      </c>
      <c r="B720" s="36"/>
      <c r="C720" s="37"/>
      <c r="D720" s="38"/>
      <c r="E720" s="38"/>
      <c r="F720" s="79"/>
      <c r="G720" s="314" t="str">
        <f t="shared" si="41"/>
        <v/>
      </c>
      <c r="H720" s="87"/>
      <c r="I720" s="194" t="str">
        <f t="shared" si="40"/>
        <v/>
      </c>
    </row>
    <row r="721" spans="1:10" ht="18" customHeight="1" x14ac:dyDescent="0.25">
      <c r="A721" s="36">
        <v>413</v>
      </c>
      <c r="B721" s="36"/>
      <c r="C721" s="37"/>
      <c r="D721" s="38"/>
      <c r="E721" s="38"/>
      <c r="F721" s="79"/>
      <c r="G721" s="314" t="str">
        <f t="shared" si="41"/>
        <v/>
      </c>
      <c r="H721" s="87"/>
      <c r="I721" s="194" t="str">
        <f t="shared" si="40"/>
        <v/>
      </c>
    </row>
    <row r="722" spans="1:10" ht="18" customHeight="1" x14ac:dyDescent="0.25">
      <c r="A722" s="36">
        <v>414</v>
      </c>
      <c r="B722" s="36"/>
      <c r="C722" s="37"/>
      <c r="D722" s="38"/>
      <c r="E722" s="38"/>
      <c r="F722" s="79"/>
      <c r="G722" s="314" t="str">
        <f t="shared" si="41"/>
        <v/>
      </c>
      <c r="H722" s="87"/>
      <c r="I722" s="194" t="str">
        <f t="shared" si="40"/>
        <v/>
      </c>
    </row>
    <row r="723" spans="1:10" ht="18" customHeight="1" x14ac:dyDescent="0.25">
      <c r="A723" s="36">
        <v>415</v>
      </c>
      <c r="B723" s="36"/>
      <c r="C723" s="37"/>
      <c r="D723" s="38"/>
      <c r="E723" s="38"/>
      <c r="F723" s="79"/>
      <c r="G723" s="314" t="str">
        <f t="shared" si="41"/>
        <v/>
      </c>
      <c r="H723" s="87"/>
      <c r="I723" s="194" t="str">
        <f t="shared" si="40"/>
        <v/>
      </c>
    </row>
    <row r="724" spans="1:10" ht="18" customHeight="1" x14ac:dyDescent="0.25">
      <c r="A724" s="36">
        <v>416</v>
      </c>
      <c r="B724" s="36"/>
      <c r="C724" s="37"/>
      <c r="D724" s="38"/>
      <c r="E724" s="38"/>
      <c r="F724" s="79"/>
      <c r="G724" s="314" t="str">
        <f t="shared" si="41"/>
        <v/>
      </c>
      <c r="H724" s="87"/>
      <c r="I724" s="194" t="str">
        <f t="shared" si="40"/>
        <v/>
      </c>
    </row>
    <row r="725" spans="1:10" ht="18" customHeight="1" x14ac:dyDescent="0.25">
      <c r="A725" s="36">
        <v>417</v>
      </c>
      <c r="B725" s="36"/>
      <c r="C725" s="37"/>
      <c r="D725" s="38"/>
      <c r="E725" s="38"/>
      <c r="F725" s="79"/>
      <c r="G725" s="314" t="str">
        <f t="shared" si="41"/>
        <v/>
      </c>
      <c r="H725" s="87"/>
      <c r="I725" s="194" t="str">
        <f t="shared" si="40"/>
        <v/>
      </c>
    </row>
    <row r="726" spans="1:10" ht="18" customHeight="1" x14ac:dyDescent="0.25">
      <c r="A726" s="36">
        <v>418</v>
      </c>
      <c r="B726" s="36"/>
      <c r="C726" s="37"/>
      <c r="D726" s="38"/>
      <c r="E726" s="38"/>
      <c r="F726" s="79"/>
      <c r="G726" s="314" t="str">
        <f t="shared" si="41"/>
        <v/>
      </c>
      <c r="H726" s="87"/>
      <c r="I726" s="194" t="str">
        <f t="shared" si="40"/>
        <v/>
      </c>
    </row>
    <row r="727" spans="1:10" ht="18" customHeight="1" x14ac:dyDescent="0.25">
      <c r="A727" s="36">
        <v>419</v>
      </c>
      <c r="B727" s="36"/>
      <c r="C727" s="37"/>
      <c r="D727" s="38"/>
      <c r="E727" s="38"/>
      <c r="F727" s="79"/>
      <c r="G727" s="314" t="str">
        <f t="shared" si="41"/>
        <v/>
      </c>
      <c r="H727" s="87"/>
      <c r="I727" s="194" t="str">
        <f t="shared" si="40"/>
        <v/>
      </c>
    </row>
    <row r="728" spans="1:10" ht="18" customHeight="1" thickBot="1" x14ac:dyDescent="0.3">
      <c r="A728" s="39">
        <v>420</v>
      </c>
      <c r="B728" s="39"/>
      <c r="C728" s="40"/>
      <c r="D728" s="41"/>
      <c r="E728" s="41"/>
      <c r="F728" s="81"/>
      <c r="G728" s="315" t="str">
        <f t="shared" si="41"/>
        <v/>
      </c>
      <c r="H728" s="89"/>
      <c r="I728" s="194" t="str">
        <f t="shared" si="40"/>
        <v/>
      </c>
    </row>
    <row r="729" spans="1:10" ht="18" customHeight="1" thickBot="1" x14ac:dyDescent="0.3">
      <c r="F729" s="12" t="s">
        <v>147</v>
      </c>
      <c r="G729" s="281">
        <f>IF(stok&lt;&gt;"",SUM(G709:G728)+G694,0)</f>
        <v>0</v>
      </c>
      <c r="H729" s="321"/>
      <c r="J729" s="193">
        <f>IF(G729&gt;G694,ROW(A735),0)</f>
        <v>0</v>
      </c>
    </row>
    <row r="731" spans="1:10" ht="30.2" customHeight="1" x14ac:dyDescent="0.25">
      <c r="A731" s="524" t="s">
        <v>158</v>
      </c>
      <c r="B731" s="524"/>
      <c r="C731" s="524"/>
      <c r="D731" s="524"/>
      <c r="E731" s="524"/>
      <c r="F731" s="524"/>
      <c r="G731" s="524"/>
      <c r="H731" s="524"/>
    </row>
    <row r="733" spans="1:10" ht="18.75" x14ac:dyDescent="0.3">
      <c r="A733" s="349" t="s">
        <v>43</v>
      </c>
      <c r="B733" s="350">
        <f ca="1">imzatarihi</f>
        <v>46091</v>
      </c>
      <c r="C733" s="352" t="s">
        <v>44</v>
      </c>
      <c r="D733" s="348" t="str">
        <f>IF(kurulusyetkilisi&gt;0,kurulusyetkilisi,"")</f>
        <v/>
      </c>
      <c r="E733" s="43"/>
      <c r="F733" s="43"/>
      <c r="G733" s="43"/>
    </row>
    <row r="734" spans="1:10" ht="18.75" x14ac:dyDescent="0.3">
      <c r="A734" s="43"/>
      <c r="B734" s="351"/>
      <c r="C734" s="352" t="s">
        <v>45</v>
      </c>
      <c r="D734" s="43"/>
      <c r="E734" s="43"/>
      <c r="F734" s="349"/>
      <c r="G734" s="43"/>
    </row>
    <row r="736" spans="1:10" x14ac:dyDescent="0.25">
      <c r="A736" s="501" t="s">
        <v>123</v>
      </c>
      <c r="B736" s="501"/>
      <c r="C736" s="501"/>
      <c r="D736" s="501"/>
      <c r="E736" s="501"/>
      <c r="F736" s="501"/>
      <c r="G736" s="501"/>
      <c r="H736" s="501"/>
      <c r="I736" s="14"/>
    </row>
    <row r="737" spans="1:11" x14ac:dyDescent="0.25">
      <c r="A737" s="489" t="str">
        <f>IF(YilDonem&lt;&gt;"",CONCATENATE(YilDonem," dönemine aittir."),"")</f>
        <v/>
      </c>
      <c r="B737" s="489"/>
      <c r="C737" s="489"/>
      <c r="D737" s="489"/>
      <c r="E737" s="489"/>
      <c r="F737" s="489"/>
      <c r="G737" s="489"/>
      <c r="H737" s="489"/>
      <c r="I737" s="14"/>
    </row>
    <row r="738" spans="1:11" ht="15.95" customHeight="1" thickBot="1" x14ac:dyDescent="0.3">
      <c r="A738" s="519" t="s">
        <v>149</v>
      </c>
      <c r="B738" s="519"/>
      <c r="C738" s="519"/>
      <c r="D738" s="519"/>
      <c r="E738" s="519"/>
      <c r="F738" s="519"/>
      <c r="G738" s="519"/>
      <c r="H738" s="519"/>
      <c r="I738" s="14"/>
    </row>
    <row r="739" spans="1:11" ht="31.7" customHeight="1" thickBot="1" x14ac:dyDescent="0.3">
      <c r="A739" s="520" t="s">
        <v>1</v>
      </c>
      <c r="B739" s="521"/>
      <c r="C739" s="493" t="str">
        <f>IF(ProjeNo&gt;0,ProjeNo,"")</f>
        <v/>
      </c>
      <c r="D739" s="494"/>
      <c r="E739" s="494"/>
      <c r="F739" s="494"/>
      <c r="G739" s="494"/>
      <c r="H739" s="495"/>
      <c r="I739" s="14"/>
    </row>
    <row r="740" spans="1:11" ht="45" customHeight="1" thickBot="1" x14ac:dyDescent="0.3">
      <c r="A740" s="522" t="s">
        <v>11</v>
      </c>
      <c r="B740" s="523"/>
      <c r="C740" s="498" t="str">
        <f>IF(ProjeAdi&gt;0,ProjeAdi,"")</f>
        <v/>
      </c>
      <c r="D740" s="499"/>
      <c r="E740" s="499"/>
      <c r="F740" s="499"/>
      <c r="G740" s="499"/>
      <c r="H740" s="500"/>
      <c r="I740" s="14"/>
    </row>
    <row r="741" spans="1:11" ht="30.2" customHeight="1" thickBot="1" x14ac:dyDescent="0.3">
      <c r="A741" s="525" t="s">
        <v>162</v>
      </c>
      <c r="B741" s="526"/>
      <c r="C741" s="498" t="str">
        <f>IF($C$6&lt;&gt;"",$C$6,"")</f>
        <v/>
      </c>
      <c r="D741" s="499"/>
      <c r="E741" s="499"/>
      <c r="F741" s="499"/>
      <c r="G741" s="499"/>
      <c r="H741" s="500"/>
      <c r="I741" s="14"/>
    </row>
    <row r="742" spans="1:11" s="83" customFormat="1" ht="37.15" customHeight="1" x14ac:dyDescent="0.25">
      <c r="A742" s="487" t="s">
        <v>7</v>
      </c>
      <c r="B742" s="487" t="s">
        <v>118</v>
      </c>
      <c r="C742" s="487" t="s">
        <v>119</v>
      </c>
      <c r="D742" s="487" t="s">
        <v>124</v>
      </c>
      <c r="E742" s="487" t="s">
        <v>125</v>
      </c>
      <c r="F742" s="487" t="s">
        <v>166</v>
      </c>
      <c r="G742" s="530" t="s">
        <v>46</v>
      </c>
      <c r="H742" s="530" t="s">
        <v>126</v>
      </c>
      <c r="I742" s="111"/>
      <c r="J742" s="126"/>
      <c r="K742" s="126"/>
    </row>
    <row r="743" spans="1:11" ht="18" customHeight="1" thickBot="1" x14ac:dyDescent="0.3">
      <c r="A743" s="505"/>
      <c r="B743" s="505"/>
      <c r="C743" s="505"/>
      <c r="D743" s="505"/>
      <c r="E743" s="505"/>
      <c r="F743" s="505"/>
      <c r="G743" s="531"/>
      <c r="H743" s="531"/>
      <c r="I743" s="14"/>
    </row>
    <row r="744" spans="1:11" ht="18" customHeight="1" x14ac:dyDescent="0.25">
      <c r="A744" s="54">
        <v>421</v>
      </c>
      <c r="B744" s="54"/>
      <c r="C744" s="55"/>
      <c r="D744" s="77"/>
      <c r="E744" s="77"/>
      <c r="F744" s="69"/>
      <c r="G744" s="297" t="str">
        <f>IF(AND(E744&lt;&gt;"",F744&lt;&gt;"",H744&lt;&gt;""),E744*F744,"")</f>
        <v/>
      </c>
      <c r="H744" s="85"/>
      <c r="I744" s="194" t="str">
        <f t="shared" ref="I744:I763" si="42">IF(AND(C744&lt;&gt;"",H744=""),"Stok Çıkış Tarihi Yazılmalıdır.","")</f>
        <v/>
      </c>
    </row>
    <row r="745" spans="1:11" ht="18" customHeight="1" x14ac:dyDescent="0.25">
      <c r="A745" s="36">
        <v>422</v>
      </c>
      <c r="B745" s="36"/>
      <c r="C745" s="37"/>
      <c r="D745" s="38"/>
      <c r="E745" s="38"/>
      <c r="F745" s="79"/>
      <c r="G745" s="314" t="str">
        <f t="shared" ref="G745:G763" si="43">IF(AND(E745&lt;&gt;"",F745&lt;&gt;"",H745&lt;&gt;""),E745*F745,"")</f>
        <v/>
      </c>
      <c r="H745" s="87"/>
      <c r="I745" s="194" t="str">
        <f t="shared" si="42"/>
        <v/>
      </c>
    </row>
    <row r="746" spans="1:11" ht="18" customHeight="1" x14ac:dyDescent="0.25">
      <c r="A746" s="36">
        <v>423</v>
      </c>
      <c r="B746" s="36"/>
      <c r="C746" s="37"/>
      <c r="D746" s="38"/>
      <c r="E746" s="38"/>
      <c r="F746" s="79"/>
      <c r="G746" s="314" t="str">
        <f t="shared" si="43"/>
        <v/>
      </c>
      <c r="H746" s="87"/>
      <c r="I746" s="194" t="str">
        <f t="shared" si="42"/>
        <v/>
      </c>
    </row>
    <row r="747" spans="1:11" ht="18" customHeight="1" x14ac:dyDescent="0.25">
      <c r="A747" s="36">
        <v>424</v>
      </c>
      <c r="B747" s="36"/>
      <c r="C747" s="37"/>
      <c r="D747" s="38"/>
      <c r="E747" s="38"/>
      <c r="F747" s="79"/>
      <c r="G747" s="314" t="str">
        <f t="shared" si="43"/>
        <v/>
      </c>
      <c r="H747" s="87"/>
      <c r="I747" s="194" t="str">
        <f t="shared" si="42"/>
        <v/>
      </c>
    </row>
    <row r="748" spans="1:11" ht="18" customHeight="1" x14ac:dyDescent="0.25">
      <c r="A748" s="36">
        <v>425</v>
      </c>
      <c r="B748" s="36"/>
      <c r="C748" s="37"/>
      <c r="D748" s="38"/>
      <c r="E748" s="38"/>
      <c r="F748" s="79"/>
      <c r="G748" s="314" t="str">
        <f t="shared" si="43"/>
        <v/>
      </c>
      <c r="H748" s="87"/>
      <c r="I748" s="194" t="str">
        <f t="shared" si="42"/>
        <v/>
      </c>
    </row>
    <row r="749" spans="1:11" ht="18" customHeight="1" x14ac:dyDescent="0.25">
      <c r="A749" s="36">
        <v>426</v>
      </c>
      <c r="B749" s="36"/>
      <c r="C749" s="37"/>
      <c r="D749" s="38"/>
      <c r="E749" s="38"/>
      <c r="F749" s="79"/>
      <c r="G749" s="314" t="str">
        <f t="shared" si="43"/>
        <v/>
      </c>
      <c r="H749" s="87"/>
      <c r="I749" s="194" t="str">
        <f t="shared" si="42"/>
        <v/>
      </c>
    </row>
    <row r="750" spans="1:11" ht="18" customHeight="1" x14ac:dyDescent="0.25">
      <c r="A750" s="36">
        <v>427</v>
      </c>
      <c r="B750" s="36"/>
      <c r="C750" s="37"/>
      <c r="D750" s="38"/>
      <c r="E750" s="38"/>
      <c r="F750" s="79"/>
      <c r="G750" s="314" t="str">
        <f t="shared" si="43"/>
        <v/>
      </c>
      <c r="H750" s="87"/>
      <c r="I750" s="194" t="str">
        <f t="shared" si="42"/>
        <v/>
      </c>
    </row>
    <row r="751" spans="1:11" ht="18" customHeight="1" x14ac:dyDescent="0.25">
      <c r="A751" s="36">
        <v>428</v>
      </c>
      <c r="B751" s="36"/>
      <c r="C751" s="37"/>
      <c r="D751" s="38"/>
      <c r="E751" s="38"/>
      <c r="F751" s="79"/>
      <c r="G751" s="314" t="str">
        <f t="shared" si="43"/>
        <v/>
      </c>
      <c r="H751" s="87"/>
      <c r="I751" s="194" t="str">
        <f t="shared" si="42"/>
        <v/>
      </c>
    </row>
    <row r="752" spans="1:11" ht="18" customHeight="1" x14ac:dyDescent="0.25">
      <c r="A752" s="36">
        <v>429</v>
      </c>
      <c r="B752" s="36"/>
      <c r="C752" s="37"/>
      <c r="D752" s="38"/>
      <c r="E752" s="38"/>
      <c r="F752" s="79"/>
      <c r="G752" s="314" t="str">
        <f t="shared" si="43"/>
        <v/>
      </c>
      <c r="H752" s="87"/>
      <c r="I752" s="194" t="str">
        <f t="shared" si="42"/>
        <v/>
      </c>
    </row>
    <row r="753" spans="1:10" ht="18" customHeight="1" x14ac:dyDescent="0.25">
      <c r="A753" s="36">
        <v>430</v>
      </c>
      <c r="B753" s="36"/>
      <c r="C753" s="37"/>
      <c r="D753" s="38"/>
      <c r="E753" s="38"/>
      <c r="F753" s="79"/>
      <c r="G753" s="314" t="str">
        <f t="shared" si="43"/>
        <v/>
      </c>
      <c r="H753" s="87"/>
      <c r="I753" s="194" t="str">
        <f t="shared" si="42"/>
        <v/>
      </c>
    </row>
    <row r="754" spans="1:10" ht="18" customHeight="1" x14ac:dyDescent="0.25">
      <c r="A754" s="36">
        <v>431</v>
      </c>
      <c r="B754" s="36"/>
      <c r="C754" s="37"/>
      <c r="D754" s="38"/>
      <c r="E754" s="38"/>
      <c r="F754" s="79"/>
      <c r="G754" s="314" t="str">
        <f t="shared" si="43"/>
        <v/>
      </c>
      <c r="H754" s="87"/>
      <c r="I754" s="194" t="str">
        <f t="shared" si="42"/>
        <v/>
      </c>
    </row>
    <row r="755" spans="1:10" ht="18" customHeight="1" x14ac:dyDescent="0.25">
      <c r="A755" s="36">
        <v>432</v>
      </c>
      <c r="B755" s="36"/>
      <c r="C755" s="37"/>
      <c r="D755" s="38"/>
      <c r="E755" s="38"/>
      <c r="F755" s="79"/>
      <c r="G755" s="314" t="str">
        <f t="shared" si="43"/>
        <v/>
      </c>
      <c r="H755" s="87"/>
      <c r="I755" s="194" t="str">
        <f t="shared" si="42"/>
        <v/>
      </c>
    </row>
    <row r="756" spans="1:10" ht="18" customHeight="1" x14ac:dyDescent="0.25">
      <c r="A756" s="36">
        <v>433</v>
      </c>
      <c r="B756" s="36"/>
      <c r="C756" s="37"/>
      <c r="D756" s="38"/>
      <c r="E756" s="38"/>
      <c r="F756" s="79"/>
      <c r="G756" s="314" t="str">
        <f t="shared" si="43"/>
        <v/>
      </c>
      <c r="H756" s="87"/>
      <c r="I756" s="194" t="str">
        <f t="shared" si="42"/>
        <v/>
      </c>
    </row>
    <row r="757" spans="1:10" ht="18" customHeight="1" x14ac:dyDescent="0.25">
      <c r="A757" s="36">
        <v>434</v>
      </c>
      <c r="B757" s="36"/>
      <c r="C757" s="37"/>
      <c r="D757" s="38"/>
      <c r="E757" s="38"/>
      <c r="F757" s="79"/>
      <c r="G757" s="314" t="str">
        <f t="shared" si="43"/>
        <v/>
      </c>
      <c r="H757" s="87"/>
      <c r="I757" s="194" t="str">
        <f t="shared" si="42"/>
        <v/>
      </c>
    </row>
    <row r="758" spans="1:10" ht="18" customHeight="1" x14ac:dyDescent="0.25">
      <c r="A758" s="36">
        <v>435</v>
      </c>
      <c r="B758" s="36"/>
      <c r="C758" s="37"/>
      <c r="D758" s="38"/>
      <c r="E758" s="38"/>
      <c r="F758" s="79"/>
      <c r="G758" s="314" t="str">
        <f t="shared" si="43"/>
        <v/>
      </c>
      <c r="H758" s="87"/>
      <c r="I758" s="194" t="str">
        <f t="shared" si="42"/>
        <v/>
      </c>
    </row>
    <row r="759" spans="1:10" ht="18" customHeight="1" x14ac:dyDescent="0.25">
      <c r="A759" s="36">
        <v>436</v>
      </c>
      <c r="B759" s="36"/>
      <c r="C759" s="37"/>
      <c r="D759" s="38"/>
      <c r="E759" s="38"/>
      <c r="F759" s="79"/>
      <c r="G759" s="314" t="str">
        <f t="shared" si="43"/>
        <v/>
      </c>
      <c r="H759" s="87"/>
      <c r="I759" s="194" t="str">
        <f t="shared" si="42"/>
        <v/>
      </c>
    </row>
    <row r="760" spans="1:10" ht="18" customHeight="1" x14ac:dyDescent="0.25">
      <c r="A760" s="36">
        <v>437</v>
      </c>
      <c r="B760" s="36"/>
      <c r="C760" s="37"/>
      <c r="D760" s="38"/>
      <c r="E760" s="38"/>
      <c r="F760" s="79"/>
      <c r="G760" s="314" t="str">
        <f t="shared" si="43"/>
        <v/>
      </c>
      <c r="H760" s="87"/>
      <c r="I760" s="194" t="str">
        <f t="shared" si="42"/>
        <v/>
      </c>
    </row>
    <row r="761" spans="1:10" ht="18" customHeight="1" x14ac:dyDescent="0.25">
      <c r="A761" s="36">
        <v>438</v>
      </c>
      <c r="B761" s="36"/>
      <c r="C761" s="37"/>
      <c r="D761" s="38"/>
      <c r="E761" s="38"/>
      <c r="F761" s="79"/>
      <c r="G761" s="314" t="str">
        <f t="shared" si="43"/>
        <v/>
      </c>
      <c r="H761" s="87"/>
      <c r="I761" s="194" t="str">
        <f t="shared" si="42"/>
        <v/>
      </c>
    </row>
    <row r="762" spans="1:10" ht="18" customHeight="1" x14ac:dyDescent="0.25">
      <c r="A762" s="36">
        <v>439</v>
      </c>
      <c r="B762" s="36"/>
      <c r="C762" s="37"/>
      <c r="D762" s="38"/>
      <c r="E762" s="38"/>
      <c r="F762" s="79"/>
      <c r="G762" s="314" t="str">
        <f t="shared" si="43"/>
        <v/>
      </c>
      <c r="H762" s="87"/>
      <c r="I762" s="194" t="str">
        <f t="shared" si="42"/>
        <v/>
      </c>
    </row>
    <row r="763" spans="1:10" ht="18" customHeight="1" thickBot="1" x14ac:dyDescent="0.3">
      <c r="A763" s="39">
        <v>440</v>
      </c>
      <c r="B763" s="39"/>
      <c r="C763" s="40"/>
      <c r="D763" s="41"/>
      <c r="E763" s="41"/>
      <c r="F763" s="81"/>
      <c r="G763" s="315" t="str">
        <f t="shared" si="43"/>
        <v/>
      </c>
      <c r="H763" s="89"/>
      <c r="I763" s="194" t="str">
        <f t="shared" si="42"/>
        <v/>
      </c>
    </row>
    <row r="764" spans="1:10" ht="18" customHeight="1" thickBot="1" x14ac:dyDescent="0.3">
      <c r="F764" s="12" t="s">
        <v>147</v>
      </c>
      <c r="G764" s="281">
        <f>IF(stok&lt;&gt;"",SUM(G744:G763)+G729,0)</f>
        <v>0</v>
      </c>
      <c r="H764" s="321"/>
      <c r="J764" s="193">
        <f>IF(G764&gt;G729,ROW(A770),0)</f>
        <v>0</v>
      </c>
    </row>
    <row r="766" spans="1:10" ht="30.2" customHeight="1" x14ac:dyDescent="0.25">
      <c r="A766" s="524" t="s">
        <v>158</v>
      </c>
      <c r="B766" s="524"/>
      <c r="C766" s="524"/>
      <c r="D766" s="524"/>
      <c r="E766" s="524"/>
      <c r="F766" s="524"/>
      <c r="G766" s="524"/>
      <c r="H766" s="524"/>
    </row>
    <row r="768" spans="1:10" ht="18.75" x14ac:dyDescent="0.3">
      <c r="A768" s="349" t="s">
        <v>43</v>
      </c>
      <c r="B768" s="350">
        <f ca="1">imzatarihi</f>
        <v>46091</v>
      </c>
      <c r="C768" s="352" t="s">
        <v>44</v>
      </c>
      <c r="D768" s="348" t="str">
        <f>IF(kurulusyetkilisi&gt;0,kurulusyetkilisi,"")</f>
        <v/>
      </c>
      <c r="E768" s="43"/>
      <c r="F768" s="43"/>
      <c r="G768" s="43"/>
    </row>
    <row r="769" spans="1:11" ht="18.75" x14ac:dyDescent="0.3">
      <c r="A769" s="43"/>
      <c r="B769" s="351"/>
      <c r="C769" s="352" t="s">
        <v>45</v>
      </c>
      <c r="D769" s="43"/>
      <c r="E769" s="43"/>
      <c r="F769" s="349"/>
      <c r="G769" s="43"/>
    </row>
    <row r="771" spans="1:11" x14ac:dyDescent="0.25">
      <c r="A771" s="501" t="s">
        <v>123</v>
      </c>
      <c r="B771" s="501"/>
      <c r="C771" s="501"/>
      <c r="D771" s="501"/>
      <c r="E771" s="501"/>
      <c r="F771" s="501"/>
      <c r="G771" s="501"/>
      <c r="H771" s="501"/>
      <c r="I771" s="14"/>
    </row>
    <row r="772" spans="1:11" x14ac:dyDescent="0.25">
      <c r="A772" s="489" t="str">
        <f>IF(YilDonem&lt;&gt;"",CONCATENATE(YilDonem," dönemine aittir."),"")</f>
        <v/>
      </c>
      <c r="B772" s="489"/>
      <c r="C772" s="489"/>
      <c r="D772" s="489"/>
      <c r="E772" s="489"/>
      <c r="F772" s="489"/>
      <c r="G772" s="489"/>
      <c r="H772" s="489"/>
      <c r="I772" s="14"/>
    </row>
    <row r="773" spans="1:11" ht="15.95" customHeight="1" thickBot="1" x14ac:dyDescent="0.3">
      <c r="A773" s="519" t="s">
        <v>149</v>
      </c>
      <c r="B773" s="519"/>
      <c r="C773" s="519"/>
      <c r="D773" s="519"/>
      <c r="E773" s="519"/>
      <c r="F773" s="519"/>
      <c r="G773" s="519"/>
      <c r="H773" s="519"/>
      <c r="I773" s="14"/>
    </row>
    <row r="774" spans="1:11" ht="31.7" customHeight="1" thickBot="1" x14ac:dyDescent="0.3">
      <c r="A774" s="520" t="s">
        <v>1</v>
      </c>
      <c r="B774" s="521"/>
      <c r="C774" s="493" t="str">
        <f>IF(ProjeNo&gt;0,ProjeNo,"")</f>
        <v/>
      </c>
      <c r="D774" s="494"/>
      <c r="E774" s="494"/>
      <c r="F774" s="494"/>
      <c r="G774" s="494"/>
      <c r="H774" s="495"/>
      <c r="I774" s="14"/>
    </row>
    <row r="775" spans="1:11" ht="45" customHeight="1" thickBot="1" x14ac:dyDescent="0.3">
      <c r="A775" s="522" t="s">
        <v>11</v>
      </c>
      <c r="B775" s="523"/>
      <c r="C775" s="498" t="str">
        <f>IF(ProjeAdi&gt;0,ProjeAdi,"")</f>
        <v/>
      </c>
      <c r="D775" s="499"/>
      <c r="E775" s="499"/>
      <c r="F775" s="499"/>
      <c r="G775" s="499"/>
      <c r="H775" s="500"/>
      <c r="I775" s="14"/>
    </row>
    <row r="776" spans="1:11" ht="30.2" customHeight="1" thickBot="1" x14ac:dyDescent="0.3">
      <c r="A776" s="525" t="s">
        <v>162</v>
      </c>
      <c r="B776" s="526"/>
      <c r="C776" s="498" t="str">
        <f>IF($C$6&lt;&gt;"",$C$6,"")</f>
        <v/>
      </c>
      <c r="D776" s="499"/>
      <c r="E776" s="499"/>
      <c r="F776" s="499"/>
      <c r="G776" s="499"/>
      <c r="H776" s="500"/>
      <c r="I776" s="14"/>
    </row>
    <row r="777" spans="1:11" s="83" customFormat="1" ht="37.15" customHeight="1" x14ac:dyDescent="0.25">
      <c r="A777" s="487" t="s">
        <v>7</v>
      </c>
      <c r="B777" s="487" t="s">
        <v>118</v>
      </c>
      <c r="C777" s="487" t="s">
        <v>119</v>
      </c>
      <c r="D777" s="487" t="s">
        <v>124</v>
      </c>
      <c r="E777" s="487" t="s">
        <v>125</v>
      </c>
      <c r="F777" s="487" t="s">
        <v>166</v>
      </c>
      <c r="G777" s="530" t="s">
        <v>46</v>
      </c>
      <c r="H777" s="530" t="s">
        <v>126</v>
      </c>
      <c r="I777" s="111"/>
      <c r="J777" s="126"/>
      <c r="K777" s="126"/>
    </row>
    <row r="778" spans="1:11" ht="18" customHeight="1" thickBot="1" x14ac:dyDescent="0.3">
      <c r="A778" s="505"/>
      <c r="B778" s="505"/>
      <c r="C778" s="505"/>
      <c r="D778" s="505"/>
      <c r="E778" s="505"/>
      <c r="F778" s="505"/>
      <c r="G778" s="531"/>
      <c r="H778" s="531"/>
      <c r="I778" s="14"/>
    </row>
    <row r="779" spans="1:11" ht="18" customHeight="1" x14ac:dyDescent="0.25">
      <c r="A779" s="54">
        <v>441</v>
      </c>
      <c r="B779" s="54"/>
      <c r="C779" s="55"/>
      <c r="D779" s="77"/>
      <c r="E779" s="77"/>
      <c r="F779" s="69"/>
      <c r="G779" s="297" t="str">
        <f>IF(AND(E779&lt;&gt;"",F779&lt;&gt;"",H779&lt;&gt;""),E779*F779,"")</f>
        <v/>
      </c>
      <c r="H779" s="85"/>
      <c r="I779" s="194" t="str">
        <f t="shared" ref="I779:I798" si="44">IF(AND(C779&lt;&gt;"",H779=""),"Stok Çıkış Tarihi Yazılmalıdır.","")</f>
        <v/>
      </c>
    </row>
    <row r="780" spans="1:11" ht="18" customHeight="1" x14ac:dyDescent="0.25">
      <c r="A780" s="36">
        <v>442</v>
      </c>
      <c r="B780" s="36"/>
      <c r="C780" s="37"/>
      <c r="D780" s="38"/>
      <c r="E780" s="38"/>
      <c r="F780" s="79"/>
      <c r="G780" s="314" t="str">
        <f t="shared" ref="G780:G798" si="45">IF(AND(E780&lt;&gt;"",F780&lt;&gt;"",H780&lt;&gt;""),E780*F780,"")</f>
        <v/>
      </c>
      <c r="H780" s="87"/>
      <c r="I780" s="194" t="str">
        <f t="shared" si="44"/>
        <v/>
      </c>
    </row>
    <row r="781" spans="1:11" ht="18" customHeight="1" x14ac:dyDescent="0.25">
      <c r="A781" s="36">
        <v>443</v>
      </c>
      <c r="B781" s="36"/>
      <c r="C781" s="37"/>
      <c r="D781" s="38"/>
      <c r="E781" s="38"/>
      <c r="F781" s="79"/>
      <c r="G781" s="314" t="str">
        <f t="shared" si="45"/>
        <v/>
      </c>
      <c r="H781" s="87"/>
      <c r="I781" s="194" t="str">
        <f t="shared" si="44"/>
        <v/>
      </c>
    </row>
    <row r="782" spans="1:11" ht="18" customHeight="1" x14ac:dyDescent="0.25">
      <c r="A782" s="36">
        <v>444</v>
      </c>
      <c r="B782" s="36"/>
      <c r="C782" s="37"/>
      <c r="D782" s="38"/>
      <c r="E782" s="38"/>
      <c r="F782" s="79"/>
      <c r="G782" s="314" t="str">
        <f t="shared" si="45"/>
        <v/>
      </c>
      <c r="H782" s="87"/>
      <c r="I782" s="194" t="str">
        <f t="shared" si="44"/>
        <v/>
      </c>
    </row>
    <row r="783" spans="1:11" ht="18" customHeight="1" x14ac:dyDescent="0.25">
      <c r="A783" s="36">
        <v>445</v>
      </c>
      <c r="B783" s="36"/>
      <c r="C783" s="37"/>
      <c r="D783" s="38"/>
      <c r="E783" s="38"/>
      <c r="F783" s="79"/>
      <c r="G783" s="314" t="str">
        <f t="shared" si="45"/>
        <v/>
      </c>
      <c r="H783" s="87"/>
      <c r="I783" s="194" t="str">
        <f t="shared" si="44"/>
        <v/>
      </c>
    </row>
    <row r="784" spans="1:11" ht="18" customHeight="1" x14ac:dyDescent="0.25">
      <c r="A784" s="36">
        <v>446</v>
      </c>
      <c r="B784" s="36"/>
      <c r="C784" s="37"/>
      <c r="D784" s="38"/>
      <c r="E784" s="38"/>
      <c r="F784" s="79"/>
      <c r="G784" s="314" t="str">
        <f t="shared" si="45"/>
        <v/>
      </c>
      <c r="H784" s="87"/>
      <c r="I784" s="194" t="str">
        <f t="shared" si="44"/>
        <v/>
      </c>
    </row>
    <row r="785" spans="1:10" ht="18" customHeight="1" x14ac:dyDescent="0.25">
      <c r="A785" s="36">
        <v>447</v>
      </c>
      <c r="B785" s="36"/>
      <c r="C785" s="37"/>
      <c r="D785" s="38"/>
      <c r="E785" s="38"/>
      <c r="F785" s="79"/>
      <c r="G785" s="314" t="str">
        <f t="shared" si="45"/>
        <v/>
      </c>
      <c r="H785" s="87"/>
      <c r="I785" s="194" t="str">
        <f t="shared" si="44"/>
        <v/>
      </c>
    </row>
    <row r="786" spans="1:10" ht="18" customHeight="1" x14ac:dyDescent="0.25">
      <c r="A786" s="36">
        <v>448</v>
      </c>
      <c r="B786" s="36"/>
      <c r="C786" s="37"/>
      <c r="D786" s="38"/>
      <c r="E786" s="38"/>
      <c r="F786" s="79"/>
      <c r="G786" s="314" t="str">
        <f t="shared" si="45"/>
        <v/>
      </c>
      <c r="H786" s="87"/>
      <c r="I786" s="194" t="str">
        <f t="shared" si="44"/>
        <v/>
      </c>
    </row>
    <row r="787" spans="1:10" ht="18" customHeight="1" x14ac:dyDescent="0.25">
      <c r="A787" s="36">
        <v>449</v>
      </c>
      <c r="B787" s="36"/>
      <c r="C787" s="37"/>
      <c r="D787" s="38"/>
      <c r="E787" s="38"/>
      <c r="F787" s="79"/>
      <c r="G787" s="314" t="str">
        <f t="shared" si="45"/>
        <v/>
      </c>
      <c r="H787" s="87"/>
      <c r="I787" s="194" t="str">
        <f t="shared" si="44"/>
        <v/>
      </c>
    </row>
    <row r="788" spans="1:10" ht="18" customHeight="1" x14ac:dyDescent="0.25">
      <c r="A788" s="36">
        <v>450</v>
      </c>
      <c r="B788" s="36"/>
      <c r="C788" s="37"/>
      <c r="D788" s="38"/>
      <c r="E788" s="38"/>
      <c r="F788" s="79"/>
      <c r="G788" s="314" t="str">
        <f t="shared" si="45"/>
        <v/>
      </c>
      <c r="H788" s="87"/>
      <c r="I788" s="194" t="str">
        <f t="shared" si="44"/>
        <v/>
      </c>
    </row>
    <row r="789" spans="1:10" ht="18" customHeight="1" x14ac:dyDescent="0.25">
      <c r="A789" s="36">
        <v>451</v>
      </c>
      <c r="B789" s="36"/>
      <c r="C789" s="37"/>
      <c r="D789" s="38"/>
      <c r="E789" s="38"/>
      <c r="F789" s="79"/>
      <c r="G789" s="314" t="str">
        <f t="shared" si="45"/>
        <v/>
      </c>
      <c r="H789" s="87"/>
      <c r="I789" s="194" t="str">
        <f t="shared" si="44"/>
        <v/>
      </c>
    </row>
    <row r="790" spans="1:10" ht="18" customHeight="1" x14ac:dyDescent="0.25">
      <c r="A790" s="36">
        <v>452</v>
      </c>
      <c r="B790" s="36"/>
      <c r="C790" s="37"/>
      <c r="D790" s="38"/>
      <c r="E790" s="38"/>
      <c r="F790" s="79"/>
      <c r="G790" s="314" t="str">
        <f t="shared" si="45"/>
        <v/>
      </c>
      <c r="H790" s="87"/>
      <c r="I790" s="194" t="str">
        <f t="shared" si="44"/>
        <v/>
      </c>
    </row>
    <row r="791" spans="1:10" ht="18" customHeight="1" x14ac:dyDescent="0.25">
      <c r="A791" s="36">
        <v>453</v>
      </c>
      <c r="B791" s="36"/>
      <c r="C791" s="37"/>
      <c r="D791" s="38"/>
      <c r="E791" s="38"/>
      <c r="F791" s="79"/>
      <c r="G791" s="314" t="str">
        <f t="shared" si="45"/>
        <v/>
      </c>
      <c r="H791" s="87"/>
      <c r="I791" s="194" t="str">
        <f t="shared" si="44"/>
        <v/>
      </c>
    </row>
    <row r="792" spans="1:10" ht="18" customHeight="1" x14ac:dyDescent="0.25">
      <c r="A792" s="36">
        <v>454</v>
      </c>
      <c r="B792" s="36"/>
      <c r="C792" s="37"/>
      <c r="D792" s="38"/>
      <c r="E792" s="38"/>
      <c r="F792" s="79"/>
      <c r="G792" s="314" t="str">
        <f t="shared" si="45"/>
        <v/>
      </c>
      <c r="H792" s="87"/>
      <c r="I792" s="194" t="str">
        <f t="shared" si="44"/>
        <v/>
      </c>
    </row>
    <row r="793" spans="1:10" ht="18" customHeight="1" x14ac:dyDescent="0.25">
      <c r="A793" s="36">
        <v>455</v>
      </c>
      <c r="B793" s="36"/>
      <c r="C793" s="37"/>
      <c r="D793" s="38"/>
      <c r="E793" s="38"/>
      <c r="F793" s="79"/>
      <c r="G793" s="314" t="str">
        <f t="shared" si="45"/>
        <v/>
      </c>
      <c r="H793" s="87"/>
      <c r="I793" s="194" t="str">
        <f t="shared" si="44"/>
        <v/>
      </c>
    </row>
    <row r="794" spans="1:10" ht="18" customHeight="1" x14ac:dyDescent="0.25">
      <c r="A794" s="36">
        <v>456</v>
      </c>
      <c r="B794" s="36"/>
      <c r="C794" s="37"/>
      <c r="D794" s="38"/>
      <c r="E794" s="38"/>
      <c r="F794" s="79"/>
      <c r="G794" s="314" t="str">
        <f t="shared" si="45"/>
        <v/>
      </c>
      <c r="H794" s="87"/>
      <c r="I794" s="194" t="str">
        <f t="shared" si="44"/>
        <v/>
      </c>
    </row>
    <row r="795" spans="1:10" ht="18" customHeight="1" x14ac:dyDescent="0.25">
      <c r="A795" s="36">
        <v>457</v>
      </c>
      <c r="B795" s="36"/>
      <c r="C795" s="37"/>
      <c r="D795" s="38"/>
      <c r="E795" s="38"/>
      <c r="F795" s="79"/>
      <c r="G795" s="314" t="str">
        <f t="shared" si="45"/>
        <v/>
      </c>
      <c r="H795" s="87"/>
      <c r="I795" s="194" t="str">
        <f t="shared" si="44"/>
        <v/>
      </c>
    </row>
    <row r="796" spans="1:10" ht="18" customHeight="1" x14ac:dyDescent="0.25">
      <c r="A796" s="36">
        <v>458</v>
      </c>
      <c r="B796" s="36"/>
      <c r="C796" s="37"/>
      <c r="D796" s="38"/>
      <c r="E796" s="38"/>
      <c r="F796" s="79"/>
      <c r="G796" s="314" t="str">
        <f t="shared" si="45"/>
        <v/>
      </c>
      <c r="H796" s="87"/>
      <c r="I796" s="194" t="str">
        <f t="shared" si="44"/>
        <v/>
      </c>
    </row>
    <row r="797" spans="1:10" ht="18" customHeight="1" x14ac:dyDescent="0.25">
      <c r="A797" s="36">
        <v>459</v>
      </c>
      <c r="B797" s="36"/>
      <c r="C797" s="37"/>
      <c r="D797" s="38"/>
      <c r="E797" s="38"/>
      <c r="F797" s="79"/>
      <c r="G797" s="314" t="str">
        <f t="shared" si="45"/>
        <v/>
      </c>
      <c r="H797" s="87"/>
      <c r="I797" s="194" t="str">
        <f t="shared" si="44"/>
        <v/>
      </c>
    </row>
    <row r="798" spans="1:10" ht="18" customHeight="1" thickBot="1" x14ac:dyDescent="0.3">
      <c r="A798" s="39">
        <v>460</v>
      </c>
      <c r="B798" s="39"/>
      <c r="C798" s="40"/>
      <c r="D798" s="41"/>
      <c r="E798" s="41"/>
      <c r="F798" s="81"/>
      <c r="G798" s="315" t="str">
        <f t="shared" si="45"/>
        <v/>
      </c>
      <c r="H798" s="89"/>
      <c r="I798" s="194" t="str">
        <f t="shared" si="44"/>
        <v/>
      </c>
    </row>
    <row r="799" spans="1:10" ht="18" customHeight="1" thickBot="1" x14ac:dyDescent="0.3">
      <c r="F799" s="12" t="s">
        <v>147</v>
      </c>
      <c r="G799" s="281">
        <f>IF(stok&lt;&gt;"",SUM(G779:G798)+G764,0)</f>
        <v>0</v>
      </c>
      <c r="H799" s="321"/>
      <c r="J799" s="193">
        <f>IF(G799&gt;G764,ROW(A805),0)</f>
        <v>0</v>
      </c>
    </row>
    <row r="801" spans="1:11" ht="30.2" customHeight="1" x14ac:dyDescent="0.25">
      <c r="A801" s="524" t="s">
        <v>158</v>
      </c>
      <c r="B801" s="524"/>
      <c r="C801" s="524"/>
      <c r="D801" s="524"/>
      <c r="E801" s="524"/>
      <c r="F801" s="524"/>
      <c r="G801" s="524"/>
      <c r="H801" s="524"/>
    </row>
    <row r="803" spans="1:11" ht="18.75" x14ac:dyDescent="0.3">
      <c r="A803" s="349" t="s">
        <v>43</v>
      </c>
      <c r="B803" s="350">
        <f ca="1">imzatarihi</f>
        <v>46091</v>
      </c>
      <c r="C803" s="352" t="s">
        <v>44</v>
      </c>
      <c r="D803" s="348" t="str">
        <f>IF(kurulusyetkilisi&gt;0,kurulusyetkilisi,"")</f>
        <v/>
      </c>
      <c r="E803" s="43"/>
      <c r="F803" s="43"/>
      <c r="G803" s="43"/>
    </row>
    <row r="804" spans="1:11" ht="18.75" x14ac:dyDescent="0.3">
      <c r="A804" s="43"/>
      <c r="B804" s="351"/>
      <c r="C804" s="352" t="s">
        <v>45</v>
      </c>
      <c r="D804" s="43"/>
      <c r="E804" s="43"/>
      <c r="F804" s="349"/>
      <c r="G804" s="43"/>
    </row>
    <row r="806" spans="1:11" x14ac:dyDescent="0.25">
      <c r="A806" s="501" t="s">
        <v>123</v>
      </c>
      <c r="B806" s="501"/>
      <c r="C806" s="501"/>
      <c r="D806" s="501"/>
      <c r="E806" s="501"/>
      <c r="F806" s="501"/>
      <c r="G806" s="501"/>
      <c r="H806" s="501"/>
      <c r="I806" s="14"/>
    </row>
    <row r="807" spans="1:11" x14ac:dyDescent="0.25">
      <c r="A807" s="489" t="str">
        <f>IF(YilDonem&lt;&gt;"",CONCATENATE(YilDonem," dönemine aittir."),"")</f>
        <v/>
      </c>
      <c r="B807" s="489"/>
      <c r="C807" s="489"/>
      <c r="D807" s="489"/>
      <c r="E807" s="489"/>
      <c r="F807" s="489"/>
      <c r="G807" s="489"/>
      <c r="H807" s="489"/>
      <c r="I807" s="14"/>
    </row>
    <row r="808" spans="1:11" ht="15.95" customHeight="1" thickBot="1" x14ac:dyDescent="0.3">
      <c r="A808" s="519" t="s">
        <v>149</v>
      </c>
      <c r="B808" s="519"/>
      <c r="C808" s="519"/>
      <c r="D808" s="519"/>
      <c r="E808" s="519"/>
      <c r="F808" s="519"/>
      <c r="G808" s="519"/>
      <c r="H808" s="519"/>
      <c r="I808" s="14"/>
    </row>
    <row r="809" spans="1:11" ht="31.7" customHeight="1" thickBot="1" x14ac:dyDescent="0.3">
      <c r="A809" s="520" t="s">
        <v>1</v>
      </c>
      <c r="B809" s="521"/>
      <c r="C809" s="493" t="str">
        <f>IF(ProjeNo&gt;0,ProjeNo,"")</f>
        <v/>
      </c>
      <c r="D809" s="494"/>
      <c r="E809" s="494"/>
      <c r="F809" s="494"/>
      <c r="G809" s="494"/>
      <c r="H809" s="495"/>
      <c r="I809" s="14"/>
    </row>
    <row r="810" spans="1:11" ht="45" customHeight="1" thickBot="1" x14ac:dyDescent="0.3">
      <c r="A810" s="522" t="s">
        <v>11</v>
      </c>
      <c r="B810" s="523"/>
      <c r="C810" s="498" t="str">
        <f>IF(ProjeAdi&gt;0,ProjeAdi,"")</f>
        <v/>
      </c>
      <c r="D810" s="499"/>
      <c r="E810" s="499"/>
      <c r="F810" s="499"/>
      <c r="G810" s="499"/>
      <c r="H810" s="500"/>
      <c r="I810" s="14"/>
    </row>
    <row r="811" spans="1:11" ht="30.2" customHeight="1" thickBot="1" x14ac:dyDescent="0.3">
      <c r="A811" s="525" t="s">
        <v>162</v>
      </c>
      <c r="B811" s="526"/>
      <c r="C811" s="498" t="str">
        <f>IF($C$6&lt;&gt;"",$C$6,"")</f>
        <v/>
      </c>
      <c r="D811" s="499"/>
      <c r="E811" s="499"/>
      <c r="F811" s="499"/>
      <c r="G811" s="499"/>
      <c r="H811" s="500"/>
      <c r="I811" s="14"/>
    </row>
    <row r="812" spans="1:11" s="83" customFormat="1" ht="37.15" customHeight="1" x14ac:dyDescent="0.25">
      <c r="A812" s="487" t="s">
        <v>7</v>
      </c>
      <c r="B812" s="487" t="s">
        <v>118</v>
      </c>
      <c r="C812" s="487" t="s">
        <v>119</v>
      </c>
      <c r="D812" s="487" t="s">
        <v>124</v>
      </c>
      <c r="E812" s="487" t="s">
        <v>125</v>
      </c>
      <c r="F812" s="487" t="s">
        <v>166</v>
      </c>
      <c r="G812" s="530" t="s">
        <v>46</v>
      </c>
      <c r="H812" s="530" t="s">
        <v>126</v>
      </c>
      <c r="I812" s="111"/>
      <c r="J812" s="126"/>
      <c r="K812" s="126"/>
    </row>
    <row r="813" spans="1:11" ht="18" customHeight="1" thickBot="1" x14ac:dyDescent="0.3">
      <c r="A813" s="505"/>
      <c r="B813" s="505"/>
      <c r="C813" s="505"/>
      <c r="D813" s="505"/>
      <c r="E813" s="505"/>
      <c r="F813" s="505"/>
      <c r="G813" s="531"/>
      <c r="H813" s="531"/>
      <c r="I813" s="14"/>
    </row>
    <row r="814" spans="1:11" ht="18" customHeight="1" x14ac:dyDescent="0.25">
      <c r="A814" s="54">
        <v>461</v>
      </c>
      <c r="B814" s="54"/>
      <c r="C814" s="55"/>
      <c r="D814" s="77"/>
      <c r="E814" s="77"/>
      <c r="F814" s="69"/>
      <c r="G814" s="297" t="str">
        <f>IF(AND(E814&lt;&gt;"",F814&lt;&gt;"",H814&lt;&gt;""),E814*F814,"")</f>
        <v/>
      </c>
      <c r="H814" s="85"/>
      <c r="I814" s="194" t="str">
        <f t="shared" ref="I814:I833" si="46">IF(AND(C814&lt;&gt;"",H814=""),"Stok Çıkış Tarihi Yazılmalıdır.","")</f>
        <v/>
      </c>
    </row>
    <row r="815" spans="1:11" ht="18" customHeight="1" x14ac:dyDescent="0.25">
      <c r="A815" s="36">
        <v>462</v>
      </c>
      <c r="B815" s="36"/>
      <c r="C815" s="37"/>
      <c r="D815" s="38"/>
      <c r="E815" s="38"/>
      <c r="F815" s="79"/>
      <c r="G815" s="314" t="str">
        <f t="shared" ref="G815:G833" si="47">IF(AND(E815&lt;&gt;"",F815&lt;&gt;"",H815&lt;&gt;""),E815*F815,"")</f>
        <v/>
      </c>
      <c r="H815" s="87"/>
      <c r="I815" s="194" t="str">
        <f t="shared" si="46"/>
        <v/>
      </c>
    </row>
    <row r="816" spans="1:11" ht="18" customHeight="1" x14ac:dyDescent="0.25">
      <c r="A816" s="36">
        <v>463</v>
      </c>
      <c r="B816" s="36"/>
      <c r="C816" s="37"/>
      <c r="D816" s="38"/>
      <c r="E816" s="38"/>
      <c r="F816" s="79"/>
      <c r="G816" s="314" t="str">
        <f t="shared" si="47"/>
        <v/>
      </c>
      <c r="H816" s="87"/>
      <c r="I816" s="194" t="str">
        <f t="shared" si="46"/>
        <v/>
      </c>
    </row>
    <row r="817" spans="1:9" ht="18" customHeight="1" x14ac:dyDescent="0.25">
      <c r="A817" s="36">
        <v>464</v>
      </c>
      <c r="B817" s="36"/>
      <c r="C817" s="37"/>
      <c r="D817" s="38"/>
      <c r="E817" s="38"/>
      <c r="F817" s="79"/>
      <c r="G817" s="314" t="str">
        <f t="shared" si="47"/>
        <v/>
      </c>
      <c r="H817" s="87"/>
      <c r="I817" s="194" t="str">
        <f t="shared" si="46"/>
        <v/>
      </c>
    </row>
    <row r="818" spans="1:9" ht="18" customHeight="1" x14ac:dyDescent="0.25">
      <c r="A818" s="36">
        <v>465</v>
      </c>
      <c r="B818" s="36"/>
      <c r="C818" s="37"/>
      <c r="D818" s="38"/>
      <c r="E818" s="38"/>
      <c r="F818" s="79"/>
      <c r="G818" s="314" t="str">
        <f t="shared" si="47"/>
        <v/>
      </c>
      <c r="H818" s="87"/>
      <c r="I818" s="194" t="str">
        <f t="shared" si="46"/>
        <v/>
      </c>
    </row>
    <row r="819" spans="1:9" ht="18" customHeight="1" x14ac:dyDescent="0.25">
      <c r="A819" s="36">
        <v>466</v>
      </c>
      <c r="B819" s="36"/>
      <c r="C819" s="37"/>
      <c r="D819" s="38"/>
      <c r="E819" s="38"/>
      <c r="F819" s="79"/>
      <c r="G819" s="314" t="str">
        <f t="shared" si="47"/>
        <v/>
      </c>
      <c r="H819" s="87"/>
      <c r="I819" s="194" t="str">
        <f t="shared" si="46"/>
        <v/>
      </c>
    </row>
    <row r="820" spans="1:9" ht="18" customHeight="1" x14ac:dyDescent="0.25">
      <c r="A820" s="36">
        <v>467</v>
      </c>
      <c r="B820" s="36"/>
      <c r="C820" s="37"/>
      <c r="D820" s="38"/>
      <c r="E820" s="38"/>
      <c r="F820" s="79"/>
      <c r="G820" s="314" t="str">
        <f t="shared" si="47"/>
        <v/>
      </c>
      <c r="H820" s="87"/>
      <c r="I820" s="194" t="str">
        <f t="shared" si="46"/>
        <v/>
      </c>
    </row>
    <row r="821" spans="1:9" ht="18" customHeight="1" x14ac:dyDescent="0.25">
      <c r="A821" s="36">
        <v>468</v>
      </c>
      <c r="B821" s="36"/>
      <c r="C821" s="37"/>
      <c r="D821" s="38"/>
      <c r="E821" s="38"/>
      <c r="F821" s="79"/>
      <c r="G821" s="314" t="str">
        <f t="shared" si="47"/>
        <v/>
      </c>
      <c r="H821" s="87"/>
      <c r="I821" s="194" t="str">
        <f t="shared" si="46"/>
        <v/>
      </c>
    </row>
    <row r="822" spans="1:9" ht="18" customHeight="1" x14ac:dyDescent="0.25">
      <c r="A822" s="36">
        <v>469</v>
      </c>
      <c r="B822" s="36"/>
      <c r="C822" s="37"/>
      <c r="D822" s="38"/>
      <c r="E822" s="38"/>
      <c r="F822" s="79"/>
      <c r="G822" s="314" t="str">
        <f t="shared" si="47"/>
        <v/>
      </c>
      <c r="H822" s="87"/>
      <c r="I822" s="194" t="str">
        <f t="shared" si="46"/>
        <v/>
      </c>
    </row>
    <row r="823" spans="1:9" ht="18" customHeight="1" x14ac:dyDescent="0.25">
      <c r="A823" s="36">
        <v>470</v>
      </c>
      <c r="B823" s="36"/>
      <c r="C823" s="37"/>
      <c r="D823" s="38"/>
      <c r="E823" s="38"/>
      <c r="F823" s="79"/>
      <c r="G823" s="314" t="str">
        <f t="shared" si="47"/>
        <v/>
      </c>
      <c r="H823" s="87"/>
      <c r="I823" s="194" t="str">
        <f t="shared" si="46"/>
        <v/>
      </c>
    </row>
    <row r="824" spans="1:9" ht="18" customHeight="1" x14ac:dyDescent="0.25">
      <c r="A824" s="36">
        <v>471</v>
      </c>
      <c r="B824" s="36"/>
      <c r="C824" s="37"/>
      <c r="D824" s="38"/>
      <c r="E824" s="38"/>
      <c r="F824" s="79"/>
      <c r="G824" s="314" t="str">
        <f t="shared" si="47"/>
        <v/>
      </c>
      <c r="H824" s="87"/>
      <c r="I824" s="194" t="str">
        <f t="shared" si="46"/>
        <v/>
      </c>
    </row>
    <row r="825" spans="1:9" ht="18" customHeight="1" x14ac:dyDescent="0.25">
      <c r="A825" s="36">
        <v>472</v>
      </c>
      <c r="B825" s="36"/>
      <c r="C825" s="37"/>
      <c r="D825" s="38"/>
      <c r="E825" s="38"/>
      <c r="F825" s="79"/>
      <c r="G825" s="314" t="str">
        <f t="shared" si="47"/>
        <v/>
      </c>
      <c r="H825" s="87"/>
      <c r="I825" s="194" t="str">
        <f t="shared" si="46"/>
        <v/>
      </c>
    </row>
    <row r="826" spans="1:9" ht="18" customHeight="1" x14ac:dyDescent="0.25">
      <c r="A826" s="36">
        <v>473</v>
      </c>
      <c r="B826" s="36"/>
      <c r="C826" s="37"/>
      <c r="D826" s="38"/>
      <c r="E826" s="38"/>
      <c r="F826" s="79"/>
      <c r="G826" s="314" t="str">
        <f t="shared" si="47"/>
        <v/>
      </c>
      <c r="H826" s="87"/>
      <c r="I826" s="194" t="str">
        <f t="shared" si="46"/>
        <v/>
      </c>
    </row>
    <row r="827" spans="1:9" ht="18" customHeight="1" x14ac:dyDescent="0.25">
      <c r="A827" s="36">
        <v>474</v>
      </c>
      <c r="B827" s="36"/>
      <c r="C827" s="37"/>
      <c r="D827" s="38"/>
      <c r="E827" s="38"/>
      <c r="F827" s="79"/>
      <c r="G827" s="314" t="str">
        <f t="shared" si="47"/>
        <v/>
      </c>
      <c r="H827" s="87"/>
      <c r="I827" s="194" t="str">
        <f t="shared" si="46"/>
        <v/>
      </c>
    </row>
    <row r="828" spans="1:9" ht="18" customHeight="1" x14ac:dyDescent="0.25">
      <c r="A828" s="36">
        <v>475</v>
      </c>
      <c r="B828" s="36"/>
      <c r="C828" s="37"/>
      <c r="D828" s="38"/>
      <c r="E828" s="38"/>
      <c r="F828" s="79"/>
      <c r="G828" s="314" t="str">
        <f t="shared" si="47"/>
        <v/>
      </c>
      <c r="H828" s="87"/>
      <c r="I828" s="194" t="str">
        <f t="shared" si="46"/>
        <v/>
      </c>
    </row>
    <row r="829" spans="1:9" ht="18" customHeight="1" x14ac:dyDescent="0.25">
      <c r="A829" s="36">
        <v>476</v>
      </c>
      <c r="B829" s="36"/>
      <c r="C829" s="37"/>
      <c r="D829" s="38"/>
      <c r="E829" s="38"/>
      <c r="F829" s="79"/>
      <c r="G829" s="314" t="str">
        <f t="shared" si="47"/>
        <v/>
      </c>
      <c r="H829" s="87"/>
      <c r="I829" s="194" t="str">
        <f t="shared" si="46"/>
        <v/>
      </c>
    </row>
    <row r="830" spans="1:9" ht="18" customHeight="1" x14ac:dyDescent="0.25">
      <c r="A830" s="36">
        <v>477</v>
      </c>
      <c r="B830" s="36"/>
      <c r="C830" s="37"/>
      <c r="D830" s="38"/>
      <c r="E830" s="38"/>
      <c r="F830" s="79"/>
      <c r="G830" s="314" t="str">
        <f t="shared" si="47"/>
        <v/>
      </c>
      <c r="H830" s="87"/>
      <c r="I830" s="194" t="str">
        <f t="shared" si="46"/>
        <v/>
      </c>
    </row>
    <row r="831" spans="1:9" ht="18" customHeight="1" x14ac:dyDescent="0.25">
      <c r="A831" s="36">
        <v>478</v>
      </c>
      <c r="B831" s="36"/>
      <c r="C831" s="37"/>
      <c r="D831" s="38"/>
      <c r="E831" s="38"/>
      <c r="F831" s="79"/>
      <c r="G831" s="314" t="str">
        <f t="shared" si="47"/>
        <v/>
      </c>
      <c r="H831" s="87"/>
      <c r="I831" s="194" t="str">
        <f t="shared" si="46"/>
        <v/>
      </c>
    </row>
    <row r="832" spans="1:9" ht="18" customHeight="1" x14ac:dyDescent="0.25">
      <c r="A832" s="36">
        <v>479</v>
      </c>
      <c r="B832" s="36"/>
      <c r="C832" s="37"/>
      <c r="D832" s="38"/>
      <c r="E832" s="38"/>
      <c r="F832" s="79"/>
      <c r="G832" s="314" t="str">
        <f t="shared" si="47"/>
        <v/>
      </c>
      <c r="H832" s="87"/>
      <c r="I832" s="194" t="str">
        <f t="shared" si="46"/>
        <v/>
      </c>
    </row>
    <row r="833" spans="1:11" ht="18" customHeight="1" thickBot="1" x14ac:dyDescent="0.3">
      <c r="A833" s="39">
        <v>480</v>
      </c>
      <c r="B833" s="39"/>
      <c r="C833" s="40"/>
      <c r="D833" s="41"/>
      <c r="E833" s="41"/>
      <c r="F833" s="81"/>
      <c r="G833" s="315" t="str">
        <f t="shared" si="47"/>
        <v/>
      </c>
      <c r="H833" s="89"/>
      <c r="I833" s="194" t="str">
        <f t="shared" si="46"/>
        <v/>
      </c>
    </row>
    <row r="834" spans="1:11" ht="18" customHeight="1" thickBot="1" x14ac:dyDescent="0.3">
      <c r="F834" s="12" t="s">
        <v>147</v>
      </c>
      <c r="G834" s="281">
        <f>IF(stok&lt;&gt;"",SUM(G814:G833)+G799,0)</f>
        <v>0</v>
      </c>
      <c r="H834" s="321"/>
      <c r="J834" s="193">
        <f>IF(G834&gt;G799,ROW(A840),0)</f>
        <v>0</v>
      </c>
    </row>
    <row r="836" spans="1:11" ht="30.2" customHeight="1" x14ac:dyDescent="0.25">
      <c r="A836" s="524" t="s">
        <v>158</v>
      </c>
      <c r="B836" s="524"/>
      <c r="C836" s="524"/>
      <c r="D836" s="524"/>
      <c r="E836" s="524"/>
      <c r="F836" s="524"/>
      <c r="G836" s="524"/>
      <c r="H836" s="524"/>
    </row>
    <row r="838" spans="1:11" ht="18.75" x14ac:dyDescent="0.3">
      <c r="A838" s="349" t="s">
        <v>43</v>
      </c>
      <c r="B838" s="350">
        <f ca="1">imzatarihi</f>
        <v>46091</v>
      </c>
      <c r="C838" s="352" t="s">
        <v>44</v>
      </c>
      <c r="D838" s="348" t="str">
        <f>IF(kurulusyetkilisi&gt;0,kurulusyetkilisi,"")</f>
        <v/>
      </c>
      <c r="E838" s="43"/>
      <c r="F838" s="43"/>
      <c r="G838" s="43"/>
    </row>
    <row r="839" spans="1:11" ht="18.75" x14ac:dyDescent="0.3">
      <c r="A839" s="43"/>
      <c r="B839" s="351"/>
      <c r="C839" s="352" t="s">
        <v>45</v>
      </c>
      <c r="D839" s="43"/>
      <c r="E839" s="43"/>
      <c r="F839" s="349"/>
      <c r="G839" s="43"/>
    </row>
    <row r="841" spans="1:11" x14ac:dyDescent="0.25">
      <c r="A841" s="501" t="s">
        <v>123</v>
      </c>
      <c r="B841" s="501"/>
      <c r="C841" s="501"/>
      <c r="D841" s="501"/>
      <c r="E841" s="501"/>
      <c r="F841" s="501"/>
      <c r="G841" s="501"/>
      <c r="H841" s="501"/>
      <c r="I841" s="14"/>
    </row>
    <row r="842" spans="1:11" x14ac:dyDescent="0.25">
      <c r="A842" s="489" t="str">
        <f>IF(YilDonem&lt;&gt;"",CONCATENATE(YilDonem," dönemine aittir."),"")</f>
        <v/>
      </c>
      <c r="B842" s="489"/>
      <c r="C842" s="489"/>
      <c r="D842" s="489"/>
      <c r="E842" s="489"/>
      <c r="F842" s="489"/>
      <c r="G842" s="489"/>
      <c r="H842" s="489"/>
      <c r="I842" s="14"/>
    </row>
    <row r="843" spans="1:11" ht="15.95" customHeight="1" thickBot="1" x14ac:dyDescent="0.3">
      <c r="A843" s="519" t="s">
        <v>149</v>
      </c>
      <c r="B843" s="519"/>
      <c r="C843" s="519"/>
      <c r="D843" s="519"/>
      <c r="E843" s="519"/>
      <c r="F843" s="519"/>
      <c r="G843" s="519"/>
      <c r="H843" s="519"/>
      <c r="I843" s="14"/>
    </row>
    <row r="844" spans="1:11" ht="31.7" customHeight="1" thickBot="1" x14ac:dyDescent="0.3">
      <c r="A844" s="520" t="s">
        <v>1</v>
      </c>
      <c r="B844" s="521"/>
      <c r="C844" s="493" t="str">
        <f>IF(ProjeNo&gt;0,ProjeNo,"")</f>
        <v/>
      </c>
      <c r="D844" s="494"/>
      <c r="E844" s="494"/>
      <c r="F844" s="494"/>
      <c r="G844" s="494"/>
      <c r="H844" s="495"/>
      <c r="I844" s="14"/>
    </row>
    <row r="845" spans="1:11" ht="45" customHeight="1" thickBot="1" x14ac:dyDescent="0.3">
      <c r="A845" s="522" t="s">
        <v>11</v>
      </c>
      <c r="B845" s="523"/>
      <c r="C845" s="498" t="str">
        <f>IF(ProjeAdi&gt;0,ProjeAdi,"")</f>
        <v/>
      </c>
      <c r="D845" s="499"/>
      <c r="E845" s="499"/>
      <c r="F845" s="499"/>
      <c r="G845" s="499"/>
      <c r="H845" s="500"/>
      <c r="I845" s="14"/>
    </row>
    <row r="846" spans="1:11" ht="30.2" customHeight="1" thickBot="1" x14ac:dyDescent="0.3">
      <c r="A846" s="525" t="s">
        <v>162</v>
      </c>
      <c r="B846" s="526"/>
      <c r="C846" s="498" t="str">
        <f>IF($C$6&lt;&gt;"",$C$6,"")</f>
        <v/>
      </c>
      <c r="D846" s="499"/>
      <c r="E846" s="499"/>
      <c r="F846" s="499"/>
      <c r="G846" s="499"/>
      <c r="H846" s="500"/>
      <c r="I846" s="14"/>
    </row>
    <row r="847" spans="1:11" s="83" customFormat="1" ht="37.15" customHeight="1" x14ac:dyDescent="0.25">
      <c r="A847" s="487" t="s">
        <v>7</v>
      </c>
      <c r="B847" s="487" t="s">
        <v>118</v>
      </c>
      <c r="C847" s="487" t="s">
        <v>119</v>
      </c>
      <c r="D847" s="487" t="s">
        <v>124</v>
      </c>
      <c r="E847" s="487" t="s">
        <v>125</v>
      </c>
      <c r="F847" s="487" t="s">
        <v>166</v>
      </c>
      <c r="G847" s="530" t="s">
        <v>46</v>
      </c>
      <c r="H847" s="530" t="s">
        <v>126</v>
      </c>
      <c r="I847" s="111"/>
      <c r="J847" s="126"/>
      <c r="K847" s="126"/>
    </row>
    <row r="848" spans="1:11" ht="18" customHeight="1" thickBot="1" x14ac:dyDescent="0.3">
      <c r="A848" s="505"/>
      <c r="B848" s="505"/>
      <c r="C848" s="505"/>
      <c r="D848" s="505"/>
      <c r="E848" s="505"/>
      <c r="F848" s="505"/>
      <c r="G848" s="531"/>
      <c r="H848" s="531"/>
      <c r="I848" s="14"/>
    </row>
    <row r="849" spans="1:9" ht="18" customHeight="1" x14ac:dyDescent="0.25">
      <c r="A849" s="54">
        <v>481</v>
      </c>
      <c r="B849" s="54"/>
      <c r="C849" s="55"/>
      <c r="D849" s="77"/>
      <c r="E849" s="77"/>
      <c r="F849" s="69"/>
      <c r="G849" s="297" t="str">
        <f>IF(AND(E849&lt;&gt;"",F849&lt;&gt;"",H849&lt;&gt;""),E849*F849,"")</f>
        <v/>
      </c>
      <c r="H849" s="85"/>
      <c r="I849" s="194" t="str">
        <f t="shared" ref="I849:I868" si="48">IF(AND(C849&lt;&gt;"",H849=""),"Stok Çıkış Tarihi Yazılmalıdır.","")</f>
        <v/>
      </c>
    </row>
    <row r="850" spans="1:9" ht="18" customHeight="1" x14ac:dyDescent="0.25">
      <c r="A850" s="36">
        <v>482</v>
      </c>
      <c r="B850" s="36"/>
      <c r="C850" s="37"/>
      <c r="D850" s="38"/>
      <c r="E850" s="38"/>
      <c r="F850" s="79"/>
      <c r="G850" s="314" t="str">
        <f t="shared" ref="G850:G868" si="49">IF(AND(E850&lt;&gt;"",F850&lt;&gt;"",H850&lt;&gt;""),E850*F850,"")</f>
        <v/>
      </c>
      <c r="H850" s="87"/>
      <c r="I850" s="194" t="str">
        <f t="shared" si="48"/>
        <v/>
      </c>
    </row>
    <row r="851" spans="1:9" ht="18" customHeight="1" x14ac:dyDescent="0.25">
      <c r="A851" s="36">
        <v>483</v>
      </c>
      <c r="B851" s="36"/>
      <c r="C851" s="37"/>
      <c r="D851" s="38"/>
      <c r="E851" s="38"/>
      <c r="F851" s="79"/>
      <c r="G851" s="314" t="str">
        <f t="shared" si="49"/>
        <v/>
      </c>
      <c r="H851" s="87"/>
      <c r="I851" s="194" t="str">
        <f t="shared" si="48"/>
        <v/>
      </c>
    </row>
    <row r="852" spans="1:9" ht="18" customHeight="1" x14ac:dyDescent="0.25">
      <c r="A852" s="36">
        <v>484</v>
      </c>
      <c r="B852" s="36"/>
      <c r="C852" s="37"/>
      <c r="D852" s="38"/>
      <c r="E852" s="38"/>
      <c r="F852" s="79"/>
      <c r="G852" s="314" t="str">
        <f t="shared" si="49"/>
        <v/>
      </c>
      <c r="H852" s="87"/>
      <c r="I852" s="194" t="str">
        <f t="shared" si="48"/>
        <v/>
      </c>
    </row>
    <row r="853" spans="1:9" ht="18" customHeight="1" x14ac:dyDescent="0.25">
      <c r="A853" s="36">
        <v>485</v>
      </c>
      <c r="B853" s="36"/>
      <c r="C853" s="37"/>
      <c r="D853" s="38"/>
      <c r="E853" s="38"/>
      <c r="F853" s="79"/>
      <c r="G853" s="314" t="str">
        <f t="shared" si="49"/>
        <v/>
      </c>
      <c r="H853" s="87"/>
      <c r="I853" s="194" t="str">
        <f t="shared" si="48"/>
        <v/>
      </c>
    </row>
    <row r="854" spans="1:9" ht="18" customHeight="1" x14ac:dyDescent="0.25">
      <c r="A854" s="36">
        <v>486</v>
      </c>
      <c r="B854" s="36"/>
      <c r="C854" s="37"/>
      <c r="D854" s="38"/>
      <c r="E854" s="38"/>
      <c r="F854" s="79"/>
      <c r="G854" s="314" t="str">
        <f t="shared" si="49"/>
        <v/>
      </c>
      <c r="H854" s="87"/>
      <c r="I854" s="194" t="str">
        <f t="shared" si="48"/>
        <v/>
      </c>
    </row>
    <row r="855" spans="1:9" ht="18" customHeight="1" x14ac:dyDescent="0.25">
      <c r="A855" s="36">
        <v>487</v>
      </c>
      <c r="B855" s="36"/>
      <c r="C855" s="37"/>
      <c r="D855" s="38"/>
      <c r="E855" s="38"/>
      <c r="F855" s="79"/>
      <c r="G855" s="314" t="str">
        <f t="shared" si="49"/>
        <v/>
      </c>
      <c r="H855" s="87"/>
      <c r="I855" s="194" t="str">
        <f t="shared" si="48"/>
        <v/>
      </c>
    </row>
    <row r="856" spans="1:9" ht="18" customHeight="1" x14ac:dyDescent="0.25">
      <c r="A856" s="36">
        <v>488</v>
      </c>
      <c r="B856" s="36"/>
      <c r="C856" s="37"/>
      <c r="D856" s="38"/>
      <c r="E856" s="38"/>
      <c r="F856" s="79"/>
      <c r="G856" s="314" t="str">
        <f t="shared" si="49"/>
        <v/>
      </c>
      <c r="H856" s="87"/>
      <c r="I856" s="194" t="str">
        <f t="shared" si="48"/>
        <v/>
      </c>
    </row>
    <row r="857" spans="1:9" ht="18" customHeight="1" x14ac:dyDescent="0.25">
      <c r="A857" s="36">
        <v>489</v>
      </c>
      <c r="B857" s="36"/>
      <c r="C857" s="37"/>
      <c r="D857" s="38"/>
      <c r="E857" s="38"/>
      <c r="F857" s="79"/>
      <c r="G857" s="314" t="str">
        <f t="shared" si="49"/>
        <v/>
      </c>
      <c r="H857" s="87"/>
      <c r="I857" s="194" t="str">
        <f t="shared" si="48"/>
        <v/>
      </c>
    </row>
    <row r="858" spans="1:9" ht="18" customHeight="1" x14ac:dyDescent="0.25">
      <c r="A858" s="36">
        <v>490</v>
      </c>
      <c r="B858" s="36"/>
      <c r="C858" s="37"/>
      <c r="D858" s="38"/>
      <c r="E858" s="38"/>
      <c r="F858" s="79"/>
      <c r="G858" s="314" t="str">
        <f t="shared" si="49"/>
        <v/>
      </c>
      <c r="H858" s="87"/>
      <c r="I858" s="194" t="str">
        <f t="shared" si="48"/>
        <v/>
      </c>
    </row>
    <row r="859" spans="1:9" ht="18" customHeight="1" x14ac:dyDescent="0.25">
      <c r="A859" s="36">
        <v>491</v>
      </c>
      <c r="B859" s="36"/>
      <c r="C859" s="37"/>
      <c r="D859" s="38"/>
      <c r="E859" s="38"/>
      <c r="F859" s="79"/>
      <c r="G859" s="314" t="str">
        <f t="shared" si="49"/>
        <v/>
      </c>
      <c r="H859" s="87"/>
      <c r="I859" s="194" t="str">
        <f t="shared" si="48"/>
        <v/>
      </c>
    </row>
    <row r="860" spans="1:9" ht="18" customHeight="1" x14ac:dyDescent="0.25">
      <c r="A860" s="36">
        <v>492</v>
      </c>
      <c r="B860" s="36"/>
      <c r="C860" s="37"/>
      <c r="D860" s="38"/>
      <c r="E860" s="38"/>
      <c r="F860" s="79"/>
      <c r="G860" s="314" t="str">
        <f t="shared" si="49"/>
        <v/>
      </c>
      <c r="H860" s="87"/>
      <c r="I860" s="194" t="str">
        <f t="shared" si="48"/>
        <v/>
      </c>
    </row>
    <row r="861" spans="1:9" ht="18" customHeight="1" x14ac:dyDescent="0.25">
      <c r="A861" s="36">
        <v>493</v>
      </c>
      <c r="B861" s="36"/>
      <c r="C861" s="37"/>
      <c r="D861" s="38"/>
      <c r="E861" s="38"/>
      <c r="F861" s="79"/>
      <c r="G861" s="314" t="str">
        <f t="shared" si="49"/>
        <v/>
      </c>
      <c r="H861" s="87"/>
      <c r="I861" s="194" t="str">
        <f t="shared" si="48"/>
        <v/>
      </c>
    </row>
    <row r="862" spans="1:9" ht="18" customHeight="1" x14ac:dyDescent="0.25">
      <c r="A862" s="36">
        <v>494</v>
      </c>
      <c r="B862" s="36"/>
      <c r="C862" s="37"/>
      <c r="D862" s="38"/>
      <c r="E862" s="38"/>
      <c r="F862" s="79"/>
      <c r="G862" s="314" t="str">
        <f t="shared" si="49"/>
        <v/>
      </c>
      <c r="H862" s="87"/>
      <c r="I862" s="194" t="str">
        <f t="shared" si="48"/>
        <v/>
      </c>
    </row>
    <row r="863" spans="1:9" ht="18" customHeight="1" x14ac:dyDescent="0.25">
      <c r="A863" s="36">
        <v>495</v>
      </c>
      <c r="B863" s="36"/>
      <c r="C863" s="37"/>
      <c r="D863" s="38"/>
      <c r="E863" s="38"/>
      <c r="F863" s="79"/>
      <c r="G863" s="314" t="str">
        <f t="shared" si="49"/>
        <v/>
      </c>
      <c r="H863" s="87"/>
      <c r="I863" s="194" t="str">
        <f t="shared" si="48"/>
        <v/>
      </c>
    </row>
    <row r="864" spans="1:9" ht="18" customHeight="1" x14ac:dyDescent="0.25">
      <c r="A864" s="36">
        <v>496</v>
      </c>
      <c r="B864" s="36"/>
      <c r="C864" s="37"/>
      <c r="D864" s="38"/>
      <c r="E864" s="38"/>
      <c r="F864" s="79"/>
      <c r="G864" s="314" t="str">
        <f t="shared" si="49"/>
        <v/>
      </c>
      <c r="H864" s="87"/>
      <c r="I864" s="194" t="str">
        <f t="shared" si="48"/>
        <v/>
      </c>
    </row>
    <row r="865" spans="1:10" ht="18" customHeight="1" x14ac:dyDescent="0.25">
      <c r="A865" s="36">
        <v>497</v>
      </c>
      <c r="B865" s="36"/>
      <c r="C865" s="37"/>
      <c r="D865" s="38"/>
      <c r="E865" s="38"/>
      <c r="F865" s="79"/>
      <c r="G865" s="314" t="str">
        <f t="shared" si="49"/>
        <v/>
      </c>
      <c r="H865" s="87"/>
      <c r="I865" s="194" t="str">
        <f t="shared" si="48"/>
        <v/>
      </c>
    </row>
    <row r="866" spans="1:10" ht="18" customHeight="1" x14ac:dyDescent="0.25">
      <c r="A866" s="36">
        <v>498</v>
      </c>
      <c r="B866" s="36"/>
      <c r="C866" s="37"/>
      <c r="D866" s="38"/>
      <c r="E866" s="38"/>
      <c r="F866" s="79"/>
      <c r="G866" s="314" t="str">
        <f t="shared" si="49"/>
        <v/>
      </c>
      <c r="H866" s="87"/>
      <c r="I866" s="194" t="str">
        <f t="shared" si="48"/>
        <v/>
      </c>
    </row>
    <row r="867" spans="1:10" ht="18" customHeight="1" x14ac:dyDescent="0.25">
      <c r="A867" s="36">
        <v>499</v>
      </c>
      <c r="B867" s="36"/>
      <c r="C867" s="37"/>
      <c r="D867" s="38"/>
      <c r="E867" s="38"/>
      <c r="F867" s="79"/>
      <c r="G867" s="314" t="str">
        <f t="shared" si="49"/>
        <v/>
      </c>
      <c r="H867" s="87"/>
      <c r="I867" s="194" t="str">
        <f t="shared" si="48"/>
        <v/>
      </c>
    </row>
    <row r="868" spans="1:10" ht="18" customHeight="1" thickBot="1" x14ac:dyDescent="0.3">
      <c r="A868" s="39">
        <v>500</v>
      </c>
      <c r="B868" s="39"/>
      <c r="C868" s="40"/>
      <c r="D868" s="41"/>
      <c r="E868" s="41"/>
      <c r="F868" s="81"/>
      <c r="G868" s="315" t="str">
        <f t="shared" si="49"/>
        <v/>
      </c>
      <c r="H868" s="89"/>
      <c r="I868" s="194" t="str">
        <f t="shared" si="48"/>
        <v/>
      </c>
    </row>
    <row r="869" spans="1:10" ht="18" customHeight="1" thickBot="1" x14ac:dyDescent="0.3">
      <c r="F869" s="12" t="s">
        <v>147</v>
      </c>
      <c r="G869" s="281">
        <f>IF(stok&lt;&gt;"",SUM(G849:G868)+G834,0)</f>
        <v>0</v>
      </c>
      <c r="H869" s="321"/>
      <c r="J869" s="193">
        <f>IF(G869&gt;G834,ROW(A875),0)</f>
        <v>0</v>
      </c>
    </row>
    <row r="871" spans="1:10" ht="30.2" customHeight="1" x14ac:dyDescent="0.25">
      <c r="A871" s="524" t="s">
        <v>158</v>
      </c>
      <c r="B871" s="524"/>
      <c r="C871" s="524"/>
      <c r="D871" s="524"/>
      <c r="E871" s="524"/>
      <c r="F871" s="524"/>
      <c r="G871" s="524"/>
      <c r="H871" s="524"/>
    </row>
    <row r="873" spans="1:10" ht="18.75" x14ac:dyDescent="0.3">
      <c r="A873" s="349" t="s">
        <v>43</v>
      </c>
      <c r="B873" s="350">
        <f ca="1">imzatarihi</f>
        <v>46091</v>
      </c>
      <c r="C873" s="352" t="s">
        <v>44</v>
      </c>
      <c r="D873" s="348" t="str">
        <f>IF(kurulusyetkilisi&gt;0,kurulusyetkilisi,"")</f>
        <v/>
      </c>
      <c r="E873" s="43"/>
      <c r="F873" s="43"/>
      <c r="G873" s="43"/>
    </row>
    <row r="874" spans="1:10" ht="18.75" x14ac:dyDescent="0.3">
      <c r="A874" s="43"/>
      <c r="B874" s="351"/>
      <c r="C874" s="352" t="s">
        <v>45</v>
      </c>
      <c r="D874" s="43"/>
      <c r="E874" s="43"/>
      <c r="F874" s="349"/>
      <c r="G874" s="43"/>
    </row>
    <row r="876" spans="1:10" x14ac:dyDescent="0.25">
      <c r="A876" s="501" t="s">
        <v>123</v>
      </c>
      <c r="B876" s="501"/>
      <c r="C876" s="501"/>
      <c r="D876" s="501"/>
      <c r="E876" s="501"/>
      <c r="F876" s="501"/>
      <c r="G876" s="501"/>
      <c r="H876" s="501"/>
      <c r="I876" s="14"/>
    </row>
    <row r="877" spans="1:10" x14ac:dyDescent="0.25">
      <c r="A877" s="489" t="str">
        <f>IF(YilDonem&lt;&gt;"",CONCATENATE(YilDonem," dönemine aittir."),"")</f>
        <v/>
      </c>
      <c r="B877" s="489"/>
      <c r="C877" s="489"/>
      <c r="D877" s="489"/>
      <c r="E877" s="489"/>
      <c r="F877" s="489"/>
      <c r="G877" s="489"/>
      <c r="H877" s="489"/>
      <c r="I877" s="14"/>
    </row>
    <row r="878" spans="1:10" ht="15.95" customHeight="1" thickBot="1" x14ac:dyDescent="0.3">
      <c r="A878" s="519" t="s">
        <v>149</v>
      </c>
      <c r="B878" s="519"/>
      <c r="C878" s="519"/>
      <c r="D878" s="519"/>
      <c r="E878" s="519"/>
      <c r="F878" s="519"/>
      <c r="G878" s="519"/>
      <c r="H878" s="519"/>
      <c r="I878" s="14"/>
    </row>
    <row r="879" spans="1:10" ht="31.7" customHeight="1" thickBot="1" x14ac:dyDescent="0.3">
      <c r="A879" s="520" t="s">
        <v>1</v>
      </c>
      <c r="B879" s="521"/>
      <c r="C879" s="493" t="str">
        <f>IF(ProjeNo&gt;0,ProjeNo,"")</f>
        <v/>
      </c>
      <c r="D879" s="494"/>
      <c r="E879" s="494"/>
      <c r="F879" s="494"/>
      <c r="G879" s="494"/>
      <c r="H879" s="495"/>
      <c r="I879" s="14"/>
    </row>
    <row r="880" spans="1:10" ht="45" customHeight="1" thickBot="1" x14ac:dyDescent="0.3">
      <c r="A880" s="522" t="s">
        <v>11</v>
      </c>
      <c r="B880" s="523"/>
      <c r="C880" s="498" t="str">
        <f>IF(ProjeAdi&gt;0,ProjeAdi,"")</f>
        <v/>
      </c>
      <c r="D880" s="499"/>
      <c r="E880" s="499"/>
      <c r="F880" s="499"/>
      <c r="G880" s="499"/>
      <c r="H880" s="500"/>
      <c r="I880" s="14"/>
    </row>
    <row r="881" spans="1:11" ht="30.2" customHeight="1" thickBot="1" x14ac:dyDescent="0.3">
      <c r="A881" s="525" t="s">
        <v>162</v>
      </c>
      <c r="B881" s="526"/>
      <c r="C881" s="498" t="str">
        <f>IF($C$6&lt;&gt;"",$C$6,"")</f>
        <v/>
      </c>
      <c r="D881" s="499"/>
      <c r="E881" s="499"/>
      <c r="F881" s="499"/>
      <c r="G881" s="499"/>
      <c r="H881" s="500"/>
      <c r="I881" s="14"/>
    </row>
    <row r="882" spans="1:11" s="83" customFormat="1" ht="37.15" customHeight="1" x14ac:dyDescent="0.25">
      <c r="A882" s="487" t="s">
        <v>7</v>
      </c>
      <c r="B882" s="487" t="s">
        <v>118</v>
      </c>
      <c r="C882" s="487" t="s">
        <v>119</v>
      </c>
      <c r="D882" s="487" t="s">
        <v>124</v>
      </c>
      <c r="E882" s="487" t="s">
        <v>125</v>
      </c>
      <c r="F882" s="487" t="s">
        <v>166</v>
      </c>
      <c r="G882" s="530" t="s">
        <v>46</v>
      </c>
      <c r="H882" s="530" t="s">
        <v>126</v>
      </c>
      <c r="I882" s="111"/>
      <c r="J882" s="126"/>
      <c r="K882" s="126"/>
    </row>
    <row r="883" spans="1:11" ht="18" customHeight="1" thickBot="1" x14ac:dyDescent="0.3">
      <c r="A883" s="505"/>
      <c r="B883" s="505"/>
      <c r="C883" s="505"/>
      <c r="D883" s="505"/>
      <c r="E883" s="505"/>
      <c r="F883" s="505"/>
      <c r="G883" s="531"/>
      <c r="H883" s="531"/>
      <c r="I883" s="14"/>
    </row>
    <row r="884" spans="1:11" ht="18" customHeight="1" x14ac:dyDescent="0.25">
      <c r="A884" s="54">
        <v>501</v>
      </c>
      <c r="B884" s="54"/>
      <c r="C884" s="55"/>
      <c r="D884" s="77"/>
      <c r="E884" s="77"/>
      <c r="F884" s="69"/>
      <c r="G884" s="297" t="str">
        <f>IF(AND(E884&lt;&gt;"",F884&lt;&gt;"",H884&lt;&gt;""),E884*F884,"")</f>
        <v/>
      </c>
      <c r="H884" s="85"/>
      <c r="I884" s="194" t="str">
        <f t="shared" ref="I884:I903" si="50">IF(AND(C884&lt;&gt;"",H884=""),"Stok Çıkış Tarihi Yazılmalıdır.","")</f>
        <v/>
      </c>
    </row>
    <row r="885" spans="1:11" ht="18" customHeight="1" x14ac:dyDescent="0.25">
      <c r="A885" s="36">
        <v>502</v>
      </c>
      <c r="B885" s="36"/>
      <c r="C885" s="37"/>
      <c r="D885" s="38"/>
      <c r="E885" s="38"/>
      <c r="F885" s="79"/>
      <c r="G885" s="314" t="str">
        <f t="shared" ref="G885:G903" si="51">IF(AND(E885&lt;&gt;"",F885&lt;&gt;"",H885&lt;&gt;""),E885*F885,"")</f>
        <v/>
      </c>
      <c r="H885" s="87"/>
      <c r="I885" s="194" t="str">
        <f t="shared" si="50"/>
        <v/>
      </c>
    </row>
    <row r="886" spans="1:11" ht="18" customHeight="1" x14ac:dyDescent="0.25">
      <c r="A886" s="36">
        <v>503</v>
      </c>
      <c r="B886" s="36"/>
      <c r="C886" s="37"/>
      <c r="D886" s="38"/>
      <c r="E886" s="38"/>
      <c r="F886" s="79"/>
      <c r="G886" s="314" t="str">
        <f t="shared" si="51"/>
        <v/>
      </c>
      <c r="H886" s="87"/>
      <c r="I886" s="194" t="str">
        <f t="shared" si="50"/>
        <v/>
      </c>
    </row>
    <row r="887" spans="1:11" ht="18" customHeight="1" x14ac:dyDescent="0.25">
      <c r="A887" s="36">
        <v>504</v>
      </c>
      <c r="B887" s="36"/>
      <c r="C887" s="37"/>
      <c r="D887" s="38"/>
      <c r="E887" s="38"/>
      <c r="F887" s="79"/>
      <c r="G887" s="314" t="str">
        <f t="shared" si="51"/>
        <v/>
      </c>
      <c r="H887" s="87"/>
      <c r="I887" s="194" t="str">
        <f t="shared" si="50"/>
        <v/>
      </c>
    </row>
    <row r="888" spans="1:11" ht="18" customHeight="1" x14ac:dyDescent="0.25">
      <c r="A888" s="36">
        <v>505</v>
      </c>
      <c r="B888" s="36"/>
      <c r="C888" s="37"/>
      <c r="D888" s="38"/>
      <c r="E888" s="38"/>
      <c r="F888" s="79"/>
      <c r="G888" s="314" t="str">
        <f t="shared" si="51"/>
        <v/>
      </c>
      <c r="H888" s="87"/>
      <c r="I888" s="194" t="str">
        <f t="shared" si="50"/>
        <v/>
      </c>
    </row>
    <row r="889" spans="1:11" ht="18" customHeight="1" x14ac:dyDescent="0.25">
      <c r="A889" s="36">
        <v>506</v>
      </c>
      <c r="B889" s="36"/>
      <c r="C889" s="37"/>
      <c r="D889" s="38"/>
      <c r="E889" s="38"/>
      <c r="F889" s="79"/>
      <c r="G889" s="314" t="str">
        <f t="shared" si="51"/>
        <v/>
      </c>
      <c r="H889" s="87"/>
      <c r="I889" s="194" t="str">
        <f t="shared" si="50"/>
        <v/>
      </c>
    </row>
    <row r="890" spans="1:11" ht="18" customHeight="1" x14ac:dyDescent="0.25">
      <c r="A890" s="36">
        <v>507</v>
      </c>
      <c r="B890" s="36"/>
      <c r="C890" s="37"/>
      <c r="D890" s="38"/>
      <c r="E890" s="38"/>
      <c r="F890" s="79"/>
      <c r="G890" s="314" t="str">
        <f t="shared" si="51"/>
        <v/>
      </c>
      <c r="H890" s="87"/>
      <c r="I890" s="194" t="str">
        <f t="shared" si="50"/>
        <v/>
      </c>
    </row>
    <row r="891" spans="1:11" ht="18" customHeight="1" x14ac:dyDescent="0.25">
      <c r="A891" s="36">
        <v>508</v>
      </c>
      <c r="B891" s="36"/>
      <c r="C891" s="37"/>
      <c r="D891" s="38"/>
      <c r="E891" s="38"/>
      <c r="F891" s="79"/>
      <c r="G891" s="314" t="str">
        <f t="shared" si="51"/>
        <v/>
      </c>
      <c r="H891" s="87"/>
      <c r="I891" s="194" t="str">
        <f t="shared" si="50"/>
        <v/>
      </c>
    </row>
    <row r="892" spans="1:11" ht="18" customHeight="1" x14ac:dyDescent="0.25">
      <c r="A892" s="36">
        <v>509</v>
      </c>
      <c r="B892" s="36"/>
      <c r="C892" s="37"/>
      <c r="D892" s="38"/>
      <c r="E892" s="38"/>
      <c r="F892" s="79"/>
      <c r="G892" s="314" t="str">
        <f t="shared" si="51"/>
        <v/>
      </c>
      <c r="H892" s="87"/>
      <c r="I892" s="194" t="str">
        <f t="shared" si="50"/>
        <v/>
      </c>
    </row>
    <row r="893" spans="1:11" ht="18" customHeight="1" x14ac:dyDescent="0.25">
      <c r="A893" s="36">
        <v>510</v>
      </c>
      <c r="B893" s="36"/>
      <c r="C893" s="37"/>
      <c r="D893" s="38"/>
      <c r="E893" s="38"/>
      <c r="F893" s="79"/>
      <c r="G893" s="314" t="str">
        <f t="shared" si="51"/>
        <v/>
      </c>
      <c r="H893" s="87"/>
      <c r="I893" s="194" t="str">
        <f t="shared" si="50"/>
        <v/>
      </c>
    </row>
    <row r="894" spans="1:11" ht="18" customHeight="1" x14ac:dyDescent="0.25">
      <c r="A894" s="36">
        <v>511</v>
      </c>
      <c r="B894" s="36"/>
      <c r="C894" s="37"/>
      <c r="D894" s="38"/>
      <c r="E894" s="38"/>
      <c r="F894" s="79"/>
      <c r="G894" s="314" t="str">
        <f t="shared" si="51"/>
        <v/>
      </c>
      <c r="H894" s="87"/>
      <c r="I894" s="194" t="str">
        <f t="shared" si="50"/>
        <v/>
      </c>
    </row>
    <row r="895" spans="1:11" ht="18" customHeight="1" x14ac:dyDescent="0.25">
      <c r="A895" s="36">
        <v>512</v>
      </c>
      <c r="B895" s="36"/>
      <c r="C895" s="37"/>
      <c r="D895" s="38"/>
      <c r="E895" s="38"/>
      <c r="F895" s="79"/>
      <c r="G895" s="314" t="str">
        <f t="shared" si="51"/>
        <v/>
      </c>
      <c r="H895" s="87"/>
      <c r="I895" s="194" t="str">
        <f t="shared" si="50"/>
        <v/>
      </c>
    </row>
    <row r="896" spans="1:11" ht="18" customHeight="1" x14ac:dyDescent="0.25">
      <c r="A896" s="36">
        <v>513</v>
      </c>
      <c r="B896" s="36"/>
      <c r="C896" s="37"/>
      <c r="D896" s="38"/>
      <c r="E896" s="38"/>
      <c r="F896" s="79"/>
      <c r="G896" s="314" t="str">
        <f t="shared" si="51"/>
        <v/>
      </c>
      <c r="H896" s="87"/>
      <c r="I896" s="194" t="str">
        <f t="shared" si="50"/>
        <v/>
      </c>
    </row>
    <row r="897" spans="1:10" ht="18" customHeight="1" x14ac:dyDescent="0.25">
      <c r="A897" s="36">
        <v>514</v>
      </c>
      <c r="B897" s="36"/>
      <c r="C897" s="37"/>
      <c r="D897" s="38"/>
      <c r="E897" s="38"/>
      <c r="F897" s="79"/>
      <c r="G897" s="314" t="str">
        <f t="shared" si="51"/>
        <v/>
      </c>
      <c r="H897" s="87"/>
      <c r="I897" s="194" t="str">
        <f t="shared" si="50"/>
        <v/>
      </c>
    </row>
    <row r="898" spans="1:10" ht="18" customHeight="1" x14ac:dyDescent="0.25">
      <c r="A898" s="36">
        <v>515</v>
      </c>
      <c r="B898" s="36"/>
      <c r="C898" s="37"/>
      <c r="D898" s="38"/>
      <c r="E898" s="38"/>
      <c r="F898" s="79"/>
      <c r="G898" s="314" t="str">
        <f t="shared" si="51"/>
        <v/>
      </c>
      <c r="H898" s="87"/>
      <c r="I898" s="194" t="str">
        <f t="shared" si="50"/>
        <v/>
      </c>
    </row>
    <row r="899" spans="1:10" ht="18" customHeight="1" x14ac:dyDescent="0.25">
      <c r="A899" s="36">
        <v>516</v>
      </c>
      <c r="B899" s="36"/>
      <c r="C899" s="37"/>
      <c r="D899" s="38"/>
      <c r="E899" s="38"/>
      <c r="F899" s="79"/>
      <c r="G899" s="314" t="str">
        <f t="shared" si="51"/>
        <v/>
      </c>
      <c r="H899" s="87"/>
      <c r="I899" s="194" t="str">
        <f t="shared" si="50"/>
        <v/>
      </c>
    </row>
    <row r="900" spans="1:10" ht="18" customHeight="1" x14ac:dyDescent="0.25">
      <c r="A900" s="36">
        <v>517</v>
      </c>
      <c r="B900" s="36"/>
      <c r="C900" s="37"/>
      <c r="D900" s="38"/>
      <c r="E900" s="38"/>
      <c r="F900" s="79"/>
      <c r="G900" s="314" t="str">
        <f t="shared" si="51"/>
        <v/>
      </c>
      <c r="H900" s="87"/>
      <c r="I900" s="194" t="str">
        <f t="shared" si="50"/>
        <v/>
      </c>
    </row>
    <row r="901" spans="1:10" ht="18" customHeight="1" x14ac:dyDescent="0.25">
      <c r="A901" s="36">
        <v>518</v>
      </c>
      <c r="B901" s="36"/>
      <c r="C901" s="37"/>
      <c r="D901" s="38"/>
      <c r="E901" s="38"/>
      <c r="F901" s="79"/>
      <c r="G901" s="314" t="str">
        <f t="shared" si="51"/>
        <v/>
      </c>
      <c r="H901" s="87"/>
      <c r="I901" s="194" t="str">
        <f t="shared" si="50"/>
        <v/>
      </c>
    </row>
    <row r="902" spans="1:10" ht="18" customHeight="1" x14ac:dyDescent="0.25">
      <c r="A902" s="36">
        <v>519</v>
      </c>
      <c r="B902" s="36"/>
      <c r="C902" s="37"/>
      <c r="D902" s="38"/>
      <c r="E902" s="38"/>
      <c r="F902" s="79"/>
      <c r="G902" s="314" t="str">
        <f t="shared" si="51"/>
        <v/>
      </c>
      <c r="H902" s="87"/>
      <c r="I902" s="194" t="str">
        <f t="shared" si="50"/>
        <v/>
      </c>
    </row>
    <row r="903" spans="1:10" ht="18" customHeight="1" thickBot="1" x14ac:dyDescent="0.3">
      <c r="A903" s="39">
        <v>520</v>
      </c>
      <c r="B903" s="39"/>
      <c r="C903" s="40"/>
      <c r="D903" s="41"/>
      <c r="E903" s="41"/>
      <c r="F903" s="81"/>
      <c r="G903" s="315" t="str">
        <f t="shared" si="51"/>
        <v/>
      </c>
      <c r="H903" s="89"/>
      <c r="I903" s="194" t="str">
        <f t="shared" si="50"/>
        <v/>
      </c>
    </row>
    <row r="904" spans="1:10" ht="18" customHeight="1" thickBot="1" x14ac:dyDescent="0.3">
      <c r="F904" s="12" t="s">
        <v>147</v>
      </c>
      <c r="G904" s="281">
        <f>IF(stok&lt;&gt;"",SUM(G884:G903)+G869,0)</f>
        <v>0</v>
      </c>
      <c r="H904" s="321"/>
      <c r="J904" s="193">
        <f>IF(G904&gt;G869,ROW(A910),0)</f>
        <v>0</v>
      </c>
    </row>
    <row r="906" spans="1:10" ht="30.2" customHeight="1" x14ac:dyDescent="0.25">
      <c r="A906" s="524" t="s">
        <v>158</v>
      </c>
      <c r="B906" s="524"/>
      <c r="C906" s="524"/>
      <c r="D906" s="524"/>
      <c r="E906" s="524"/>
      <c r="F906" s="524"/>
      <c r="G906" s="524"/>
      <c r="H906" s="524"/>
    </row>
    <row r="908" spans="1:10" ht="18.75" x14ac:dyDescent="0.3">
      <c r="A908" s="349" t="s">
        <v>43</v>
      </c>
      <c r="B908" s="350">
        <f ca="1">imzatarihi</f>
        <v>46091</v>
      </c>
      <c r="C908" s="352" t="s">
        <v>44</v>
      </c>
      <c r="D908" s="348" t="str">
        <f>IF(kurulusyetkilisi&gt;0,kurulusyetkilisi,"")</f>
        <v/>
      </c>
      <c r="E908" s="43"/>
      <c r="F908" s="43"/>
      <c r="G908" s="43"/>
    </row>
    <row r="909" spans="1:10" ht="18.75" x14ac:dyDescent="0.3">
      <c r="A909" s="43"/>
      <c r="B909" s="351"/>
      <c r="C909" s="352" t="s">
        <v>45</v>
      </c>
      <c r="D909" s="43"/>
      <c r="E909" s="43"/>
      <c r="F909" s="349"/>
      <c r="G909" s="43"/>
    </row>
    <row r="911" spans="1:10" x14ac:dyDescent="0.25">
      <c r="A911" s="501" t="s">
        <v>123</v>
      </c>
      <c r="B911" s="501"/>
      <c r="C911" s="501"/>
      <c r="D911" s="501"/>
      <c r="E911" s="501"/>
      <c r="F911" s="501"/>
      <c r="G911" s="501"/>
      <c r="H911" s="501"/>
      <c r="I911" s="14"/>
    </row>
    <row r="912" spans="1:10" x14ac:dyDescent="0.25">
      <c r="A912" s="489" t="str">
        <f>IF(YilDonem&lt;&gt;"",CONCATENATE(YilDonem," dönemine aittir."),"")</f>
        <v/>
      </c>
      <c r="B912" s="489"/>
      <c r="C912" s="489"/>
      <c r="D912" s="489"/>
      <c r="E912" s="489"/>
      <c r="F912" s="489"/>
      <c r="G912" s="489"/>
      <c r="H912" s="489"/>
      <c r="I912" s="14"/>
    </row>
    <row r="913" spans="1:11" ht="15.95" customHeight="1" thickBot="1" x14ac:dyDescent="0.3">
      <c r="A913" s="519" t="s">
        <v>149</v>
      </c>
      <c r="B913" s="519"/>
      <c r="C913" s="519"/>
      <c r="D913" s="519"/>
      <c r="E913" s="519"/>
      <c r="F913" s="519"/>
      <c r="G913" s="519"/>
      <c r="H913" s="519"/>
      <c r="I913" s="14"/>
    </row>
    <row r="914" spans="1:11" ht="31.7" customHeight="1" thickBot="1" x14ac:dyDescent="0.3">
      <c r="A914" s="520" t="s">
        <v>1</v>
      </c>
      <c r="B914" s="521"/>
      <c r="C914" s="493" t="str">
        <f>IF(ProjeNo&gt;0,ProjeNo,"")</f>
        <v/>
      </c>
      <c r="D914" s="494"/>
      <c r="E914" s="494"/>
      <c r="F914" s="494"/>
      <c r="G914" s="494"/>
      <c r="H914" s="495"/>
      <c r="I914" s="14"/>
    </row>
    <row r="915" spans="1:11" ht="45" customHeight="1" thickBot="1" x14ac:dyDescent="0.3">
      <c r="A915" s="522" t="s">
        <v>11</v>
      </c>
      <c r="B915" s="523"/>
      <c r="C915" s="498" t="str">
        <f>IF(ProjeAdi&gt;0,ProjeAdi,"")</f>
        <v/>
      </c>
      <c r="D915" s="499"/>
      <c r="E915" s="499"/>
      <c r="F915" s="499"/>
      <c r="G915" s="499"/>
      <c r="H915" s="500"/>
      <c r="I915" s="14"/>
    </row>
    <row r="916" spans="1:11" ht="30.2" customHeight="1" thickBot="1" x14ac:dyDescent="0.3">
      <c r="A916" s="525" t="s">
        <v>162</v>
      </c>
      <c r="B916" s="526"/>
      <c r="C916" s="498" t="str">
        <f>IF($C$6&lt;&gt;"",$C$6,"")</f>
        <v/>
      </c>
      <c r="D916" s="499"/>
      <c r="E916" s="499"/>
      <c r="F916" s="499"/>
      <c r="G916" s="499"/>
      <c r="H916" s="500"/>
      <c r="I916" s="14"/>
    </row>
    <row r="917" spans="1:11" s="83" customFormat="1" ht="37.15" customHeight="1" x14ac:dyDescent="0.25">
      <c r="A917" s="487" t="s">
        <v>7</v>
      </c>
      <c r="B917" s="487" t="s">
        <v>118</v>
      </c>
      <c r="C917" s="487" t="s">
        <v>119</v>
      </c>
      <c r="D917" s="487" t="s">
        <v>124</v>
      </c>
      <c r="E917" s="487" t="s">
        <v>125</v>
      </c>
      <c r="F917" s="487" t="s">
        <v>166</v>
      </c>
      <c r="G917" s="530" t="s">
        <v>46</v>
      </c>
      <c r="H917" s="530" t="s">
        <v>126</v>
      </c>
      <c r="I917" s="111"/>
      <c r="J917" s="126"/>
      <c r="K917" s="126"/>
    </row>
    <row r="918" spans="1:11" ht="18" customHeight="1" thickBot="1" x14ac:dyDescent="0.3">
      <c r="A918" s="505"/>
      <c r="B918" s="505"/>
      <c r="C918" s="505"/>
      <c r="D918" s="505"/>
      <c r="E918" s="505"/>
      <c r="F918" s="505"/>
      <c r="G918" s="531"/>
      <c r="H918" s="531"/>
      <c r="I918" s="14"/>
    </row>
    <row r="919" spans="1:11" ht="18" customHeight="1" x14ac:dyDescent="0.25">
      <c r="A919" s="54">
        <v>521</v>
      </c>
      <c r="B919" s="54"/>
      <c r="C919" s="55"/>
      <c r="D919" s="77"/>
      <c r="E919" s="77"/>
      <c r="F919" s="69"/>
      <c r="G919" s="297" t="str">
        <f>IF(AND(E919&lt;&gt;"",F919&lt;&gt;"",H919&lt;&gt;""),E919*F919,"")</f>
        <v/>
      </c>
      <c r="H919" s="85"/>
      <c r="I919" s="194" t="str">
        <f t="shared" ref="I919:I938" si="52">IF(AND(C919&lt;&gt;"",H919=""),"Stok Çıkış Tarihi Yazılmalıdır.","")</f>
        <v/>
      </c>
    </row>
    <row r="920" spans="1:11" ht="18" customHeight="1" x14ac:dyDescent="0.25">
      <c r="A920" s="36">
        <v>522</v>
      </c>
      <c r="B920" s="36"/>
      <c r="C920" s="37"/>
      <c r="D920" s="38"/>
      <c r="E920" s="38"/>
      <c r="F920" s="79"/>
      <c r="G920" s="314" t="str">
        <f t="shared" ref="G920:G938" si="53">IF(AND(E920&lt;&gt;"",F920&lt;&gt;"",H920&lt;&gt;""),E920*F920,"")</f>
        <v/>
      </c>
      <c r="H920" s="87"/>
      <c r="I920" s="194" t="str">
        <f t="shared" si="52"/>
        <v/>
      </c>
    </row>
    <row r="921" spans="1:11" ht="18" customHeight="1" x14ac:dyDescent="0.25">
      <c r="A921" s="36">
        <v>523</v>
      </c>
      <c r="B921" s="36"/>
      <c r="C921" s="37"/>
      <c r="D921" s="38"/>
      <c r="E921" s="38"/>
      <c r="F921" s="79"/>
      <c r="G921" s="314" t="str">
        <f t="shared" si="53"/>
        <v/>
      </c>
      <c r="H921" s="87"/>
      <c r="I921" s="194" t="str">
        <f t="shared" si="52"/>
        <v/>
      </c>
    </row>
    <row r="922" spans="1:11" ht="18" customHeight="1" x14ac:dyDescent="0.25">
      <c r="A922" s="36">
        <v>524</v>
      </c>
      <c r="B922" s="36"/>
      <c r="C922" s="37"/>
      <c r="D922" s="38"/>
      <c r="E922" s="38"/>
      <c r="F922" s="79"/>
      <c r="G922" s="314" t="str">
        <f t="shared" si="53"/>
        <v/>
      </c>
      <c r="H922" s="87"/>
      <c r="I922" s="194" t="str">
        <f t="shared" si="52"/>
        <v/>
      </c>
    </row>
    <row r="923" spans="1:11" ht="18" customHeight="1" x14ac:dyDescent="0.25">
      <c r="A923" s="36">
        <v>525</v>
      </c>
      <c r="B923" s="36"/>
      <c r="C923" s="37"/>
      <c r="D923" s="38"/>
      <c r="E923" s="38"/>
      <c r="F923" s="79"/>
      <c r="G923" s="314" t="str">
        <f t="shared" si="53"/>
        <v/>
      </c>
      <c r="H923" s="87"/>
      <c r="I923" s="194" t="str">
        <f t="shared" si="52"/>
        <v/>
      </c>
    </row>
    <row r="924" spans="1:11" ht="18" customHeight="1" x14ac:dyDescent="0.25">
      <c r="A924" s="36">
        <v>526</v>
      </c>
      <c r="B924" s="36"/>
      <c r="C924" s="37"/>
      <c r="D924" s="38"/>
      <c r="E924" s="38"/>
      <c r="F924" s="79"/>
      <c r="G924" s="314" t="str">
        <f t="shared" si="53"/>
        <v/>
      </c>
      <c r="H924" s="87"/>
      <c r="I924" s="194" t="str">
        <f t="shared" si="52"/>
        <v/>
      </c>
    </row>
    <row r="925" spans="1:11" ht="18" customHeight="1" x14ac:dyDescent="0.25">
      <c r="A925" s="36">
        <v>527</v>
      </c>
      <c r="B925" s="36"/>
      <c r="C925" s="37"/>
      <c r="D925" s="38"/>
      <c r="E925" s="38"/>
      <c r="F925" s="79"/>
      <c r="G925" s="314" t="str">
        <f t="shared" si="53"/>
        <v/>
      </c>
      <c r="H925" s="87"/>
      <c r="I925" s="194" t="str">
        <f t="shared" si="52"/>
        <v/>
      </c>
    </row>
    <row r="926" spans="1:11" ht="18" customHeight="1" x14ac:dyDescent="0.25">
      <c r="A926" s="36">
        <v>528</v>
      </c>
      <c r="B926" s="36"/>
      <c r="C926" s="37"/>
      <c r="D926" s="38"/>
      <c r="E926" s="38"/>
      <c r="F926" s="79"/>
      <c r="G926" s="314" t="str">
        <f t="shared" si="53"/>
        <v/>
      </c>
      <c r="H926" s="87"/>
      <c r="I926" s="194" t="str">
        <f t="shared" si="52"/>
        <v/>
      </c>
    </row>
    <row r="927" spans="1:11" ht="18" customHeight="1" x14ac:dyDescent="0.25">
      <c r="A927" s="36">
        <v>529</v>
      </c>
      <c r="B927" s="36"/>
      <c r="C927" s="37"/>
      <c r="D927" s="38"/>
      <c r="E927" s="38"/>
      <c r="F927" s="79"/>
      <c r="G927" s="314" t="str">
        <f t="shared" si="53"/>
        <v/>
      </c>
      <c r="H927" s="87"/>
      <c r="I927" s="194" t="str">
        <f t="shared" si="52"/>
        <v/>
      </c>
    </row>
    <row r="928" spans="1:11" ht="18" customHeight="1" x14ac:dyDescent="0.25">
      <c r="A928" s="36">
        <v>530</v>
      </c>
      <c r="B928" s="36"/>
      <c r="C928" s="37"/>
      <c r="D928" s="38"/>
      <c r="E928" s="38"/>
      <c r="F928" s="79"/>
      <c r="G928" s="314" t="str">
        <f t="shared" si="53"/>
        <v/>
      </c>
      <c r="H928" s="87"/>
      <c r="I928" s="194" t="str">
        <f t="shared" si="52"/>
        <v/>
      </c>
    </row>
    <row r="929" spans="1:10" ht="18" customHeight="1" x14ac:dyDescent="0.25">
      <c r="A929" s="36">
        <v>531</v>
      </c>
      <c r="B929" s="36"/>
      <c r="C929" s="37"/>
      <c r="D929" s="38"/>
      <c r="E929" s="38"/>
      <c r="F929" s="79"/>
      <c r="G929" s="314" t="str">
        <f t="shared" si="53"/>
        <v/>
      </c>
      <c r="H929" s="87"/>
      <c r="I929" s="194" t="str">
        <f t="shared" si="52"/>
        <v/>
      </c>
    </row>
    <row r="930" spans="1:10" ht="18" customHeight="1" x14ac:dyDescent="0.25">
      <c r="A930" s="36">
        <v>532</v>
      </c>
      <c r="B930" s="36"/>
      <c r="C930" s="37"/>
      <c r="D930" s="38"/>
      <c r="E930" s="38"/>
      <c r="F930" s="79"/>
      <c r="G930" s="314" t="str">
        <f t="shared" si="53"/>
        <v/>
      </c>
      <c r="H930" s="87"/>
      <c r="I930" s="194" t="str">
        <f t="shared" si="52"/>
        <v/>
      </c>
    </row>
    <row r="931" spans="1:10" ht="18" customHeight="1" x14ac:dyDescent="0.25">
      <c r="A931" s="36">
        <v>533</v>
      </c>
      <c r="B931" s="36"/>
      <c r="C931" s="37"/>
      <c r="D931" s="38"/>
      <c r="E931" s="38"/>
      <c r="F931" s="79"/>
      <c r="G931" s="314" t="str">
        <f t="shared" si="53"/>
        <v/>
      </c>
      <c r="H931" s="87"/>
      <c r="I931" s="194" t="str">
        <f t="shared" si="52"/>
        <v/>
      </c>
    </row>
    <row r="932" spans="1:10" ht="18" customHeight="1" x14ac:dyDescent="0.25">
      <c r="A932" s="36">
        <v>534</v>
      </c>
      <c r="B932" s="36"/>
      <c r="C932" s="37"/>
      <c r="D932" s="38"/>
      <c r="E932" s="38"/>
      <c r="F932" s="79"/>
      <c r="G932" s="314" t="str">
        <f t="shared" si="53"/>
        <v/>
      </c>
      <c r="H932" s="87"/>
      <c r="I932" s="194" t="str">
        <f t="shared" si="52"/>
        <v/>
      </c>
    </row>
    <row r="933" spans="1:10" ht="18" customHeight="1" x14ac:dyDescent="0.25">
      <c r="A933" s="36">
        <v>535</v>
      </c>
      <c r="B933" s="36"/>
      <c r="C933" s="37"/>
      <c r="D933" s="38"/>
      <c r="E933" s="38"/>
      <c r="F933" s="79"/>
      <c r="G933" s="314" t="str">
        <f t="shared" si="53"/>
        <v/>
      </c>
      <c r="H933" s="87"/>
      <c r="I933" s="194" t="str">
        <f t="shared" si="52"/>
        <v/>
      </c>
    </row>
    <row r="934" spans="1:10" ht="18" customHeight="1" x14ac:dyDescent="0.25">
      <c r="A934" s="36">
        <v>536</v>
      </c>
      <c r="B934" s="36"/>
      <c r="C934" s="37"/>
      <c r="D934" s="38"/>
      <c r="E934" s="38"/>
      <c r="F934" s="79"/>
      <c r="G934" s="314" t="str">
        <f t="shared" si="53"/>
        <v/>
      </c>
      <c r="H934" s="87"/>
      <c r="I934" s="194" t="str">
        <f t="shared" si="52"/>
        <v/>
      </c>
    </row>
    <row r="935" spans="1:10" ht="18" customHeight="1" x14ac:dyDescent="0.25">
      <c r="A935" s="36">
        <v>537</v>
      </c>
      <c r="B935" s="36"/>
      <c r="C935" s="37"/>
      <c r="D935" s="38"/>
      <c r="E935" s="38"/>
      <c r="F935" s="79"/>
      <c r="G935" s="314" t="str">
        <f t="shared" si="53"/>
        <v/>
      </c>
      <c r="H935" s="87"/>
      <c r="I935" s="194" t="str">
        <f t="shared" si="52"/>
        <v/>
      </c>
    </row>
    <row r="936" spans="1:10" ht="18" customHeight="1" x14ac:dyDescent="0.25">
      <c r="A936" s="36">
        <v>538</v>
      </c>
      <c r="B936" s="36"/>
      <c r="C936" s="37"/>
      <c r="D936" s="38"/>
      <c r="E936" s="38"/>
      <c r="F936" s="79"/>
      <c r="G936" s="314" t="str">
        <f t="shared" si="53"/>
        <v/>
      </c>
      <c r="H936" s="87"/>
      <c r="I936" s="194" t="str">
        <f t="shared" si="52"/>
        <v/>
      </c>
    </row>
    <row r="937" spans="1:10" ht="18" customHeight="1" x14ac:dyDescent="0.25">
      <c r="A937" s="36">
        <v>539</v>
      </c>
      <c r="B937" s="36"/>
      <c r="C937" s="37"/>
      <c r="D937" s="38"/>
      <c r="E937" s="38"/>
      <c r="F937" s="79"/>
      <c r="G937" s="314" t="str">
        <f t="shared" si="53"/>
        <v/>
      </c>
      <c r="H937" s="87"/>
      <c r="I937" s="194" t="str">
        <f t="shared" si="52"/>
        <v/>
      </c>
    </row>
    <row r="938" spans="1:10" ht="18" customHeight="1" thickBot="1" x14ac:dyDescent="0.3">
      <c r="A938" s="39">
        <v>540</v>
      </c>
      <c r="B938" s="39"/>
      <c r="C938" s="40"/>
      <c r="D938" s="41"/>
      <c r="E938" s="41"/>
      <c r="F938" s="81"/>
      <c r="G938" s="315" t="str">
        <f t="shared" si="53"/>
        <v/>
      </c>
      <c r="H938" s="89"/>
      <c r="I938" s="194" t="str">
        <f t="shared" si="52"/>
        <v/>
      </c>
    </row>
    <row r="939" spans="1:10" ht="18" customHeight="1" thickBot="1" x14ac:dyDescent="0.3">
      <c r="F939" s="12" t="s">
        <v>147</v>
      </c>
      <c r="G939" s="281">
        <f>IF(stok&lt;&gt;"",SUM(G919:G938)+G904,0)</f>
        <v>0</v>
      </c>
      <c r="H939" s="321"/>
      <c r="J939" s="193">
        <f>IF(G939&gt;G904,ROW(A945),0)</f>
        <v>0</v>
      </c>
    </row>
    <row r="941" spans="1:10" ht="30.2" customHeight="1" x14ac:dyDescent="0.25">
      <c r="A941" s="524" t="s">
        <v>158</v>
      </c>
      <c r="B941" s="524"/>
      <c r="C941" s="524"/>
      <c r="D941" s="524"/>
      <c r="E941" s="524"/>
      <c r="F941" s="524"/>
      <c r="G941" s="524"/>
      <c r="H941" s="524"/>
    </row>
    <row r="943" spans="1:10" ht="18.75" x14ac:dyDescent="0.3">
      <c r="A943" s="349" t="s">
        <v>43</v>
      </c>
      <c r="B943" s="350">
        <f ca="1">imzatarihi</f>
        <v>46091</v>
      </c>
      <c r="C943" s="352" t="s">
        <v>44</v>
      </c>
      <c r="D943" s="348" t="str">
        <f>IF(kurulusyetkilisi&gt;0,kurulusyetkilisi,"")</f>
        <v/>
      </c>
      <c r="E943" s="43"/>
      <c r="F943" s="43"/>
      <c r="G943" s="43"/>
    </row>
    <row r="944" spans="1:10" ht="18.75" x14ac:dyDescent="0.3">
      <c r="A944" s="43"/>
      <c r="B944" s="351"/>
      <c r="C944" s="352" t="s">
        <v>45</v>
      </c>
      <c r="D944" s="43"/>
      <c r="E944" s="43"/>
      <c r="F944" s="349"/>
      <c r="G944" s="43"/>
    </row>
    <row r="946" spans="1:11" x14ac:dyDescent="0.25">
      <c r="A946" s="501" t="s">
        <v>123</v>
      </c>
      <c r="B946" s="501"/>
      <c r="C946" s="501"/>
      <c r="D946" s="501"/>
      <c r="E946" s="501"/>
      <c r="F946" s="501"/>
      <c r="G946" s="501"/>
      <c r="H946" s="501"/>
      <c r="I946" s="14"/>
    </row>
    <row r="947" spans="1:11" x14ac:dyDescent="0.25">
      <c r="A947" s="489" t="str">
        <f>IF(YilDonem&lt;&gt;"",CONCATENATE(YilDonem," dönemine aittir."),"")</f>
        <v/>
      </c>
      <c r="B947" s="489"/>
      <c r="C947" s="489"/>
      <c r="D947" s="489"/>
      <c r="E947" s="489"/>
      <c r="F947" s="489"/>
      <c r="G947" s="489"/>
      <c r="H947" s="489"/>
      <c r="I947" s="14"/>
    </row>
    <row r="948" spans="1:11" ht="15.95" customHeight="1" thickBot="1" x14ac:dyDescent="0.3">
      <c r="A948" s="519" t="s">
        <v>149</v>
      </c>
      <c r="B948" s="519"/>
      <c r="C948" s="519"/>
      <c r="D948" s="519"/>
      <c r="E948" s="519"/>
      <c r="F948" s="519"/>
      <c r="G948" s="519"/>
      <c r="H948" s="519"/>
      <c r="I948" s="14"/>
    </row>
    <row r="949" spans="1:11" ht="31.7" customHeight="1" thickBot="1" x14ac:dyDescent="0.3">
      <c r="A949" s="520" t="s">
        <v>1</v>
      </c>
      <c r="B949" s="521"/>
      <c r="C949" s="493" t="str">
        <f>IF(ProjeNo&gt;0,ProjeNo,"")</f>
        <v/>
      </c>
      <c r="D949" s="494"/>
      <c r="E949" s="494"/>
      <c r="F949" s="494"/>
      <c r="G949" s="494"/>
      <c r="H949" s="495"/>
      <c r="I949" s="14"/>
    </row>
    <row r="950" spans="1:11" ht="45" customHeight="1" thickBot="1" x14ac:dyDescent="0.3">
      <c r="A950" s="522" t="s">
        <v>11</v>
      </c>
      <c r="B950" s="523"/>
      <c r="C950" s="498" t="str">
        <f>IF(ProjeAdi&gt;0,ProjeAdi,"")</f>
        <v/>
      </c>
      <c r="D950" s="499"/>
      <c r="E950" s="499"/>
      <c r="F950" s="499"/>
      <c r="G950" s="499"/>
      <c r="H950" s="500"/>
      <c r="I950" s="14"/>
    </row>
    <row r="951" spans="1:11" ht="30.2" customHeight="1" thickBot="1" x14ac:dyDescent="0.3">
      <c r="A951" s="525" t="s">
        <v>162</v>
      </c>
      <c r="B951" s="526"/>
      <c r="C951" s="498" t="str">
        <f>IF($C$6&lt;&gt;"",$C$6,"")</f>
        <v/>
      </c>
      <c r="D951" s="499"/>
      <c r="E951" s="499"/>
      <c r="F951" s="499"/>
      <c r="G951" s="499"/>
      <c r="H951" s="500"/>
      <c r="I951" s="14"/>
    </row>
    <row r="952" spans="1:11" s="83" customFormat="1" ht="37.15" customHeight="1" x14ac:dyDescent="0.25">
      <c r="A952" s="487" t="s">
        <v>7</v>
      </c>
      <c r="B952" s="487" t="s">
        <v>118</v>
      </c>
      <c r="C952" s="487" t="s">
        <v>119</v>
      </c>
      <c r="D952" s="487" t="s">
        <v>124</v>
      </c>
      <c r="E952" s="487" t="s">
        <v>125</v>
      </c>
      <c r="F952" s="487" t="s">
        <v>166</v>
      </c>
      <c r="G952" s="530" t="s">
        <v>46</v>
      </c>
      <c r="H952" s="530" t="s">
        <v>126</v>
      </c>
      <c r="I952" s="111"/>
      <c r="J952" s="126"/>
      <c r="K952" s="126"/>
    </row>
    <row r="953" spans="1:11" ht="18" customHeight="1" thickBot="1" x14ac:dyDescent="0.3">
      <c r="A953" s="505"/>
      <c r="B953" s="505"/>
      <c r="C953" s="505"/>
      <c r="D953" s="505"/>
      <c r="E953" s="505"/>
      <c r="F953" s="505"/>
      <c r="G953" s="531"/>
      <c r="H953" s="531"/>
      <c r="I953" s="14"/>
    </row>
    <row r="954" spans="1:11" ht="18" customHeight="1" x14ac:dyDescent="0.25">
      <c r="A954" s="54">
        <v>541</v>
      </c>
      <c r="B954" s="54"/>
      <c r="C954" s="55"/>
      <c r="D954" s="77"/>
      <c r="E954" s="77"/>
      <c r="F954" s="69"/>
      <c r="G954" s="297" t="str">
        <f>IF(AND(E954&lt;&gt;"",F954&lt;&gt;"",H954&lt;&gt;""),E954*F954,"")</f>
        <v/>
      </c>
      <c r="H954" s="85"/>
      <c r="I954" s="194" t="str">
        <f t="shared" ref="I954:I973" si="54">IF(AND(C954&lt;&gt;"",H954=""),"Stok Çıkış Tarihi Yazılmalıdır.","")</f>
        <v/>
      </c>
    </row>
    <row r="955" spans="1:11" ht="18" customHeight="1" x14ac:dyDescent="0.25">
      <c r="A955" s="36">
        <v>542</v>
      </c>
      <c r="B955" s="36"/>
      <c r="C955" s="37"/>
      <c r="D955" s="38"/>
      <c r="E955" s="38"/>
      <c r="F955" s="79"/>
      <c r="G955" s="314" t="str">
        <f t="shared" ref="G955:G973" si="55">IF(AND(E955&lt;&gt;"",F955&lt;&gt;"",H955&lt;&gt;""),E955*F955,"")</f>
        <v/>
      </c>
      <c r="H955" s="87"/>
      <c r="I955" s="194" t="str">
        <f t="shared" si="54"/>
        <v/>
      </c>
    </row>
    <row r="956" spans="1:11" ht="18" customHeight="1" x14ac:dyDescent="0.25">
      <c r="A956" s="36">
        <v>543</v>
      </c>
      <c r="B956" s="36"/>
      <c r="C956" s="37"/>
      <c r="D956" s="38"/>
      <c r="E956" s="38"/>
      <c r="F956" s="79"/>
      <c r="G956" s="314" t="str">
        <f t="shared" si="55"/>
        <v/>
      </c>
      <c r="H956" s="87"/>
      <c r="I956" s="194" t="str">
        <f t="shared" si="54"/>
        <v/>
      </c>
    </row>
    <row r="957" spans="1:11" ht="18" customHeight="1" x14ac:dyDescent="0.25">
      <c r="A957" s="36">
        <v>544</v>
      </c>
      <c r="B957" s="36"/>
      <c r="C957" s="37"/>
      <c r="D957" s="38"/>
      <c r="E957" s="38"/>
      <c r="F957" s="79"/>
      <c r="G957" s="314" t="str">
        <f t="shared" si="55"/>
        <v/>
      </c>
      <c r="H957" s="87"/>
      <c r="I957" s="194" t="str">
        <f t="shared" si="54"/>
        <v/>
      </c>
    </row>
    <row r="958" spans="1:11" ht="18" customHeight="1" x14ac:dyDescent="0.25">
      <c r="A958" s="36">
        <v>545</v>
      </c>
      <c r="B958" s="36"/>
      <c r="C958" s="37"/>
      <c r="D958" s="38"/>
      <c r="E958" s="38"/>
      <c r="F958" s="79"/>
      <c r="G958" s="314" t="str">
        <f t="shared" si="55"/>
        <v/>
      </c>
      <c r="H958" s="87"/>
      <c r="I958" s="194" t="str">
        <f t="shared" si="54"/>
        <v/>
      </c>
    </row>
    <row r="959" spans="1:11" ht="18" customHeight="1" x14ac:dyDescent="0.25">
      <c r="A959" s="36">
        <v>546</v>
      </c>
      <c r="B959" s="36"/>
      <c r="C959" s="37"/>
      <c r="D959" s="38"/>
      <c r="E959" s="38"/>
      <c r="F959" s="79"/>
      <c r="G959" s="314" t="str">
        <f t="shared" si="55"/>
        <v/>
      </c>
      <c r="H959" s="87"/>
      <c r="I959" s="194" t="str">
        <f t="shared" si="54"/>
        <v/>
      </c>
    </row>
    <row r="960" spans="1:11" ht="18" customHeight="1" x14ac:dyDescent="0.25">
      <c r="A960" s="36">
        <v>547</v>
      </c>
      <c r="B960" s="36"/>
      <c r="C960" s="37"/>
      <c r="D960" s="38"/>
      <c r="E960" s="38"/>
      <c r="F960" s="79"/>
      <c r="G960" s="314" t="str">
        <f t="shared" si="55"/>
        <v/>
      </c>
      <c r="H960" s="87"/>
      <c r="I960" s="194" t="str">
        <f t="shared" si="54"/>
        <v/>
      </c>
    </row>
    <row r="961" spans="1:10" ht="18" customHeight="1" x14ac:dyDescent="0.25">
      <c r="A961" s="36">
        <v>548</v>
      </c>
      <c r="B961" s="36"/>
      <c r="C961" s="37"/>
      <c r="D961" s="38"/>
      <c r="E961" s="38"/>
      <c r="F961" s="79"/>
      <c r="G961" s="314" t="str">
        <f t="shared" si="55"/>
        <v/>
      </c>
      <c r="H961" s="87"/>
      <c r="I961" s="194" t="str">
        <f t="shared" si="54"/>
        <v/>
      </c>
    </row>
    <row r="962" spans="1:10" ht="18" customHeight="1" x14ac:dyDescent="0.25">
      <c r="A962" s="36">
        <v>549</v>
      </c>
      <c r="B962" s="36"/>
      <c r="C962" s="37"/>
      <c r="D962" s="38"/>
      <c r="E962" s="38"/>
      <c r="F962" s="79"/>
      <c r="G962" s="314" t="str">
        <f t="shared" si="55"/>
        <v/>
      </c>
      <c r="H962" s="87"/>
      <c r="I962" s="194" t="str">
        <f t="shared" si="54"/>
        <v/>
      </c>
    </row>
    <row r="963" spans="1:10" ht="18" customHeight="1" x14ac:dyDescent="0.25">
      <c r="A963" s="36">
        <v>550</v>
      </c>
      <c r="B963" s="36"/>
      <c r="C963" s="37"/>
      <c r="D963" s="38"/>
      <c r="E963" s="38"/>
      <c r="F963" s="79"/>
      <c r="G963" s="314" t="str">
        <f t="shared" si="55"/>
        <v/>
      </c>
      <c r="H963" s="87"/>
      <c r="I963" s="194" t="str">
        <f t="shared" si="54"/>
        <v/>
      </c>
    </row>
    <row r="964" spans="1:10" ht="18" customHeight="1" x14ac:dyDescent="0.25">
      <c r="A964" s="36">
        <v>551</v>
      </c>
      <c r="B964" s="36"/>
      <c r="C964" s="37"/>
      <c r="D964" s="38"/>
      <c r="E964" s="38"/>
      <c r="F964" s="79"/>
      <c r="G964" s="314" t="str">
        <f t="shared" si="55"/>
        <v/>
      </c>
      <c r="H964" s="87"/>
      <c r="I964" s="194" t="str">
        <f t="shared" si="54"/>
        <v/>
      </c>
    </row>
    <row r="965" spans="1:10" ht="18" customHeight="1" x14ac:dyDescent="0.25">
      <c r="A965" s="36">
        <v>552</v>
      </c>
      <c r="B965" s="36"/>
      <c r="C965" s="37"/>
      <c r="D965" s="38"/>
      <c r="E965" s="38"/>
      <c r="F965" s="79"/>
      <c r="G965" s="314" t="str">
        <f t="shared" si="55"/>
        <v/>
      </c>
      <c r="H965" s="87"/>
      <c r="I965" s="194" t="str">
        <f t="shared" si="54"/>
        <v/>
      </c>
    </row>
    <row r="966" spans="1:10" ht="18" customHeight="1" x14ac:dyDescent="0.25">
      <c r="A966" s="36">
        <v>553</v>
      </c>
      <c r="B966" s="36"/>
      <c r="C966" s="37"/>
      <c r="D966" s="38"/>
      <c r="E966" s="38"/>
      <c r="F966" s="79"/>
      <c r="G966" s="314" t="str">
        <f t="shared" si="55"/>
        <v/>
      </c>
      <c r="H966" s="87"/>
      <c r="I966" s="194" t="str">
        <f t="shared" si="54"/>
        <v/>
      </c>
    </row>
    <row r="967" spans="1:10" ht="18" customHeight="1" x14ac:dyDescent="0.25">
      <c r="A967" s="36">
        <v>554</v>
      </c>
      <c r="B967" s="36"/>
      <c r="C967" s="37"/>
      <c r="D967" s="38"/>
      <c r="E967" s="38"/>
      <c r="F967" s="79"/>
      <c r="G967" s="314" t="str">
        <f t="shared" si="55"/>
        <v/>
      </c>
      <c r="H967" s="87"/>
      <c r="I967" s="194" t="str">
        <f t="shared" si="54"/>
        <v/>
      </c>
    </row>
    <row r="968" spans="1:10" ht="18" customHeight="1" x14ac:dyDescent="0.25">
      <c r="A968" s="36">
        <v>555</v>
      </c>
      <c r="B968" s="36"/>
      <c r="C968" s="37"/>
      <c r="D968" s="38"/>
      <c r="E968" s="38"/>
      <c r="F968" s="79"/>
      <c r="G968" s="314" t="str">
        <f t="shared" si="55"/>
        <v/>
      </c>
      <c r="H968" s="87"/>
      <c r="I968" s="194" t="str">
        <f t="shared" si="54"/>
        <v/>
      </c>
    </row>
    <row r="969" spans="1:10" ht="18" customHeight="1" x14ac:dyDescent="0.25">
      <c r="A969" s="36">
        <v>556</v>
      </c>
      <c r="B969" s="36"/>
      <c r="C969" s="37"/>
      <c r="D969" s="38"/>
      <c r="E969" s="38"/>
      <c r="F969" s="79"/>
      <c r="G969" s="314" t="str">
        <f t="shared" si="55"/>
        <v/>
      </c>
      <c r="H969" s="87"/>
      <c r="I969" s="194" t="str">
        <f t="shared" si="54"/>
        <v/>
      </c>
    </row>
    <row r="970" spans="1:10" ht="18" customHeight="1" x14ac:dyDescent="0.25">
      <c r="A970" s="36">
        <v>557</v>
      </c>
      <c r="B970" s="36"/>
      <c r="C970" s="37"/>
      <c r="D970" s="38"/>
      <c r="E970" s="38"/>
      <c r="F970" s="79"/>
      <c r="G970" s="314" t="str">
        <f t="shared" si="55"/>
        <v/>
      </c>
      <c r="H970" s="87"/>
      <c r="I970" s="194" t="str">
        <f t="shared" si="54"/>
        <v/>
      </c>
    </row>
    <row r="971" spans="1:10" ht="18" customHeight="1" x14ac:dyDescent="0.25">
      <c r="A971" s="36">
        <v>558</v>
      </c>
      <c r="B971" s="36"/>
      <c r="C971" s="37"/>
      <c r="D971" s="38"/>
      <c r="E971" s="38"/>
      <c r="F971" s="79"/>
      <c r="G971" s="314" t="str">
        <f t="shared" si="55"/>
        <v/>
      </c>
      <c r="H971" s="87"/>
      <c r="I971" s="194" t="str">
        <f t="shared" si="54"/>
        <v/>
      </c>
    </row>
    <row r="972" spans="1:10" ht="18" customHeight="1" x14ac:dyDescent="0.25">
      <c r="A972" s="36">
        <v>559</v>
      </c>
      <c r="B972" s="36"/>
      <c r="C972" s="37"/>
      <c r="D972" s="38"/>
      <c r="E972" s="38"/>
      <c r="F972" s="79"/>
      <c r="G972" s="314" t="str">
        <f t="shared" si="55"/>
        <v/>
      </c>
      <c r="H972" s="87"/>
      <c r="I972" s="194" t="str">
        <f t="shared" si="54"/>
        <v/>
      </c>
    </row>
    <row r="973" spans="1:10" ht="18" customHeight="1" thickBot="1" x14ac:dyDescent="0.3">
      <c r="A973" s="39">
        <v>560</v>
      </c>
      <c r="B973" s="39"/>
      <c r="C973" s="40"/>
      <c r="D973" s="41"/>
      <c r="E973" s="41"/>
      <c r="F973" s="81"/>
      <c r="G973" s="315" t="str">
        <f t="shared" si="55"/>
        <v/>
      </c>
      <c r="H973" s="89"/>
      <c r="I973" s="194" t="str">
        <f t="shared" si="54"/>
        <v/>
      </c>
    </row>
    <row r="974" spans="1:10" ht="18" customHeight="1" thickBot="1" x14ac:dyDescent="0.3">
      <c r="F974" s="12" t="s">
        <v>147</v>
      </c>
      <c r="G974" s="281">
        <f>IF(stok&lt;&gt;"",SUM(G954:G973)+G939,0)</f>
        <v>0</v>
      </c>
      <c r="H974" s="321"/>
      <c r="J974" s="193">
        <f>IF(G974&gt;G939,ROW(A980),0)</f>
        <v>0</v>
      </c>
    </row>
    <row r="976" spans="1:10" ht="30.2" customHeight="1" x14ac:dyDescent="0.25">
      <c r="A976" s="524" t="s">
        <v>158</v>
      </c>
      <c r="B976" s="524"/>
      <c r="C976" s="524"/>
      <c r="D976" s="524"/>
      <c r="E976" s="524"/>
      <c r="F976" s="524"/>
      <c r="G976" s="524"/>
      <c r="H976" s="524"/>
    </row>
    <row r="978" spans="1:11" ht="18.75" x14ac:dyDescent="0.3">
      <c r="A978" s="349" t="s">
        <v>43</v>
      </c>
      <c r="B978" s="350">
        <f ca="1">imzatarihi</f>
        <v>46091</v>
      </c>
      <c r="C978" s="352" t="s">
        <v>44</v>
      </c>
      <c r="D978" s="348" t="str">
        <f>IF(kurulusyetkilisi&gt;0,kurulusyetkilisi,"")</f>
        <v/>
      </c>
      <c r="E978" s="43"/>
      <c r="F978" s="43"/>
      <c r="G978" s="43"/>
    </row>
    <row r="979" spans="1:11" ht="18.75" x14ac:dyDescent="0.3">
      <c r="A979" s="43"/>
      <c r="B979" s="351"/>
      <c r="C979" s="352" t="s">
        <v>45</v>
      </c>
      <c r="D979" s="43"/>
      <c r="E979" s="43"/>
      <c r="F979" s="349"/>
      <c r="G979" s="43"/>
    </row>
    <row r="981" spans="1:11" x14ac:dyDescent="0.25">
      <c r="A981" s="501" t="s">
        <v>123</v>
      </c>
      <c r="B981" s="501"/>
      <c r="C981" s="501"/>
      <c r="D981" s="501"/>
      <c r="E981" s="501"/>
      <c r="F981" s="501"/>
      <c r="G981" s="501"/>
      <c r="H981" s="501"/>
      <c r="I981" s="14"/>
    </row>
    <row r="982" spans="1:11" x14ac:dyDescent="0.25">
      <c r="A982" s="489" t="str">
        <f>IF(YilDonem&lt;&gt;"",CONCATENATE(YilDonem," dönemine aittir."),"")</f>
        <v/>
      </c>
      <c r="B982" s="489"/>
      <c r="C982" s="489"/>
      <c r="D982" s="489"/>
      <c r="E982" s="489"/>
      <c r="F982" s="489"/>
      <c r="G982" s="489"/>
      <c r="H982" s="489"/>
      <c r="I982" s="14"/>
    </row>
    <row r="983" spans="1:11" ht="15.95" customHeight="1" thickBot="1" x14ac:dyDescent="0.3">
      <c r="A983" s="519" t="s">
        <v>149</v>
      </c>
      <c r="B983" s="519"/>
      <c r="C983" s="519"/>
      <c r="D983" s="519"/>
      <c r="E983" s="519"/>
      <c r="F983" s="519"/>
      <c r="G983" s="519"/>
      <c r="H983" s="519"/>
      <c r="I983" s="14"/>
    </row>
    <row r="984" spans="1:11" ht="31.7" customHeight="1" thickBot="1" x14ac:dyDescent="0.3">
      <c r="A984" s="520" t="s">
        <v>1</v>
      </c>
      <c r="B984" s="521"/>
      <c r="C984" s="493" t="str">
        <f>IF(ProjeNo&gt;0,ProjeNo,"")</f>
        <v/>
      </c>
      <c r="D984" s="494"/>
      <c r="E984" s="494"/>
      <c r="F984" s="494"/>
      <c r="G984" s="494"/>
      <c r="H984" s="495"/>
      <c r="I984" s="14"/>
    </row>
    <row r="985" spans="1:11" ht="45" customHeight="1" thickBot="1" x14ac:dyDescent="0.3">
      <c r="A985" s="522" t="s">
        <v>11</v>
      </c>
      <c r="B985" s="523"/>
      <c r="C985" s="498" t="str">
        <f>IF(ProjeAdi&gt;0,ProjeAdi,"")</f>
        <v/>
      </c>
      <c r="D985" s="499"/>
      <c r="E985" s="499"/>
      <c r="F985" s="499"/>
      <c r="G985" s="499"/>
      <c r="H985" s="500"/>
      <c r="I985" s="14"/>
    </row>
    <row r="986" spans="1:11" ht="30.2" customHeight="1" thickBot="1" x14ac:dyDescent="0.3">
      <c r="A986" s="525" t="s">
        <v>162</v>
      </c>
      <c r="B986" s="526"/>
      <c r="C986" s="498" t="str">
        <f>IF($C$6&lt;&gt;"",$C$6,"")</f>
        <v/>
      </c>
      <c r="D986" s="499"/>
      <c r="E986" s="499"/>
      <c r="F986" s="499"/>
      <c r="G986" s="499"/>
      <c r="H986" s="500"/>
      <c r="I986" s="14"/>
    </row>
    <row r="987" spans="1:11" s="83" customFormat="1" ht="37.15" customHeight="1" x14ac:dyDescent="0.25">
      <c r="A987" s="487" t="s">
        <v>7</v>
      </c>
      <c r="B987" s="487" t="s">
        <v>118</v>
      </c>
      <c r="C987" s="487" t="s">
        <v>119</v>
      </c>
      <c r="D987" s="487" t="s">
        <v>124</v>
      </c>
      <c r="E987" s="487" t="s">
        <v>125</v>
      </c>
      <c r="F987" s="487" t="s">
        <v>166</v>
      </c>
      <c r="G987" s="530" t="s">
        <v>46</v>
      </c>
      <c r="H987" s="530" t="s">
        <v>126</v>
      </c>
      <c r="I987" s="111"/>
      <c r="J987" s="126"/>
      <c r="K987" s="126"/>
    </row>
    <row r="988" spans="1:11" ht="18" customHeight="1" thickBot="1" x14ac:dyDescent="0.3">
      <c r="A988" s="505"/>
      <c r="B988" s="505"/>
      <c r="C988" s="505"/>
      <c r="D988" s="505"/>
      <c r="E988" s="505"/>
      <c r="F988" s="505"/>
      <c r="G988" s="531"/>
      <c r="H988" s="531"/>
      <c r="I988" s="14"/>
    </row>
    <row r="989" spans="1:11" ht="18" customHeight="1" x14ac:dyDescent="0.25">
      <c r="A989" s="54">
        <v>561</v>
      </c>
      <c r="B989" s="54"/>
      <c r="C989" s="55"/>
      <c r="D989" s="77"/>
      <c r="E989" s="77"/>
      <c r="F989" s="69"/>
      <c r="G989" s="297" t="str">
        <f>IF(AND(E989&lt;&gt;"",F989&lt;&gt;"",H989&lt;&gt;""),E989*F989,"")</f>
        <v/>
      </c>
      <c r="H989" s="85"/>
      <c r="I989" s="194" t="str">
        <f t="shared" ref="I989:I1008" si="56">IF(AND(C989&lt;&gt;"",H989=""),"Stok Çıkış Tarihi Yazılmalıdır.","")</f>
        <v/>
      </c>
    </row>
    <row r="990" spans="1:11" ht="18" customHeight="1" x14ac:dyDescent="0.25">
      <c r="A990" s="36">
        <v>562</v>
      </c>
      <c r="B990" s="36"/>
      <c r="C990" s="37"/>
      <c r="D990" s="38"/>
      <c r="E990" s="38"/>
      <c r="F990" s="79"/>
      <c r="G990" s="314" t="str">
        <f t="shared" ref="G990:G1008" si="57">IF(AND(E990&lt;&gt;"",F990&lt;&gt;"",H990&lt;&gt;""),E990*F990,"")</f>
        <v/>
      </c>
      <c r="H990" s="87"/>
      <c r="I990" s="194" t="str">
        <f t="shared" si="56"/>
        <v/>
      </c>
    </row>
    <row r="991" spans="1:11" ht="18" customHeight="1" x14ac:dyDescent="0.25">
      <c r="A991" s="36">
        <v>563</v>
      </c>
      <c r="B991" s="36"/>
      <c r="C991" s="37"/>
      <c r="D991" s="38"/>
      <c r="E991" s="38"/>
      <c r="F991" s="79"/>
      <c r="G991" s="314" t="str">
        <f t="shared" si="57"/>
        <v/>
      </c>
      <c r="H991" s="87"/>
      <c r="I991" s="194" t="str">
        <f t="shared" si="56"/>
        <v/>
      </c>
    </row>
    <row r="992" spans="1:11" ht="18" customHeight="1" x14ac:dyDescent="0.25">
      <c r="A992" s="36">
        <v>564</v>
      </c>
      <c r="B992" s="36"/>
      <c r="C992" s="37"/>
      <c r="D992" s="38"/>
      <c r="E992" s="38"/>
      <c r="F992" s="79"/>
      <c r="G992" s="314" t="str">
        <f t="shared" si="57"/>
        <v/>
      </c>
      <c r="H992" s="87"/>
      <c r="I992" s="194" t="str">
        <f t="shared" si="56"/>
        <v/>
      </c>
    </row>
    <row r="993" spans="1:9" ht="18" customHeight="1" x14ac:dyDescent="0.25">
      <c r="A993" s="36">
        <v>565</v>
      </c>
      <c r="B993" s="36"/>
      <c r="C993" s="37"/>
      <c r="D993" s="38"/>
      <c r="E993" s="38"/>
      <c r="F993" s="79"/>
      <c r="G993" s="314" t="str">
        <f t="shared" si="57"/>
        <v/>
      </c>
      <c r="H993" s="87"/>
      <c r="I993" s="194" t="str">
        <f t="shared" si="56"/>
        <v/>
      </c>
    </row>
    <row r="994" spans="1:9" ht="18" customHeight="1" x14ac:dyDescent="0.25">
      <c r="A994" s="36">
        <v>566</v>
      </c>
      <c r="B994" s="36"/>
      <c r="C994" s="37"/>
      <c r="D994" s="38"/>
      <c r="E994" s="38"/>
      <c r="F994" s="79"/>
      <c r="G994" s="314" t="str">
        <f t="shared" si="57"/>
        <v/>
      </c>
      <c r="H994" s="87"/>
      <c r="I994" s="194" t="str">
        <f t="shared" si="56"/>
        <v/>
      </c>
    </row>
    <row r="995" spans="1:9" ht="18" customHeight="1" x14ac:dyDescent="0.25">
      <c r="A995" s="36">
        <v>567</v>
      </c>
      <c r="B995" s="36"/>
      <c r="C995" s="37"/>
      <c r="D995" s="38"/>
      <c r="E995" s="38"/>
      <c r="F995" s="79"/>
      <c r="G995" s="314" t="str">
        <f t="shared" si="57"/>
        <v/>
      </c>
      <c r="H995" s="87"/>
      <c r="I995" s="194" t="str">
        <f t="shared" si="56"/>
        <v/>
      </c>
    </row>
    <row r="996" spans="1:9" ht="18" customHeight="1" x14ac:dyDescent="0.25">
      <c r="A996" s="36">
        <v>568</v>
      </c>
      <c r="B996" s="36"/>
      <c r="C996" s="37"/>
      <c r="D996" s="38"/>
      <c r="E996" s="38"/>
      <c r="F996" s="79"/>
      <c r="G996" s="314" t="str">
        <f t="shared" si="57"/>
        <v/>
      </c>
      <c r="H996" s="87"/>
      <c r="I996" s="194" t="str">
        <f t="shared" si="56"/>
        <v/>
      </c>
    </row>
    <row r="997" spans="1:9" ht="18" customHeight="1" x14ac:dyDescent="0.25">
      <c r="A997" s="36">
        <v>569</v>
      </c>
      <c r="B997" s="36"/>
      <c r="C997" s="37"/>
      <c r="D997" s="38"/>
      <c r="E997" s="38"/>
      <c r="F997" s="79"/>
      <c r="G997" s="314" t="str">
        <f t="shared" si="57"/>
        <v/>
      </c>
      <c r="H997" s="87"/>
      <c r="I997" s="194" t="str">
        <f t="shared" si="56"/>
        <v/>
      </c>
    </row>
    <row r="998" spans="1:9" ht="18" customHeight="1" x14ac:dyDescent="0.25">
      <c r="A998" s="36">
        <v>570</v>
      </c>
      <c r="B998" s="36"/>
      <c r="C998" s="37"/>
      <c r="D998" s="38"/>
      <c r="E998" s="38"/>
      <c r="F998" s="79"/>
      <c r="G998" s="314" t="str">
        <f t="shared" si="57"/>
        <v/>
      </c>
      <c r="H998" s="87"/>
      <c r="I998" s="194" t="str">
        <f t="shared" si="56"/>
        <v/>
      </c>
    </row>
    <row r="999" spans="1:9" ht="18" customHeight="1" x14ac:dyDescent="0.25">
      <c r="A999" s="36">
        <v>571</v>
      </c>
      <c r="B999" s="36"/>
      <c r="C999" s="37"/>
      <c r="D999" s="38"/>
      <c r="E999" s="38"/>
      <c r="F999" s="79"/>
      <c r="G999" s="314" t="str">
        <f t="shared" si="57"/>
        <v/>
      </c>
      <c r="H999" s="87"/>
      <c r="I999" s="194" t="str">
        <f t="shared" si="56"/>
        <v/>
      </c>
    </row>
    <row r="1000" spans="1:9" ht="18" customHeight="1" x14ac:dyDescent="0.25">
      <c r="A1000" s="36">
        <v>572</v>
      </c>
      <c r="B1000" s="36"/>
      <c r="C1000" s="37"/>
      <c r="D1000" s="38"/>
      <c r="E1000" s="38"/>
      <c r="F1000" s="79"/>
      <c r="G1000" s="314" t="str">
        <f t="shared" si="57"/>
        <v/>
      </c>
      <c r="H1000" s="87"/>
      <c r="I1000" s="194" t="str">
        <f t="shared" si="56"/>
        <v/>
      </c>
    </row>
    <row r="1001" spans="1:9" ht="18" customHeight="1" x14ac:dyDescent="0.25">
      <c r="A1001" s="36">
        <v>573</v>
      </c>
      <c r="B1001" s="36"/>
      <c r="C1001" s="37"/>
      <c r="D1001" s="38"/>
      <c r="E1001" s="38"/>
      <c r="F1001" s="79"/>
      <c r="G1001" s="314" t="str">
        <f t="shared" si="57"/>
        <v/>
      </c>
      <c r="H1001" s="87"/>
      <c r="I1001" s="194" t="str">
        <f t="shared" si="56"/>
        <v/>
      </c>
    </row>
    <row r="1002" spans="1:9" ht="18" customHeight="1" x14ac:dyDescent="0.25">
      <c r="A1002" s="36">
        <v>574</v>
      </c>
      <c r="B1002" s="36"/>
      <c r="C1002" s="37"/>
      <c r="D1002" s="38"/>
      <c r="E1002" s="38"/>
      <c r="F1002" s="79"/>
      <c r="G1002" s="314" t="str">
        <f t="shared" si="57"/>
        <v/>
      </c>
      <c r="H1002" s="87"/>
      <c r="I1002" s="194" t="str">
        <f t="shared" si="56"/>
        <v/>
      </c>
    </row>
    <row r="1003" spans="1:9" ht="18" customHeight="1" x14ac:dyDescent="0.25">
      <c r="A1003" s="36">
        <v>575</v>
      </c>
      <c r="B1003" s="36"/>
      <c r="C1003" s="37"/>
      <c r="D1003" s="38"/>
      <c r="E1003" s="38"/>
      <c r="F1003" s="79"/>
      <c r="G1003" s="314" t="str">
        <f t="shared" si="57"/>
        <v/>
      </c>
      <c r="H1003" s="87"/>
      <c r="I1003" s="194" t="str">
        <f t="shared" si="56"/>
        <v/>
      </c>
    </row>
    <row r="1004" spans="1:9" ht="18" customHeight="1" x14ac:dyDescent="0.25">
      <c r="A1004" s="36">
        <v>576</v>
      </c>
      <c r="B1004" s="36"/>
      <c r="C1004" s="37"/>
      <c r="D1004" s="38"/>
      <c r="E1004" s="38"/>
      <c r="F1004" s="79"/>
      <c r="G1004" s="314" t="str">
        <f t="shared" si="57"/>
        <v/>
      </c>
      <c r="H1004" s="87"/>
      <c r="I1004" s="194" t="str">
        <f t="shared" si="56"/>
        <v/>
      </c>
    </row>
    <row r="1005" spans="1:9" ht="18" customHeight="1" x14ac:dyDescent="0.25">
      <c r="A1005" s="36">
        <v>577</v>
      </c>
      <c r="B1005" s="36"/>
      <c r="C1005" s="37"/>
      <c r="D1005" s="38"/>
      <c r="E1005" s="38"/>
      <c r="F1005" s="79"/>
      <c r="G1005" s="314" t="str">
        <f t="shared" si="57"/>
        <v/>
      </c>
      <c r="H1005" s="87"/>
      <c r="I1005" s="194" t="str">
        <f t="shared" si="56"/>
        <v/>
      </c>
    </row>
    <row r="1006" spans="1:9" ht="18" customHeight="1" x14ac:dyDescent="0.25">
      <c r="A1006" s="36">
        <v>578</v>
      </c>
      <c r="B1006" s="36"/>
      <c r="C1006" s="37"/>
      <c r="D1006" s="38"/>
      <c r="E1006" s="38"/>
      <c r="F1006" s="79"/>
      <c r="G1006" s="314" t="str">
        <f t="shared" si="57"/>
        <v/>
      </c>
      <c r="H1006" s="87"/>
      <c r="I1006" s="194" t="str">
        <f t="shared" si="56"/>
        <v/>
      </c>
    </row>
    <row r="1007" spans="1:9" ht="18" customHeight="1" x14ac:dyDescent="0.25">
      <c r="A1007" s="36">
        <v>579</v>
      </c>
      <c r="B1007" s="36"/>
      <c r="C1007" s="37"/>
      <c r="D1007" s="38"/>
      <c r="E1007" s="38"/>
      <c r="F1007" s="79"/>
      <c r="G1007" s="314" t="str">
        <f t="shared" si="57"/>
        <v/>
      </c>
      <c r="H1007" s="87"/>
      <c r="I1007" s="194" t="str">
        <f t="shared" si="56"/>
        <v/>
      </c>
    </row>
    <row r="1008" spans="1:9" ht="18" customHeight="1" thickBot="1" x14ac:dyDescent="0.3">
      <c r="A1008" s="39">
        <v>580</v>
      </c>
      <c r="B1008" s="39"/>
      <c r="C1008" s="40"/>
      <c r="D1008" s="41"/>
      <c r="E1008" s="41"/>
      <c r="F1008" s="81"/>
      <c r="G1008" s="315" t="str">
        <f t="shared" si="57"/>
        <v/>
      </c>
      <c r="H1008" s="89"/>
      <c r="I1008" s="194" t="str">
        <f t="shared" si="56"/>
        <v/>
      </c>
    </row>
    <row r="1009" spans="1:11" ht="18" customHeight="1" thickBot="1" x14ac:dyDescent="0.3">
      <c r="F1009" s="12" t="s">
        <v>147</v>
      </c>
      <c r="G1009" s="281">
        <f>IF(stok&lt;&gt;"",SUM(G989:G1008)+G974,0)</f>
        <v>0</v>
      </c>
      <c r="H1009" s="321"/>
      <c r="J1009" s="193">
        <f>IF(G1009&gt;G974,ROW(A1015),0)</f>
        <v>0</v>
      </c>
    </row>
    <row r="1011" spans="1:11" ht="30.2" customHeight="1" x14ac:dyDescent="0.25">
      <c r="A1011" s="524" t="s">
        <v>158</v>
      </c>
      <c r="B1011" s="524"/>
      <c r="C1011" s="524"/>
      <c r="D1011" s="524"/>
      <c r="E1011" s="524"/>
      <c r="F1011" s="524"/>
      <c r="G1011" s="524"/>
      <c r="H1011" s="524"/>
    </row>
    <row r="1013" spans="1:11" ht="18.75" x14ac:dyDescent="0.3">
      <c r="A1013" s="349" t="s">
        <v>43</v>
      </c>
      <c r="B1013" s="350">
        <f ca="1">imzatarihi</f>
        <v>46091</v>
      </c>
      <c r="C1013" s="352" t="s">
        <v>44</v>
      </c>
      <c r="D1013" s="348" t="str">
        <f>IF(kurulusyetkilisi&gt;0,kurulusyetkilisi,"")</f>
        <v/>
      </c>
      <c r="E1013" s="43"/>
      <c r="F1013" s="43"/>
      <c r="G1013" s="43"/>
    </row>
    <row r="1014" spans="1:11" ht="18.75" x14ac:dyDescent="0.3">
      <c r="A1014" s="43"/>
      <c r="B1014" s="351"/>
      <c r="C1014" s="352" t="s">
        <v>45</v>
      </c>
      <c r="D1014" s="43"/>
      <c r="E1014" s="43"/>
      <c r="F1014" s="349"/>
      <c r="G1014" s="43"/>
    </row>
    <row r="1016" spans="1:11" x14ac:dyDescent="0.25">
      <c r="A1016" s="501" t="s">
        <v>123</v>
      </c>
      <c r="B1016" s="501"/>
      <c r="C1016" s="501"/>
      <c r="D1016" s="501"/>
      <c r="E1016" s="501"/>
      <c r="F1016" s="501"/>
      <c r="G1016" s="501"/>
      <c r="H1016" s="501"/>
      <c r="I1016" s="14"/>
    </row>
    <row r="1017" spans="1:11" x14ac:dyDescent="0.25">
      <c r="A1017" s="489" t="str">
        <f>IF(YilDonem&lt;&gt;"",CONCATENATE(YilDonem," dönemine aittir."),"")</f>
        <v/>
      </c>
      <c r="B1017" s="489"/>
      <c r="C1017" s="489"/>
      <c r="D1017" s="489"/>
      <c r="E1017" s="489"/>
      <c r="F1017" s="489"/>
      <c r="G1017" s="489"/>
      <c r="H1017" s="489"/>
      <c r="I1017" s="14"/>
    </row>
    <row r="1018" spans="1:11" ht="15.95" customHeight="1" thickBot="1" x14ac:dyDescent="0.3">
      <c r="A1018" s="519" t="s">
        <v>149</v>
      </c>
      <c r="B1018" s="519"/>
      <c r="C1018" s="519"/>
      <c r="D1018" s="519"/>
      <c r="E1018" s="519"/>
      <c r="F1018" s="519"/>
      <c r="G1018" s="519"/>
      <c r="H1018" s="519"/>
      <c r="I1018" s="14"/>
    </row>
    <row r="1019" spans="1:11" ht="31.7" customHeight="1" thickBot="1" x14ac:dyDescent="0.3">
      <c r="A1019" s="520" t="s">
        <v>1</v>
      </c>
      <c r="B1019" s="521"/>
      <c r="C1019" s="493" t="str">
        <f>IF(ProjeNo&gt;0,ProjeNo,"")</f>
        <v/>
      </c>
      <c r="D1019" s="494"/>
      <c r="E1019" s="494"/>
      <c r="F1019" s="494"/>
      <c r="G1019" s="494"/>
      <c r="H1019" s="495"/>
      <c r="I1019" s="14"/>
    </row>
    <row r="1020" spans="1:11" ht="45" customHeight="1" thickBot="1" x14ac:dyDescent="0.3">
      <c r="A1020" s="522" t="s">
        <v>11</v>
      </c>
      <c r="B1020" s="523"/>
      <c r="C1020" s="498" t="str">
        <f>IF(ProjeAdi&gt;0,ProjeAdi,"")</f>
        <v/>
      </c>
      <c r="D1020" s="499"/>
      <c r="E1020" s="499"/>
      <c r="F1020" s="499"/>
      <c r="G1020" s="499"/>
      <c r="H1020" s="500"/>
      <c r="I1020" s="14"/>
    </row>
    <row r="1021" spans="1:11" ht="30.2" customHeight="1" thickBot="1" x14ac:dyDescent="0.3">
      <c r="A1021" s="525" t="s">
        <v>162</v>
      </c>
      <c r="B1021" s="526"/>
      <c r="C1021" s="498" t="str">
        <f>IF($C$6&lt;&gt;"",$C$6,"")</f>
        <v/>
      </c>
      <c r="D1021" s="499"/>
      <c r="E1021" s="499"/>
      <c r="F1021" s="499"/>
      <c r="G1021" s="499"/>
      <c r="H1021" s="500"/>
      <c r="I1021" s="14"/>
    </row>
    <row r="1022" spans="1:11" s="83" customFormat="1" ht="37.15" customHeight="1" x14ac:dyDescent="0.25">
      <c r="A1022" s="487" t="s">
        <v>7</v>
      </c>
      <c r="B1022" s="487" t="s">
        <v>118</v>
      </c>
      <c r="C1022" s="487" t="s">
        <v>119</v>
      </c>
      <c r="D1022" s="487" t="s">
        <v>124</v>
      </c>
      <c r="E1022" s="487" t="s">
        <v>125</v>
      </c>
      <c r="F1022" s="487" t="s">
        <v>166</v>
      </c>
      <c r="G1022" s="530" t="s">
        <v>46</v>
      </c>
      <c r="H1022" s="530" t="s">
        <v>126</v>
      </c>
      <c r="I1022" s="111"/>
      <c r="J1022" s="126"/>
      <c r="K1022" s="126"/>
    </row>
    <row r="1023" spans="1:11" ht="18" customHeight="1" thickBot="1" x14ac:dyDescent="0.3">
      <c r="A1023" s="505"/>
      <c r="B1023" s="505"/>
      <c r="C1023" s="505"/>
      <c r="D1023" s="505"/>
      <c r="E1023" s="505"/>
      <c r="F1023" s="505"/>
      <c r="G1023" s="531"/>
      <c r="H1023" s="531"/>
      <c r="I1023" s="14"/>
    </row>
    <row r="1024" spans="1:11" ht="18" customHeight="1" x14ac:dyDescent="0.25">
      <c r="A1024" s="54">
        <v>581</v>
      </c>
      <c r="B1024" s="54"/>
      <c r="C1024" s="55"/>
      <c r="D1024" s="77"/>
      <c r="E1024" s="77"/>
      <c r="F1024" s="69"/>
      <c r="G1024" s="297" t="str">
        <f>IF(AND(E1024&lt;&gt;"",F1024&lt;&gt;"",H1024&lt;&gt;""),E1024*F1024,"")</f>
        <v/>
      </c>
      <c r="H1024" s="85"/>
      <c r="I1024" s="194" t="str">
        <f t="shared" ref="I1024:I1043" si="58">IF(AND(C1024&lt;&gt;"",H1024=""),"Stok Çıkış Tarihi Yazılmalıdır.","")</f>
        <v/>
      </c>
    </row>
    <row r="1025" spans="1:9" ht="18" customHeight="1" x14ac:dyDescent="0.25">
      <c r="A1025" s="36">
        <v>582</v>
      </c>
      <c r="B1025" s="36"/>
      <c r="C1025" s="37"/>
      <c r="D1025" s="38"/>
      <c r="E1025" s="38"/>
      <c r="F1025" s="79"/>
      <c r="G1025" s="314" t="str">
        <f t="shared" ref="G1025:G1043" si="59">IF(AND(E1025&lt;&gt;"",F1025&lt;&gt;"",H1025&lt;&gt;""),E1025*F1025,"")</f>
        <v/>
      </c>
      <c r="H1025" s="87"/>
      <c r="I1025" s="194" t="str">
        <f t="shared" si="58"/>
        <v/>
      </c>
    </row>
    <row r="1026" spans="1:9" ht="18" customHeight="1" x14ac:dyDescent="0.25">
      <c r="A1026" s="36">
        <v>583</v>
      </c>
      <c r="B1026" s="36"/>
      <c r="C1026" s="37"/>
      <c r="D1026" s="38"/>
      <c r="E1026" s="38"/>
      <c r="F1026" s="79"/>
      <c r="G1026" s="314" t="str">
        <f t="shared" si="59"/>
        <v/>
      </c>
      <c r="H1026" s="87"/>
      <c r="I1026" s="194" t="str">
        <f t="shared" si="58"/>
        <v/>
      </c>
    </row>
    <row r="1027" spans="1:9" ht="18" customHeight="1" x14ac:dyDescent="0.25">
      <c r="A1027" s="36">
        <v>584</v>
      </c>
      <c r="B1027" s="36"/>
      <c r="C1027" s="37"/>
      <c r="D1027" s="38"/>
      <c r="E1027" s="38"/>
      <c r="F1027" s="79"/>
      <c r="G1027" s="314" t="str">
        <f t="shared" si="59"/>
        <v/>
      </c>
      <c r="H1027" s="87"/>
      <c r="I1027" s="194" t="str">
        <f t="shared" si="58"/>
        <v/>
      </c>
    </row>
    <row r="1028" spans="1:9" ht="18" customHeight="1" x14ac:dyDescent="0.25">
      <c r="A1028" s="36">
        <v>585</v>
      </c>
      <c r="B1028" s="36"/>
      <c r="C1028" s="37"/>
      <c r="D1028" s="38"/>
      <c r="E1028" s="38"/>
      <c r="F1028" s="79"/>
      <c r="G1028" s="314" t="str">
        <f t="shared" si="59"/>
        <v/>
      </c>
      <c r="H1028" s="87"/>
      <c r="I1028" s="194" t="str">
        <f t="shared" si="58"/>
        <v/>
      </c>
    </row>
    <row r="1029" spans="1:9" ht="18" customHeight="1" x14ac:dyDescent="0.25">
      <c r="A1029" s="36">
        <v>586</v>
      </c>
      <c r="B1029" s="36"/>
      <c r="C1029" s="37"/>
      <c r="D1029" s="38"/>
      <c r="E1029" s="38"/>
      <c r="F1029" s="79"/>
      <c r="G1029" s="314" t="str">
        <f t="shared" si="59"/>
        <v/>
      </c>
      <c r="H1029" s="87"/>
      <c r="I1029" s="194" t="str">
        <f t="shared" si="58"/>
        <v/>
      </c>
    </row>
    <row r="1030" spans="1:9" ht="18" customHeight="1" x14ac:dyDescent="0.25">
      <c r="A1030" s="36">
        <v>587</v>
      </c>
      <c r="B1030" s="36"/>
      <c r="C1030" s="37"/>
      <c r="D1030" s="38"/>
      <c r="E1030" s="38"/>
      <c r="F1030" s="79"/>
      <c r="G1030" s="314" t="str">
        <f t="shared" si="59"/>
        <v/>
      </c>
      <c r="H1030" s="87"/>
      <c r="I1030" s="194" t="str">
        <f t="shared" si="58"/>
        <v/>
      </c>
    </row>
    <row r="1031" spans="1:9" ht="18" customHeight="1" x14ac:dyDescent="0.25">
      <c r="A1031" s="36">
        <v>588</v>
      </c>
      <c r="B1031" s="36"/>
      <c r="C1031" s="37"/>
      <c r="D1031" s="38"/>
      <c r="E1031" s="38"/>
      <c r="F1031" s="79"/>
      <c r="G1031" s="314" t="str">
        <f t="shared" si="59"/>
        <v/>
      </c>
      <c r="H1031" s="87"/>
      <c r="I1031" s="194" t="str">
        <f t="shared" si="58"/>
        <v/>
      </c>
    </row>
    <row r="1032" spans="1:9" ht="18" customHeight="1" x14ac:dyDescent="0.25">
      <c r="A1032" s="36">
        <v>589</v>
      </c>
      <c r="B1032" s="36"/>
      <c r="C1032" s="37"/>
      <c r="D1032" s="38"/>
      <c r="E1032" s="38"/>
      <c r="F1032" s="79"/>
      <c r="G1032" s="314" t="str">
        <f t="shared" si="59"/>
        <v/>
      </c>
      <c r="H1032" s="87"/>
      <c r="I1032" s="194" t="str">
        <f t="shared" si="58"/>
        <v/>
      </c>
    </row>
    <row r="1033" spans="1:9" ht="18" customHeight="1" x14ac:dyDescent="0.25">
      <c r="A1033" s="36">
        <v>590</v>
      </c>
      <c r="B1033" s="36"/>
      <c r="C1033" s="37"/>
      <c r="D1033" s="38"/>
      <c r="E1033" s="38"/>
      <c r="F1033" s="79"/>
      <c r="G1033" s="314" t="str">
        <f t="shared" si="59"/>
        <v/>
      </c>
      <c r="H1033" s="87"/>
      <c r="I1033" s="194" t="str">
        <f t="shared" si="58"/>
        <v/>
      </c>
    </row>
    <row r="1034" spans="1:9" ht="18" customHeight="1" x14ac:dyDescent="0.25">
      <c r="A1034" s="36">
        <v>591</v>
      </c>
      <c r="B1034" s="36"/>
      <c r="C1034" s="37"/>
      <c r="D1034" s="38"/>
      <c r="E1034" s="38"/>
      <c r="F1034" s="79"/>
      <c r="G1034" s="314" t="str">
        <f t="shared" si="59"/>
        <v/>
      </c>
      <c r="H1034" s="87"/>
      <c r="I1034" s="194" t="str">
        <f t="shared" si="58"/>
        <v/>
      </c>
    </row>
    <row r="1035" spans="1:9" ht="18" customHeight="1" x14ac:dyDescent="0.25">
      <c r="A1035" s="36">
        <v>592</v>
      </c>
      <c r="B1035" s="36"/>
      <c r="C1035" s="37"/>
      <c r="D1035" s="38"/>
      <c r="E1035" s="38"/>
      <c r="F1035" s="79"/>
      <c r="G1035" s="314" t="str">
        <f t="shared" si="59"/>
        <v/>
      </c>
      <c r="H1035" s="87"/>
      <c r="I1035" s="194" t="str">
        <f t="shared" si="58"/>
        <v/>
      </c>
    </row>
    <row r="1036" spans="1:9" ht="18" customHeight="1" x14ac:dyDescent="0.25">
      <c r="A1036" s="36">
        <v>593</v>
      </c>
      <c r="B1036" s="36"/>
      <c r="C1036" s="37"/>
      <c r="D1036" s="38"/>
      <c r="E1036" s="38"/>
      <c r="F1036" s="79"/>
      <c r="G1036" s="314" t="str">
        <f t="shared" si="59"/>
        <v/>
      </c>
      <c r="H1036" s="87"/>
      <c r="I1036" s="194" t="str">
        <f t="shared" si="58"/>
        <v/>
      </c>
    </row>
    <row r="1037" spans="1:9" ht="18" customHeight="1" x14ac:dyDescent="0.25">
      <c r="A1037" s="36">
        <v>594</v>
      </c>
      <c r="B1037" s="36"/>
      <c r="C1037" s="37"/>
      <c r="D1037" s="38"/>
      <c r="E1037" s="38"/>
      <c r="F1037" s="79"/>
      <c r="G1037" s="314" t="str">
        <f t="shared" si="59"/>
        <v/>
      </c>
      <c r="H1037" s="87"/>
      <c r="I1037" s="194" t="str">
        <f t="shared" si="58"/>
        <v/>
      </c>
    </row>
    <row r="1038" spans="1:9" ht="18" customHeight="1" x14ac:dyDescent="0.25">
      <c r="A1038" s="36">
        <v>595</v>
      </c>
      <c r="B1038" s="36"/>
      <c r="C1038" s="37"/>
      <c r="D1038" s="38"/>
      <c r="E1038" s="38"/>
      <c r="F1038" s="79"/>
      <c r="G1038" s="314" t="str">
        <f t="shared" si="59"/>
        <v/>
      </c>
      <c r="H1038" s="87"/>
      <c r="I1038" s="194" t="str">
        <f t="shared" si="58"/>
        <v/>
      </c>
    </row>
    <row r="1039" spans="1:9" ht="18" customHeight="1" x14ac:dyDescent="0.25">
      <c r="A1039" s="36">
        <v>596</v>
      </c>
      <c r="B1039" s="36"/>
      <c r="C1039" s="37"/>
      <c r="D1039" s="38"/>
      <c r="E1039" s="38"/>
      <c r="F1039" s="79"/>
      <c r="G1039" s="314" t="str">
        <f t="shared" si="59"/>
        <v/>
      </c>
      <c r="H1039" s="87"/>
      <c r="I1039" s="194" t="str">
        <f t="shared" si="58"/>
        <v/>
      </c>
    </row>
    <row r="1040" spans="1:9" ht="18" customHeight="1" x14ac:dyDescent="0.25">
      <c r="A1040" s="36">
        <v>597</v>
      </c>
      <c r="B1040" s="36"/>
      <c r="C1040" s="37"/>
      <c r="D1040" s="38"/>
      <c r="E1040" s="38"/>
      <c r="F1040" s="79"/>
      <c r="G1040" s="314" t="str">
        <f t="shared" si="59"/>
        <v/>
      </c>
      <c r="H1040" s="87"/>
      <c r="I1040" s="194" t="str">
        <f t="shared" si="58"/>
        <v/>
      </c>
    </row>
    <row r="1041" spans="1:10" ht="18" customHeight="1" x14ac:dyDescent="0.25">
      <c r="A1041" s="36">
        <v>598</v>
      </c>
      <c r="B1041" s="36"/>
      <c r="C1041" s="37"/>
      <c r="D1041" s="38"/>
      <c r="E1041" s="38"/>
      <c r="F1041" s="79"/>
      <c r="G1041" s="314" t="str">
        <f t="shared" si="59"/>
        <v/>
      </c>
      <c r="H1041" s="87"/>
      <c r="I1041" s="194" t="str">
        <f t="shared" si="58"/>
        <v/>
      </c>
    </row>
    <row r="1042" spans="1:10" ht="18" customHeight="1" x14ac:dyDescent="0.25">
      <c r="A1042" s="36">
        <v>599</v>
      </c>
      <c r="B1042" s="36"/>
      <c r="C1042" s="37"/>
      <c r="D1042" s="38"/>
      <c r="E1042" s="38"/>
      <c r="F1042" s="79"/>
      <c r="G1042" s="314" t="str">
        <f t="shared" si="59"/>
        <v/>
      </c>
      <c r="H1042" s="87"/>
      <c r="I1042" s="194" t="str">
        <f t="shared" si="58"/>
        <v/>
      </c>
    </row>
    <row r="1043" spans="1:10" ht="18" customHeight="1" thickBot="1" x14ac:dyDescent="0.3">
      <c r="A1043" s="39">
        <v>600</v>
      </c>
      <c r="B1043" s="39"/>
      <c r="C1043" s="40"/>
      <c r="D1043" s="41"/>
      <c r="E1043" s="41"/>
      <c r="F1043" s="81"/>
      <c r="G1043" s="315" t="str">
        <f t="shared" si="59"/>
        <v/>
      </c>
      <c r="H1043" s="89"/>
      <c r="I1043" s="194" t="str">
        <f t="shared" si="58"/>
        <v/>
      </c>
    </row>
    <row r="1044" spans="1:10" ht="18" customHeight="1" thickBot="1" x14ac:dyDescent="0.3">
      <c r="F1044" s="12" t="s">
        <v>147</v>
      </c>
      <c r="G1044" s="281">
        <f>IF(stok&lt;&gt;"",SUM(G1024:G1043)+G1009,0)</f>
        <v>0</v>
      </c>
      <c r="H1044" s="321"/>
      <c r="J1044" s="193">
        <f>IF(G1044&gt;G1009,ROW(A1050),0)</f>
        <v>0</v>
      </c>
    </row>
    <row r="1046" spans="1:10" ht="30.2" customHeight="1" x14ac:dyDescent="0.25">
      <c r="A1046" s="524" t="s">
        <v>158</v>
      </c>
      <c r="B1046" s="524"/>
      <c r="C1046" s="524"/>
      <c r="D1046" s="524"/>
      <c r="E1046" s="524"/>
      <c r="F1046" s="524"/>
      <c r="G1046" s="524"/>
      <c r="H1046" s="524"/>
    </row>
    <row r="1048" spans="1:10" ht="18.75" x14ac:dyDescent="0.3">
      <c r="A1048" s="349" t="s">
        <v>43</v>
      </c>
      <c r="B1048" s="350">
        <f ca="1">imzatarihi</f>
        <v>46091</v>
      </c>
      <c r="C1048" s="352" t="s">
        <v>44</v>
      </c>
      <c r="D1048" s="348" t="str">
        <f>IF(kurulusyetkilisi&gt;0,kurulusyetkilisi,"")</f>
        <v/>
      </c>
      <c r="E1048" s="43"/>
      <c r="F1048" s="43"/>
      <c r="G1048" s="43"/>
    </row>
    <row r="1049" spans="1:10" ht="18.75" x14ac:dyDescent="0.3">
      <c r="A1049" s="43"/>
      <c r="B1049" s="351"/>
      <c r="C1049" s="352" t="s">
        <v>45</v>
      </c>
      <c r="D1049" s="43"/>
      <c r="E1049" s="43"/>
      <c r="F1049" s="349"/>
      <c r="G1049" s="43"/>
    </row>
    <row r="1051" spans="1:10" x14ac:dyDescent="0.25">
      <c r="A1051" s="501" t="s">
        <v>123</v>
      </c>
      <c r="B1051" s="501"/>
      <c r="C1051" s="501"/>
      <c r="D1051" s="501"/>
      <c r="E1051" s="501"/>
      <c r="F1051" s="501"/>
      <c r="G1051" s="501"/>
      <c r="H1051" s="501"/>
      <c r="I1051" s="14"/>
    </row>
    <row r="1052" spans="1:10" x14ac:dyDescent="0.25">
      <c r="A1052" s="489" t="str">
        <f>IF(YilDonem&lt;&gt;"",CONCATENATE(YilDonem," dönemine aittir."),"")</f>
        <v/>
      </c>
      <c r="B1052" s="489"/>
      <c r="C1052" s="489"/>
      <c r="D1052" s="489"/>
      <c r="E1052" s="489"/>
      <c r="F1052" s="489"/>
      <c r="G1052" s="489"/>
      <c r="H1052" s="489"/>
      <c r="I1052" s="14"/>
    </row>
    <row r="1053" spans="1:10" ht="15.95" customHeight="1" thickBot="1" x14ac:dyDescent="0.3">
      <c r="A1053" s="519" t="s">
        <v>149</v>
      </c>
      <c r="B1053" s="519"/>
      <c r="C1053" s="519"/>
      <c r="D1053" s="519"/>
      <c r="E1053" s="519"/>
      <c r="F1053" s="519"/>
      <c r="G1053" s="519"/>
      <c r="H1053" s="519"/>
      <c r="I1053" s="14"/>
    </row>
    <row r="1054" spans="1:10" ht="31.7" customHeight="1" thickBot="1" x14ac:dyDescent="0.3">
      <c r="A1054" s="520" t="s">
        <v>1</v>
      </c>
      <c r="B1054" s="521"/>
      <c r="C1054" s="493" t="str">
        <f>IF(ProjeNo&gt;0,ProjeNo,"")</f>
        <v/>
      </c>
      <c r="D1054" s="494"/>
      <c r="E1054" s="494"/>
      <c r="F1054" s="494"/>
      <c r="G1054" s="494"/>
      <c r="H1054" s="495"/>
      <c r="I1054" s="14"/>
    </row>
    <row r="1055" spans="1:10" ht="45" customHeight="1" thickBot="1" x14ac:dyDescent="0.3">
      <c r="A1055" s="522" t="s">
        <v>11</v>
      </c>
      <c r="B1055" s="523"/>
      <c r="C1055" s="498" t="str">
        <f>IF(ProjeAdi&gt;0,ProjeAdi,"")</f>
        <v/>
      </c>
      <c r="D1055" s="499"/>
      <c r="E1055" s="499"/>
      <c r="F1055" s="499"/>
      <c r="G1055" s="499"/>
      <c r="H1055" s="500"/>
      <c r="I1055" s="14"/>
    </row>
    <row r="1056" spans="1:10" ht="30.2" customHeight="1" thickBot="1" x14ac:dyDescent="0.3">
      <c r="A1056" s="525" t="s">
        <v>162</v>
      </c>
      <c r="B1056" s="526"/>
      <c r="C1056" s="498" t="str">
        <f>IF($C$6&lt;&gt;"",$C$6,"")</f>
        <v/>
      </c>
      <c r="D1056" s="499"/>
      <c r="E1056" s="499"/>
      <c r="F1056" s="499"/>
      <c r="G1056" s="499"/>
      <c r="H1056" s="500"/>
      <c r="I1056" s="14"/>
    </row>
    <row r="1057" spans="1:11" s="83" customFormat="1" ht="37.15" customHeight="1" x14ac:dyDescent="0.25">
      <c r="A1057" s="487" t="s">
        <v>7</v>
      </c>
      <c r="B1057" s="487" t="s">
        <v>118</v>
      </c>
      <c r="C1057" s="487" t="s">
        <v>119</v>
      </c>
      <c r="D1057" s="487" t="s">
        <v>124</v>
      </c>
      <c r="E1057" s="487" t="s">
        <v>125</v>
      </c>
      <c r="F1057" s="487" t="s">
        <v>166</v>
      </c>
      <c r="G1057" s="530" t="s">
        <v>46</v>
      </c>
      <c r="H1057" s="530" t="s">
        <v>126</v>
      </c>
      <c r="I1057" s="111"/>
      <c r="J1057" s="126"/>
      <c r="K1057" s="126"/>
    </row>
    <row r="1058" spans="1:11" ht="18" customHeight="1" thickBot="1" x14ac:dyDescent="0.3">
      <c r="A1058" s="505"/>
      <c r="B1058" s="505"/>
      <c r="C1058" s="505"/>
      <c r="D1058" s="505"/>
      <c r="E1058" s="505"/>
      <c r="F1058" s="505"/>
      <c r="G1058" s="531"/>
      <c r="H1058" s="531"/>
      <c r="I1058" s="14"/>
    </row>
    <row r="1059" spans="1:11" ht="18" customHeight="1" x14ac:dyDescent="0.25">
      <c r="A1059" s="54">
        <v>601</v>
      </c>
      <c r="B1059" s="54"/>
      <c r="C1059" s="55"/>
      <c r="D1059" s="77"/>
      <c r="E1059" s="77"/>
      <c r="F1059" s="69"/>
      <c r="G1059" s="297" t="str">
        <f>IF(AND(E1059&lt;&gt;"",F1059&lt;&gt;"",H1059&lt;&gt;""),E1059*F1059,"")</f>
        <v/>
      </c>
      <c r="H1059" s="85"/>
      <c r="I1059" s="194" t="str">
        <f t="shared" ref="I1059:I1078" si="60">IF(AND(C1059&lt;&gt;"",H1059=""),"Stok Çıkış Tarihi Yazılmalıdır.","")</f>
        <v/>
      </c>
    </row>
    <row r="1060" spans="1:11" ht="18" customHeight="1" x14ac:dyDescent="0.25">
      <c r="A1060" s="36">
        <v>602</v>
      </c>
      <c r="B1060" s="36"/>
      <c r="C1060" s="37"/>
      <c r="D1060" s="38"/>
      <c r="E1060" s="38"/>
      <c r="F1060" s="79"/>
      <c r="G1060" s="314" t="str">
        <f t="shared" ref="G1060:G1078" si="61">IF(AND(E1060&lt;&gt;"",F1060&lt;&gt;"",H1060&lt;&gt;""),E1060*F1060,"")</f>
        <v/>
      </c>
      <c r="H1060" s="87"/>
      <c r="I1060" s="194" t="str">
        <f t="shared" si="60"/>
        <v/>
      </c>
    </row>
    <row r="1061" spans="1:11" ht="18" customHeight="1" x14ac:dyDescent="0.25">
      <c r="A1061" s="36">
        <v>603</v>
      </c>
      <c r="B1061" s="36"/>
      <c r="C1061" s="37"/>
      <c r="D1061" s="38"/>
      <c r="E1061" s="38"/>
      <c r="F1061" s="79"/>
      <c r="G1061" s="314" t="str">
        <f t="shared" si="61"/>
        <v/>
      </c>
      <c r="H1061" s="87"/>
      <c r="I1061" s="194" t="str">
        <f t="shared" si="60"/>
        <v/>
      </c>
    </row>
    <row r="1062" spans="1:11" ht="18" customHeight="1" x14ac:dyDescent="0.25">
      <c r="A1062" s="36">
        <v>604</v>
      </c>
      <c r="B1062" s="36"/>
      <c r="C1062" s="37"/>
      <c r="D1062" s="38"/>
      <c r="E1062" s="38"/>
      <c r="F1062" s="79"/>
      <c r="G1062" s="314" t="str">
        <f t="shared" si="61"/>
        <v/>
      </c>
      <c r="H1062" s="87"/>
      <c r="I1062" s="194" t="str">
        <f t="shared" si="60"/>
        <v/>
      </c>
    </row>
    <row r="1063" spans="1:11" ht="18" customHeight="1" x14ac:dyDescent="0.25">
      <c r="A1063" s="36">
        <v>605</v>
      </c>
      <c r="B1063" s="36"/>
      <c r="C1063" s="37"/>
      <c r="D1063" s="38"/>
      <c r="E1063" s="38"/>
      <c r="F1063" s="79"/>
      <c r="G1063" s="314" t="str">
        <f t="shared" si="61"/>
        <v/>
      </c>
      <c r="H1063" s="87"/>
      <c r="I1063" s="194" t="str">
        <f t="shared" si="60"/>
        <v/>
      </c>
    </row>
    <row r="1064" spans="1:11" ht="18" customHeight="1" x14ac:dyDescent="0.25">
      <c r="A1064" s="36">
        <v>606</v>
      </c>
      <c r="B1064" s="36"/>
      <c r="C1064" s="37"/>
      <c r="D1064" s="38"/>
      <c r="E1064" s="38"/>
      <c r="F1064" s="79"/>
      <c r="G1064" s="314" t="str">
        <f t="shared" si="61"/>
        <v/>
      </c>
      <c r="H1064" s="87"/>
      <c r="I1064" s="194" t="str">
        <f t="shared" si="60"/>
        <v/>
      </c>
    </row>
    <row r="1065" spans="1:11" ht="18" customHeight="1" x14ac:dyDescent="0.25">
      <c r="A1065" s="36">
        <v>607</v>
      </c>
      <c r="B1065" s="36"/>
      <c r="C1065" s="37"/>
      <c r="D1065" s="38"/>
      <c r="E1065" s="38"/>
      <c r="F1065" s="79"/>
      <c r="G1065" s="314" t="str">
        <f t="shared" si="61"/>
        <v/>
      </c>
      <c r="H1065" s="87"/>
      <c r="I1065" s="194" t="str">
        <f t="shared" si="60"/>
        <v/>
      </c>
    </row>
    <row r="1066" spans="1:11" ht="18" customHeight="1" x14ac:dyDescent="0.25">
      <c r="A1066" s="36">
        <v>608</v>
      </c>
      <c r="B1066" s="36"/>
      <c r="C1066" s="37"/>
      <c r="D1066" s="38"/>
      <c r="E1066" s="38"/>
      <c r="F1066" s="79"/>
      <c r="G1066" s="314" t="str">
        <f t="shared" si="61"/>
        <v/>
      </c>
      <c r="H1066" s="87"/>
      <c r="I1066" s="194" t="str">
        <f t="shared" si="60"/>
        <v/>
      </c>
    </row>
    <row r="1067" spans="1:11" ht="18" customHeight="1" x14ac:dyDescent="0.25">
      <c r="A1067" s="36">
        <v>609</v>
      </c>
      <c r="B1067" s="36"/>
      <c r="C1067" s="37"/>
      <c r="D1067" s="38"/>
      <c r="E1067" s="38"/>
      <c r="F1067" s="79"/>
      <c r="G1067" s="314" t="str">
        <f t="shared" si="61"/>
        <v/>
      </c>
      <c r="H1067" s="87"/>
      <c r="I1067" s="194" t="str">
        <f t="shared" si="60"/>
        <v/>
      </c>
    </row>
    <row r="1068" spans="1:11" ht="18" customHeight="1" x14ac:dyDescent="0.25">
      <c r="A1068" s="36">
        <v>610</v>
      </c>
      <c r="B1068" s="36"/>
      <c r="C1068" s="37"/>
      <c r="D1068" s="38"/>
      <c r="E1068" s="38"/>
      <c r="F1068" s="79"/>
      <c r="G1068" s="314" t="str">
        <f t="shared" si="61"/>
        <v/>
      </c>
      <c r="H1068" s="87"/>
      <c r="I1068" s="194" t="str">
        <f t="shared" si="60"/>
        <v/>
      </c>
    </row>
    <row r="1069" spans="1:11" ht="18" customHeight="1" x14ac:dyDescent="0.25">
      <c r="A1069" s="36">
        <v>611</v>
      </c>
      <c r="B1069" s="36"/>
      <c r="C1069" s="37"/>
      <c r="D1069" s="38"/>
      <c r="E1069" s="38"/>
      <c r="F1069" s="79"/>
      <c r="G1069" s="314" t="str">
        <f t="shared" si="61"/>
        <v/>
      </c>
      <c r="H1069" s="87"/>
      <c r="I1069" s="194" t="str">
        <f t="shared" si="60"/>
        <v/>
      </c>
    </row>
    <row r="1070" spans="1:11" ht="18" customHeight="1" x14ac:dyDescent="0.25">
      <c r="A1070" s="36">
        <v>612</v>
      </c>
      <c r="B1070" s="36"/>
      <c r="C1070" s="37"/>
      <c r="D1070" s="38"/>
      <c r="E1070" s="38"/>
      <c r="F1070" s="79"/>
      <c r="G1070" s="314" t="str">
        <f t="shared" si="61"/>
        <v/>
      </c>
      <c r="H1070" s="87"/>
      <c r="I1070" s="194" t="str">
        <f t="shared" si="60"/>
        <v/>
      </c>
    </row>
    <row r="1071" spans="1:11" ht="18" customHeight="1" x14ac:dyDescent="0.25">
      <c r="A1071" s="36">
        <v>613</v>
      </c>
      <c r="B1071" s="36"/>
      <c r="C1071" s="37"/>
      <c r="D1071" s="38"/>
      <c r="E1071" s="38"/>
      <c r="F1071" s="79"/>
      <c r="G1071" s="314" t="str">
        <f t="shared" si="61"/>
        <v/>
      </c>
      <c r="H1071" s="87"/>
      <c r="I1071" s="194" t="str">
        <f t="shared" si="60"/>
        <v/>
      </c>
    </row>
    <row r="1072" spans="1:11" ht="18" customHeight="1" x14ac:dyDescent="0.25">
      <c r="A1072" s="36">
        <v>614</v>
      </c>
      <c r="B1072" s="36"/>
      <c r="C1072" s="37"/>
      <c r="D1072" s="38"/>
      <c r="E1072" s="38"/>
      <c r="F1072" s="79"/>
      <c r="G1072" s="314" t="str">
        <f t="shared" si="61"/>
        <v/>
      </c>
      <c r="H1072" s="87"/>
      <c r="I1072" s="194" t="str">
        <f t="shared" si="60"/>
        <v/>
      </c>
    </row>
    <row r="1073" spans="1:10" ht="18" customHeight="1" x14ac:dyDescent="0.25">
      <c r="A1073" s="36">
        <v>615</v>
      </c>
      <c r="B1073" s="36"/>
      <c r="C1073" s="37"/>
      <c r="D1073" s="38"/>
      <c r="E1073" s="38"/>
      <c r="F1073" s="79"/>
      <c r="G1073" s="314" t="str">
        <f t="shared" si="61"/>
        <v/>
      </c>
      <c r="H1073" s="87"/>
      <c r="I1073" s="194" t="str">
        <f t="shared" si="60"/>
        <v/>
      </c>
    </row>
    <row r="1074" spans="1:10" ht="18" customHeight="1" x14ac:dyDescent="0.25">
      <c r="A1074" s="36">
        <v>616</v>
      </c>
      <c r="B1074" s="36"/>
      <c r="C1074" s="37"/>
      <c r="D1074" s="38"/>
      <c r="E1074" s="38"/>
      <c r="F1074" s="79"/>
      <c r="G1074" s="314" t="str">
        <f t="shared" si="61"/>
        <v/>
      </c>
      <c r="H1074" s="87"/>
      <c r="I1074" s="194" t="str">
        <f t="shared" si="60"/>
        <v/>
      </c>
    </row>
    <row r="1075" spans="1:10" ht="18" customHeight="1" x14ac:dyDescent="0.25">
      <c r="A1075" s="36">
        <v>617</v>
      </c>
      <c r="B1075" s="36"/>
      <c r="C1075" s="37"/>
      <c r="D1075" s="38"/>
      <c r="E1075" s="38"/>
      <c r="F1075" s="79"/>
      <c r="G1075" s="314" t="str">
        <f t="shared" si="61"/>
        <v/>
      </c>
      <c r="H1075" s="87"/>
      <c r="I1075" s="194" t="str">
        <f t="shared" si="60"/>
        <v/>
      </c>
    </row>
    <row r="1076" spans="1:10" ht="18" customHeight="1" x14ac:dyDescent="0.25">
      <c r="A1076" s="36">
        <v>618</v>
      </c>
      <c r="B1076" s="36"/>
      <c r="C1076" s="37"/>
      <c r="D1076" s="38"/>
      <c r="E1076" s="38"/>
      <c r="F1076" s="79"/>
      <c r="G1076" s="314" t="str">
        <f t="shared" si="61"/>
        <v/>
      </c>
      <c r="H1076" s="87"/>
      <c r="I1076" s="194" t="str">
        <f t="shared" si="60"/>
        <v/>
      </c>
    </row>
    <row r="1077" spans="1:10" ht="18" customHeight="1" x14ac:dyDescent="0.25">
      <c r="A1077" s="36">
        <v>619</v>
      </c>
      <c r="B1077" s="36"/>
      <c r="C1077" s="37"/>
      <c r="D1077" s="38"/>
      <c r="E1077" s="38"/>
      <c r="F1077" s="79"/>
      <c r="G1077" s="314" t="str">
        <f t="shared" si="61"/>
        <v/>
      </c>
      <c r="H1077" s="87"/>
      <c r="I1077" s="194" t="str">
        <f t="shared" si="60"/>
        <v/>
      </c>
    </row>
    <row r="1078" spans="1:10" ht="18" customHeight="1" thickBot="1" x14ac:dyDescent="0.3">
      <c r="A1078" s="39">
        <v>620</v>
      </c>
      <c r="B1078" s="39"/>
      <c r="C1078" s="40"/>
      <c r="D1078" s="41"/>
      <c r="E1078" s="41"/>
      <c r="F1078" s="81"/>
      <c r="G1078" s="315" t="str">
        <f t="shared" si="61"/>
        <v/>
      </c>
      <c r="H1078" s="89"/>
      <c r="I1078" s="194" t="str">
        <f t="shared" si="60"/>
        <v/>
      </c>
    </row>
    <row r="1079" spans="1:10" ht="18" customHeight="1" thickBot="1" x14ac:dyDescent="0.3">
      <c r="F1079" s="12" t="s">
        <v>147</v>
      </c>
      <c r="G1079" s="281">
        <f>IF(stok&lt;&gt;"",SUM(G1059:G1078)+G1044,0)</f>
        <v>0</v>
      </c>
      <c r="H1079" s="321"/>
      <c r="J1079" s="193">
        <f>IF(G1079&gt;G1044,ROW(A1085),0)</f>
        <v>0</v>
      </c>
    </row>
    <row r="1081" spans="1:10" ht="30.2" customHeight="1" x14ac:dyDescent="0.25">
      <c r="A1081" s="524" t="s">
        <v>158</v>
      </c>
      <c r="B1081" s="524"/>
      <c r="C1081" s="524"/>
      <c r="D1081" s="524"/>
      <c r="E1081" s="524"/>
      <c r="F1081" s="524"/>
      <c r="G1081" s="524"/>
      <c r="H1081" s="524"/>
    </row>
    <row r="1083" spans="1:10" ht="18.75" x14ac:dyDescent="0.3">
      <c r="A1083" s="349" t="s">
        <v>43</v>
      </c>
      <c r="B1083" s="350">
        <f ca="1">imzatarihi</f>
        <v>46091</v>
      </c>
      <c r="C1083" s="352" t="s">
        <v>44</v>
      </c>
      <c r="D1083" s="348" t="str">
        <f>IF(kurulusyetkilisi&gt;0,kurulusyetkilisi,"")</f>
        <v/>
      </c>
      <c r="E1083" s="43"/>
      <c r="F1083" s="43"/>
      <c r="G1083" s="43"/>
    </row>
    <row r="1084" spans="1:10" ht="18.75" x14ac:dyDescent="0.3">
      <c r="A1084" s="43"/>
      <c r="B1084" s="351"/>
      <c r="C1084" s="352" t="s">
        <v>45</v>
      </c>
      <c r="D1084" s="43"/>
      <c r="E1084" s="43"/>
      <c r="F1084" s="349"/>
      <c r="G1084" s="43"/>
    </row>
    <row r="1086" spans="1:10" x14ac:dyDescent="0.25">
      <c r="A1086" s="501" t="s">
        <v>123</v>
      </c>
      <c r="B1086" s="501"/>
      <c r="C1086" s="501"/>
      <c r="D1086" s="501"/>
      <c r="E1086" s="501"/>
      <c r="F1086" s="501"/>
      <c r="G1086" s="501"/>
      <c r="H1086" s="501"/>
      <c r="I1086" s="14"/>
    </row>
    <row r="1087" spans="1:10" x14ac:dyDescent="0.25">
      <c r="A1087" s="489" t="str">
        <f>IF(YilDonem&lt;&gt;"",CONCATENATE(YilDonem," dönemine aittir."),"")</f>
        <v/>
      </c>
      <c r="B1087" s="489"/>
      <c r="C1087" s="489"/>
      <c r="D1087" s="489"/>
      <c r="E1087" s="489"/>
      <c r="F1087" s="489"/>
      <c r="G1087" s="489"/>
      <c r="H1087" s="489"/>
      <c r="I1087" s="14"/>
    </row>
    <row r="1088" spans="1:10" ht="15.95" customHeight="1" thickBot="1" x14ac:dyDescent="0.3">
      <c r="A1088" s="519" t="s">
        <v>149</v>
      </c>
      <c r="B1088" s="519"/>
      <c r="C1088" s="519"/>
      <c r="D1088" s="519"/>
      <c r="E1088" s="519"/>
      <c r="F1088" s="519"/>
      <c r="G1088" s="519"/>
      <c r="H1088" s="519"/>
      <c r="I1088" s="14"/>
    </row>
    <row r="1089" spans="1:11" ht="31.7" customHeight="1" thickBot="1" x14ac:dyDescent="0.3">
      <c r="A1089" s="520" t="s">
        <v>1</v>
      </c>
      <c r="B1089" s="521"/>
      <c r="C1089" s="493" t="str">
        <f>IF(ProjeNo&gt;0,ProjeNo,"")</f>
        <v/>
      </c>
      <c r="D1089" s="494"/>
      <c r="E1089" s="494"/>
      <c r="F1089" s="494"/>
      <c r="G1089" s="494"/>
      <c r="H1089" s="495"/>
      <c r="I1089" s="14"/>
    </row>
    <row r="1090" spans="1:11" ht="45" customHeight="1" thickBot="1" x14ac:dyDescent="0.3">
      <c r="A1090" s="522" t="s">
        <v>11</v>
      </c>
      <c r="B1090" s="523"/>
      <c r="C1090" s="498" t="str">
        <f>IF(ProjeAdi&gt;0,ProjeAdi,"")</f>
        <v/>
      </c>
      <c r="D1090" s="499"/>
      <c r="E1090" s="499"/>
      <c r="F1090" s="499"/>
      <c r="G1090" s="499"/>
      <c r="H1090" s="500"/>
      <c r="I1090" s="14"/>
    </row>
    <row r="1091" spans="1:11" ht="30.2" customHeight="1" thickBot="1" x14ac:dyDescent="0.3">
      <c r="A1091" s="525" t="s">
        <v>162</v>
      </c>
      <c r="B1091" s="526"/>
      <c r="C1091" s="498" t="str">
        <f>IF($C$6&lt;&gt;"",$C$6,"")</f>
        <v/>
      </c>
      <c r="D1091" s="499"/>
      <c r="E1091" s="499"/>
      <c r="F1091" s="499"/>
      <c r="G1091" s="499"/>
      <c r="H1091" s="500"/>
      <c r="I1091" s="14"/>
    </row>
    <row r="1092" spans="1:11" s="83" customFormat="1" ht="37.15" customHeight="1" x14ac:dyDescent="0.25">
      <c r="A1092" s="487" t="s">
        <v>7</v>
      </c>
      <c r="B1092" s="487" t="s">
        <v>118</v>
      </c>
      <c r="C1092" s="487" t="s">
        <v>119</v>
      </c>
      <c r="D1092" s="487" t="s">
        <v>124</v>
      </c>
      <c r="E1092" s="487" t="s">
        <v>125</v>
      </c>
      <c r="F1092" s="487" t="s">
        <v>166</v>
      </c>
      <c r="G1092" s="530" t="s">
        <v>46</v>
      </c>
      <c r="H1092" s="530" t="s">
        <v>126</v>
      </c>
      <c r="I1092" s="111"/>
      <c r="J1092" s="126"/>
      <c r="K1092" s="126"/>
    </row>
    <row r="1093" spans="1:11" ht="18" customHeight="1" thickBot="1" x14ac:dyDescent="0.3">
      <c r="A1093" s="505"/>
      <c r="B1093" s="505"/>
      <c r="C1093" s="505"/>
      <c r="D1093" s="505"/>
      <c r="E1093" s="505"/>
      <c r="F1093" s="505"/>
      <c r="G1093" s="531"/>
      <c r="H1093" s="531"/>
      <c r="I1093" s="14"/>
    </row>
    <row r="1094" spans="1:11" ht="18" customHeight="1" x14ac:dyDescent="0.25">
      <c r="A1094" s="54">
        <v>621</v>
      </c>
      <c r="B1094" s="54"/>
      <c r="C1094" s="55"/>
      <c r="D1094" s="77"/>
      <c r="E1094" s="77"/>
      <c r="F1094" s="69"/>
      <c r="G1094" s="297" t="str">
        <f>IF(AND(E1094&lt;&gt;"",F1094&lt;&gt;"",H1094&lt;&gt;""),E1094*F1094,"")</f>
        <v/>
      </c>
      <c r="H1094" s="85"/>
      <c r="I1094" s="194" t="str">
        <f t="shared" ref="I1094:I1113" si="62">IF(AND(C1094&lt;&gt;"",H1094=""),"Stok Çıkış Tarihi Yazılmalıdır.","")</f>
        <v/>
      </c>
    </row>
    <row r="1095" spans="1:11" ht="18" customHeight="1" x14ac:dyDescent="0.25">
      <c r="A1095" s="36">
        <v>622</v>
      </c>
      <c r="B1095" s="36"/>
      <c r="C1095" s="37"/>
      <c r="D1095" s="38"/>
      <c r="E1095" s="38"/>
      <c r="F1095" s="79"/>
      <c r="G1095" s="314" t="str">
        <f t="shared" ref="G1095:G1113" si="63">IF(AND(E1095&lt;&gt;"",F1095&lt;&gt;"",H1095&lt;&gt;""),E1095*F1095,"")</f>
        <v/>
      </c>
      <c r="H1095" s="87"/>
      <c r="I1095" s="194" t="str">
        <f t="shared" si="62"/>
        <v/>
      </c>
    </row>
    <row r="1096" spans="1:11" ht="18" customHeight="1" x14ac:dyDescent="0.25">
      <c r="A1096" s="36">
        <v>623</v>
      </c>
      <c r="B1096" s="36"/>
      <c r="C1096" s="37"/>
      <c r="D1096" s="38"/>
      <c r="E1096" s="38"/>
      <c r="F1096" s="79"/>
      <c r="G1096" s="314" t="str">
        <f t="shared" si="63"/>
        <v/>
      </c>
      <c r="H1096" s="87"/>
      <c r="I1096" s="194" t="str">
        <f t="shared" si="62"/>
        <v/>
      </c>
    </row>
    <row r="1097" spans="1:11" ht="18" customHeight="1" x14ac:dyDescent="0.25">
      <c r="A1097" s="36">
        <v>624</v>
      </c>
      <c r="B1097" s="36"/>
      <c r="C1097" s="37"/>
      <c r="D1097" s="38"/>
      <c r="E1097" s="38"/>
      <c r="F1097" s="79"/>
      <c r="G1097" s="314" t="str">
        <f t="shared" si="63"/>
        <v/>
      </c>
      <c r="H1097" s="87"/>
      <c r="I1097" s="194" t="str">
        <f t="shared" si="62"/>
        <v/>
      </c>
    </row>
    <row r="1098" spans="1:11" ht="18" customHeight="1" x14ac:dyDescent="0.25">
      <c r="A1098" s="36">
        <v>625</v>
      </c>
      <c r="B1098" s="36"/>
      <c r="C1098" s="37"/>
      <c r="D1098" s="38"/>
      <c r="E1098" s="38"/>
      <c r="F1098" s="79"/>
      <c r="G1098" s="314" t="str">
        <f t="shared" si="63"/>
        <v/>
      </c>
      <c r="H1098" s="87"/>
      <c r="I1098" s="194" t="str">
        <f t="shared" si="62"/>
        <v/>
      </c>
    </row>
    <row r="1099" spans="1:11" ht="18" customHeight="1" x14ac:dyDescent="0.25">
      <c r="A1099" s="36">
        <v>626</v>
      </c>
      <c r="B1099" s="36"/>
      <c r="C1099" s="37"/>
      <c r="D1099" s="38"/>
      <c r="E1099" s="38"/>
      <c r="F1099" s="79"/>
      <c r="G1099" s="314" t="str">
        <f t="shared" si="63"/>
        <v/>
      </c>
      <c r="H1099" s="87"/>
      <c r="I1099" s="194" t="str">
        <f t="shared" si="62"/>
        <v/>
      </c>
    </row>
    <row r="1100" spans="1:11" ht="18" customHeight="1" x14ac:dyDescent="0.25">
      <c r="A1100" s="36">
        <v>627</v>
      </c>
      <c r="B1100" s="36"/>
      <c r="C1100" s="37"/>
      <c r="D1100" s="38"/>
      <c r="E1100" s="38"/>
      <c r="F1100" s="79"/>
      <c r="G1100" s="314" t="str">
        <f t="shared" si="63"/>
        <v/>
      </c>
      <c r="H1100" s="87"/>
      <c r="I1100" s="194" t="str">
        <f t="shared" si="62"/>
        <v/>
      </c>
    </row>
    <row r="1101" spans="1:11" ht="18" customHeight="1" x14ac:dyDescent="0.25">
      <c r="A1101" s="36">
        <v>628</v>
      </c>
      <c r="B1101" s="36"/>
      <c r="C1101" s="37"/>
      <c r="D1101" s="38"/>
      <c r="E1101" s="38"/>
      <c r="F1101" s="79"/>
      <c r="G1101" s="314" t="str">
        <f t="shared" si="63"/>
        <v/>
      </c>
      <c r="H1101" s="87"/>
      <c r="I1101" s="194" t="str">
        <f t="shared" si="62"/>
        <v/>
      </c>
    </row>
    <row r="1102" spans="1:11" ht="18" customHeight="1" x14ac:dyDescent="0.25">
      <c r="A1102" s="36">
        <v>629</v>
      </c>
      <c r="B1102" s="36"/>
      <c r="C1102" s="37"/>
      <c r="D1102" s="38"/>
      <c r="E1102" s="38"/>
      <c r="F1102" s="79"/>
      <c r="G1102" s="314" t="str">
        <f t="shared" si="63"/>
        <v/>
      </c>
      <c r="H1102" s="87"/>
      <c r="I1102" s="194" t="str">
        <f t="shared" si="62"/>
        <v/>
      </c>
    </row>
    <row r="1103" spans="1:11" ht="18" customHeight="1" x14ac:dyDescent="0.25">
      <c r="A1103" s="36">
        <v>630</v>
      </c>
      <c r="B1103" s="36"/>
      <c r="C1103" s="37"/>
      <c r="D1103" s="38"/>
      <c r="E1103" s="38"/>
      <c r="F1103" s="79"/>
      <c r="G1103" s="314" t="str">
        <f t="shared" si="63"/>
        <v/>
      </c>
      <c r="H1103" s="87"/>
      <c r="I1103" s="194" t="str">
        <f t="shared" si="62"/>
        <v/>
      </c>
    </row>
    <row r="1104" spans="1:11" ht="18" customHeight="1" x14ac:dyDescent="0.25">
      <c r="A1104" s="36">
        <v>631</v>
      </c>
      <c r="B1104" s="36"/>
      <c r="C1104" s="37"/>
      <c r="D1104" s="38"/>
      <c r="E1104" s="38"/>
      <c r="F1104" s="79"/>
      <c r="G1104" s="314" t="str">
        <f t="shared" si="63"/>
        <v/>
      </c>
      <c r="H1104" s="87"/>
      <c r="I1104" s="194" t="str">
        <f t="shared" si="62"/>
        <v/>
      </c>
    </row>
    <row r="1105" spans="1:10" ht="18" customHeight="1" x14ac:dyDescent="0.25">
      <c r="A1105" s="36">
        <v>632</v>
      </c>
      <c r="B1105" s="36"/>
      <c r="C1105" s="37"/>
      <c r="D1105" s="38"/>
      <c r="E1105" s="38"/>
      <c r="F1105" s="79"/>
      <c r="G1105" s="314" t="str">
        <f t="shared" si="63"/>
        <v/>
      </c>
      <c r="H1105" s="87"/>
      <c r="I1105" s="194" t="str">
        <f t="shared" si="62"/>
        <v/>
      </c>
    </row>
    <row r="1106" spans="1:10" ht="18" customHeight="1" x14ac:dyDescent="0.25">
      <c r="A1106" s="36">
        <v>633</v>
      </c>
      <c r="B1106" s="36"/>
      <c r="C1106" s="37"/>
      <c r="D1106" s="38"/>
      <c r="E1106" s="38"/>
      <c r="F1106" s="79"/>
      <c r="G1106" s="314" t="str">
        <f t="shared" si="63"/>
        <v/>
      </c>
      <c r="H1106" s="87"/>
      <c r="I1106" s="194" t="str">
        <f t="shared" si="62"/>
        <v/>
      </c>
    </row>
    <row r="1107" spans="1:10" ht="18" customHeight="1" x14ac:dyDescent="0.25">
      <c r="A1107" s="36">
        <v>634</v>
      </c>
      <c r="B1107" s="36"/>
      <c r="C1107" s="37"/>
      <c r="D1107" s="38"/>
      <c r="E1107" s="38"/>
      <c r="F1107" s="79"/>
      <c r="G1107" s="314" t="str">
        <f t="shared" si="63"/>
        <v/>
      </c>
      <c r="H1107" s="87"/>
      <c r="I1107" s="194" t="str">
        <f t="shared" si="62"/>
        <v/>
      </c>
    </row>
    <row r="1108" spans="1:10" ht="18" customHeight="1" x14ac:dyDescent="0.25">
      <c r="A1108" s="36">
        <v>635</v>
      </c>
      <c r="B1108" s="36"/>
      <c r="C1108" s="37"/>
      <c r="D1108" s="38"/>
      <c r="E1108" s="38"/>
      <c r="F1108" s="79"/>
      <c r="G1108" s="314" t="str">
        <f t="shared" si="63"/>
        <v/>
      </c>
      <c r="H1108" s="87"/>
      <c r="I1108" s="194" t="str">
        <f t="shared" si="62"/>
        <v/>
      </c>
    </row>
    <row r="1109" spans="1:10" ht="18" customHeight="1" x14ac:dyDescent="0.25">
      <c r="A1109" s="36">
        <v>636</v>
      </c>
      <c r="B1109" s="36"/>
      <c r="C1109" s="37"/>
      <c r="D1109" s="38"/>
      <c r="E1109" s="38"/>
      <c r="F1109" s="79"/>
      <c r="G1109" s="314" t="str">
        <f t="shared" si="63"/>
        <v/>
      </c>
      <c r="H1109" s="87"/>
      <c r="I1109" s="194" t="str">
        <f t="shared" si="62"/>
        <v/>
      </c>
    </row>
    <row r="1110" spans="1:10" ht="18" customHeight="1" x14ac:dyDescent="0.25">
      <c r="A1110" s="36">
        <v>637</v>
      </c>
      <c r="B1110" s="36"/>
      <c r="C1110" s="37"/>
      <c r="D1110" s="38"/>
      <c r="E1110" s="38"/>
      <c r="F1110" s="79"/>
      <c r="G1110" s="314" t="str">
        <f t="shared" si="63"/>
        <v/>
      </c>
      <c r="H1110" s="87"/>
      <c r="I1110" s="194" t="str">
        <f t="shared" si="62"/>
        <v/>
      </c>
    </row>
    <row r="1111" spans="1:10" ht="18" customHeight="1" x14ac:dyDescent="0.25">
      <c r="A1111" s="36">
        <v>638</v>
      </c>
      <c r="B1111" s="36"/>
      <c r="C1111" s="37"/>
      <c r="D1111" s="38"/>
      <c r="E1111" s="38"/>
      <c r="F1111" s="79"/>
      <c r="G1111" s="314" t="str">
        <f t="shared" si="63"/>
        <v/>
      </c>
      <c r="H1111" s="87"/>
      <c r="I1111" s="194" t="str">
        <f t="shared" si="62"/>
        <v/>
      </c>
    </row>
    <row r="1112" spans="1:10" ht="18" customHeight="1" x14ac:dyDescent="0.25">
      <c r="A1112" s="36">
        <v>639</v>
      </c>
      <c r="B1112" s="36"/>
      <c r="C1112" s="37"/>
      <c r="D1112" s="38"/>
      <c r="E1112" s="38"/>
      <c r="F1112" s="79"/>
      <c r="G1112" s="314" t="str">
        <f t="shared" si="63"/>
        <v/>
      </c>
      <c r="H1112" s="87"/>
      <c r="I1112" s="194" t="str">
        <f t="shared" si="62"/>
        <v/>
      </c>
    </row>
    <row r="1113" spans="1:10" ht="18" customHeight="1" thickBot="1" x14ac:dyDescent="0.3">
      <c r="A1113" s="39">
        <v>640</v>
      </c>
      <c r="B1113" s="39"/>
      <c r="C1113" s="40"/>
      <c r="D1113" s="41"/>
      <c r="E1113" s="41"/>
      <c r="F1113" s="81"/>
      <c r="G1113" s="315" t="str">
        <f t="shared" si="63"/>
        <v/>
      </c>
      <c r="H1113" s="89"/>
      <c r="I1113" s="194" t="str">
        <f t="shared" si="62"/>
        <v/>
      </c>
    </row>
    <row r="1114" spans="1:10" ht="18" customHeight="1" thickBot="1" x14ac:dyDescent="0.3">
      <c r="F1114" s="12" t="s">
        <v>147</v>
      </c>
      <c r="G1114" s="281">
        <f>IF(stok&lt;&gt;"",SUM(G1094:G1113)+G1079,0)</f>
        <v>0</v>
      </c>
      <c r="H1114" s="321"/>
      <c r="J1114" s="193">
        <f>IF(G1114&gt;G1079,ROW(A1120),0)</f>
        <v>0</v>
      </c>
    </row>
    <row r="1116" spans="1:10" ht="30.2" customHeight="1" x14ac:dyDescent="0.25">
      <c r="A1116" s="524" t="s">
        <v>158</v>
      </c>
      <c r="B1116" s="524"/>
      <c r="C1116" s="524"/>
      <c r="D1116" s="524"/>
      <c r="E1116" s="524"/>
      <c r="F1116" s="524"/>
      <c r="G1116" s="524"/>
      <c r="H1116" s="524"/>
    </row>
    <row r="1118" spans="1:10" ht="18.75" x14ac:dyDescent="0.3">
      <c r="A1118" s="349" t="s">
        <v>43</v>
      </c>
      <c r="B1118" s="350">
        <f ca="1">imzatarihi</f>
        <v>46091</v>
      </c>
      <c r="C1118" s="352" t="s">
        <v>44</v>
      </c>
      <c r="D1118" s="348" t="str">
        <f>IF(kurulusyetkilisi&gt;0,kurulusyetkilisi,"")</f>
        <v/>
      </c>
      <c r="E1118" s="43"/>
      <c r="F1118" s="43"/>
      <c r="G1118" s="43"/>
    </row>
    <row r="1119" spans="1:10" ht="18.75" x14ac:dyDescent="0.3">
      <c r="A1119" s="43"/>
      <c r="B1119" s="351"/>
      <c r="C1119" s="352" t="s">
        <v>45</v>
      </c>
      <c r="D1119" s="43"/>
      <c r="E1119" s="43"/>
      <c r="F1119" s="349"/>
      <c r="G1119" s="43"/>
    </row>
    <row r="1121" spans="1:11" x14ac:dyDescent="0.25">
      <c r="A1121" s="501" t="s">
        <v>123</v>
      </c>
      <c r="B1121" s="501"/>
      <c r="C1121" s="501"/>
      <c r="D1121" s="501"/>
      <c r="E1121" s="501"/>
      <c r="F1121" s="501"/>
      <c r="G1121" s="501"/>
      <c r="H1121" s="501"/>
      <c r="I1121" s="14"/>
    </row>
    <row r="1122" spans="1:11" x14ac:dyDescent="0.25">
      <c r="A1122" s="489" t="str">
        <f>IF(YilDonem&lt;&gt;"",CONCATENATE(YilDonem," dönemine aittir."),"")</f>
        <v/>
      </c>
      <c r="B1122" s="489"/>
      <c r="C1122" s="489"/>
      <c r="D1122" s="489"/>
      <c r="E1122" s="489"/>
      <c r="F1122" s="489"/>
      <c r="G1122" s="489"/>
      <c r="H1122" s="489"/>
      <c r="I1122" s="14"/>
    </row>
    <row r="1123" spans="1:11" ht="15.95" customHeight="1" thickBot="1" x14ac:dyDescent="0.3">
      <c r="A1123" s="519" t="s">
        <v>149</v>
      </c>
      <c r="B1123" s="519"/>
      <c r="C1123" s="519"/>
      <c r="D1123" s="519"/>
      <c r="E1123" s="519"/>
      <c r="F1123" s="519"/>
      <c r="G1123" s="519"/>
      <c r="H1123" s="519"/>
      <c r="I1123" s="14"/>
    </row>
    <row r="1124" spans="1:11" ht="31.7" customHeight="1" thickBot="1" x14ac:dyDescent="0.3">
      <c r="A1124" s="520" t="s">
        <v>1</v>
      </c>
      <c r="B1124" s="521"/>
      <c r="C1124" s="493" t="str">
        <f>IF(ProjeNo&gt;0,ProjeNo,"")</f>
        <v/>
      </c>
      <c r="D1124" s="494"/>
      <c r="E1124" s="494"/>
      <c r="F1124" s="494"/>
      <c r="G1124" s="494"/>
      <c r="H1124" s="495"/>
      <c r="I1124" s="14"/>
    </row>
    <row r="1125" spans="1:11" ht="45" customHeight="1" thickBot="1" x14ac:dyDescent="0.3">
      <c r="A1125" s="522" t="s">
        <v>11</v>
      </c>
      <c r="B1125" s="523"/>
      <c r="C1125" s="498" t="str">
        <f>IF(ProjeAdi&gt;0,ProjeAdi,"")</f>
        <v/>
      </c>
      <c r="D1125" s="499"/>
      <c r="E1125" s="499"/>
      <c r="F1125" s="499"/>
      <c r="G1125" s="499"/>
      <c r="H1125" s="500"/>
      <c r="I1125" s="14"/>
    </row>
    <row r="1126" spans="1:11" ht="30.2" customHeight="1" thickBot="1" x14ac:dyDescent="0.3">
      <c r="A1126" s="525" t="s">
        <v>162</v>
      </c>
      <c r="B1126" s="526"/>
      <c r="C1126" s="498" t="str">
        <f>IF($C$6&lt;&gt;"",$C$6,"")</f>
        <v/>
      </c>
      <c r="D1126" s="499"/>
      <c r="E1126" s="499"/>
      <c r="F1126" s="499"/>
      <c r="G1126" s="499"/>
      <c r="H1126" s="500"/>
      <c r="I1126" s="14"/>
    </row>
    <row r="1127" spans="1:11" s="83" customFormat="1" ht="37.15" customHeight="1" x14ac:dyDescent="0.25">
      <c r="A1127" s="487" t="s">
        <v>7</v>
      </c>
      <c r="B1127" s="487" t="s">
        <v>118</v>
      </c>
      <c r="C1127" s="487" t="s">
        <v>119</v>
      </c>
      <c r="D1127" s="487" t="s">
        <v>124</v>
      </c>
      <c r="E1127" s="487" t="s">
        <v>125</v>
      </c>
      <c r="F1127" s="487" t="s">
        <v>166</v>
      </c>
      <c r="G1127" s="530" t="s">
        <v>46</v>
      </c>
      <c r="H1127" s="530" t="s">
        <v>126</v>
      </c>
      <c r="I1127" s="111"/>
      <c r="J1127" s="126"/>
      <c r="K1127" s="126"/>
    </row>
    <row r="1128" spans="1:11" ht="18" customHeight="1" thickBot="1" x14ac:dyDescent="0.3">
      <c r="A1128" s="505"/>
      <c r="B1128" s="505"/>
      <c r="C1128" s="505"/>
      <c r="D1128" s="505"/>
      <c r="E1128" s="505"/>
      <c r="F1128" s="505"/>
      <c r="G1128" s="531"/>
      <c r="H1128" s="531"/>
      <c r="I1128" s="14"/>
    </row>
    <row r="1129" spans="1:11" ht="18" customHeight="1" x14ac:dyDescent="0.25">
      <c r="A1129" s="54">
        <v>641</v>
      </c>
      <c r="B1129" s="54"/>
      <c r="C1129" s="55"/>
      <c r="D1129" s="77"/>
      <c r="E1129" s="77"/>
      <c r="F1129" s="69"/>
      <c r="G1129" s="297" t="str">
        <f>IF(AND(E1129&lt;&gt;"",F1129&lt;&gt;"",H1129&lt;&gt;""),E1129*F1129,"")</f>
        <v/>
      </c>
      <c r="H1129" s="85"/>
      <c r="I1129" s="194" t="str">
        <f t="shared" ref="I1129:I1148" si="64">IF(AND(C1129&lt;&gt;"",H1129=""),"Stok Çıkış Tarihi Yazılmalıdır.","")</f>
        <v/>
      </c>
    </row>
    <row r="1130" spans="1:11" ht="18" customHeight="1" x14ac:dyDescent="0.25">
      <c r="A1130" s="36">
        <v>642</v>
      </c>
      <c r="B1130" s="36"/>
      <c r="C1130" s="37"/>
      <c r="D1130" s="38"/>
      <c r="E1130" s="38"/>
      <c r="F1130" s="79"/>
      <c r="G1130" s="314" t="str">
        <f t="shared" ref="G1130:G1148" si="65">IF(AND(E1130&lt;&gt;"",F1130&lt;&gt;"",H1130&lt;&gt;""),E1130*F1130,"")</f>
        <v/>
      </c>
      <c r="H1130" s="87"/>
      <c r="I1130" s="194" t="str">
        <f t="shared" si="64"/>
        <v/>
      </c>
    </row>
    <row r="1131" spans="1:11" ht="18" customHeight="1" x14ac:dyDescent="0.25">
      <c r="A1131" s="36">
        <v>643</v>
      </c>
      <c r="B1131" s="36"/>
      <c r="C1131" s="37"/>
      <c r="D1131" s="38"/>
      <c r="E1131" s="38"/>
      <c r="F1131" s="79"/>
      <c r="G1131" s="314" t="str">
        <f t="shared" si="65"/>
        <v/>
      </c>
      <c r="H1131" s="87"/>
      <c r="I1131" s="194" t="str">
        <f t="shared" si="64"/>
        <v/>
      </c>
    </row>
    <row r="1132" spans="1:11" ht="18" customHeight="1" x14ac:dyDescent="0.25">
      <c r="A1132" s="36">
        <v>644</v>
      </c>
      <c r="B1132" s="36"/>
      <c r="C1132" s="37"/>
      <c r="D1132" s="38"/>
      <c r="E1132" s="38"/>
      <c r="F1132" s="79"/>
      <c r="G1132" s="314" t="str">
        <f t="shared" si="65"/>
        <v/>
      </c>
      <c r="H1132" s="87"/>
      <c r="I1132" s="194" t="str">
        <f t="shared" si="64"/>
        <v/>
      </c>
    </row>
    <row r="1133" spans="1:11" ht="18" customHeight="1" x14ac:dyDescent="0.25">
      <c r="A1133" s="36">
        <v>645</v>
      </c>
      <c r="B1133" s="36"/>
      <c r="C1133" s="37"/>
      <c r="D1133" s="38"/>
      <c r="E1133" s="38"/>
      <c r="F1133" s="79"/>
      <c r="G1133" s="314" t="str">
        <f t="shared" si="65"/>
        <v/>
      </c>
      <c r="H1133" s="87"/>
      <c r="I1133" s="194" t="str">
        <f t="shared" si="64"/>
        <v/>
      </c>
    </row>
    <row r="1134" spans="1:11" ht="18" customHeight="1" x14ac:dyDescent="0.25">
      <c r="A1134" s="36">
        <v>646</v>
      </c>
      <c r="B1134" s="36"/>
      <c r="C1134" s="37"/>
      <c r="D1134" s="38"/>
      <c r="E1134" s="38"/>
      <c r="F1134" s="79"/>
      <c r="G1134" s="314" t="str">
        <f t="shared" si="65"/>
        <v/>
      </c>
      <c r="H1134" s="87"/>
      <c r="I1134" s="194" t="str">
        <f t="shared" si="64"/>
        <v/>
      </c>
    </row>
    <row r="1135" spans="1:11" ht="18" customHeight="1" x14ac:dyDescent="0.25">
      <c r="A1135" s="36">
        <v>647</v>
      </c>
      <c r="B1135" s="36"/>
      <c r="C1135" s="37"/>
      <c r="D1135" s="38"/>
      <c r="E1135" s="38"/>
      <c r="F1135" s="79"/>
      <c r="G1135" s="314" t="str">
        <f t="shared" si="65"/>
        <v/>
      </c>
      <c r="H1135" s="87"/>
      <c r="I1135" s="194" t="str">
        <f t="shared" si="64"/>
        <v/>
      </c>
    </row>
    <row r="1136" spans="1:11" ht="18" customHeight="1" x14ac:dyDescent="0.25">
      <c r="A1136" s="36">
        <v>648</v>
      </c>
      <c r="B1136" s="36"/>
      <c r="C1136" s="37"/>
      <c r="D1136" s="38"/>
      <c r="E1136" s="38"/>
      <c r="F1136" s="79"/>
      <c r="G1136" s="314" t="str">
        <f t="shared" si="65"/>
        <v/>
      </c>
      <c r="H1136" s="87"/>
      <c r="I1136" s="194" t="str">
        <f t="shared" si="64"/>
        <v/>
      </c>
    </row>
    <row r="1137" spans="1:10" ht="18" customHeight="1" x14ac:dyDescent="0.25">
      <c r="A1137" s="36">
        <v>649</v>
      </c>
      <c r="B1137" s="36"/>
      <c r="C1137" s="37"/>
      <c r="D1137" s="38"/>
      <c r="E1137" s="38"/>
      <c r="F1137" s="79"/>
      <c r="G1137" s="314" t="str">
        <f t="shared" si="65"/>
        <v/>
      </c>
      <c r="H1137" s="87"/>
      <c r="I1137" s="194" t="str">
        <f t="shared" si="64"/>
        <v/>
      </c>
    </row>
    <row r="1138" spans="1:10" ht="18" customHeight="1" x14ac:dyDescent="0.25">
      <c r="A1138" s="36">
        <v>650</v>
      </c>
      <c r="B1138" s="36"/>
      <c r="C1138" s="37"/>
      <c r="D1138" s="38"/>
      <c r="E1138" s="38"/>
      <c r="F1138" s="79"/>
      <c r="G1138" s="314" t="str">
        <f t="shared" si="65"/>
        <v/>
      </c>
      <c r="H1138" s="87"/>
      <c r="I1138" s="194" t="str">
        <f t="shared" si="64"/>
        <v/>
      </c>
    </row>
    <row r="1139" spans="1:10" ht="18" customHeight="1" x14ac:dyDescent="0.25">
      <c r="A1139" s="36">
        <v>651</v>
      </c>
      <c r="B1139" s="36"/>
      <c r="C1139" s="37"/>
      <c r="D1139" s="38"/>
      <c r="E1139" s="38"/>
      <c r="F1139" s="79"/>
      <c r="G1139" s="314" t="str">
        <f t="shared" si="65"/>
        <v/>
      </c>
      <c r="H1139" s="87"/>
      <c r="I1139" s="194" t="str">
        <f t="shared" si="64"/>
        <v/>
      </c>
    </row>
    <row r="1140" spans="1:10" ht="18" customHeight="1" x14ac:dyDescent="0.25">
      <c r="A1140" s="36">
        <v>652</v>
      </c>
      <c r="B1140" s="36"/>
      <c r="C1140" s="37"/>
      <c r="D1140" s="38"/>
      <c r="E1140" s="38"/>
      <c r="F1140" s="79"/>
      <c r="G1140" s="314" t="str">
        <f t="shared" si="65"/>
        <v/>
      </c>
      <c r="H1140" s="87"/>
      <c r="I1140" s="194" t="str">
        <f t="shared" si="64"/>
        <v/>
      </c>
    </row>
    <row r="1141" spans="1:10" ht="18" customHeight="1" x14ac:dyDescent="0.25">
      <c r="A1141" s="36">
        <v>653</v>
      </c>
      <c r="B1141" s="36"/>
      <c r="C1141" s="37"/>
      <c r="D1141" s="38"/>
      <c r="E1141" s="38"/>
      <c r="F1141" s="79"/>
      <c r="G1141" s="314" t="str">
        <f t="shared" si="65"/>
        <v/>
      </c>
      <c r="H1141" s="87"/>
      <c r="I1141" s="194" t="str">
        <f t="shared" si="64"/>
        <v/>
      </c>
    </row>
    <row r="1142" spans="1:10" ht="18" customHeight="1" x14ac:dyDescent="0.25">
      <c r="A1142" s="36">
        <v>654</v>
      </c>
      <c r="B1142" s="36"/>
      <c r="C1142" s="37"/>
      <c r="D1142" s="38"/>
      <c r="E1142" s="38"/>
      <c r="F1142" s="79"/>
      <c r="G1142" s="314" t="str">
        <f t="shared" si="65"/>
        <v/>
      </c>
      <c r="H1142" s="87"/>
      <c r="I1142" s="194" t="str">
        <f t="shared" si="64"/>
        <v/>
      </c>
    </row>
    <row r="1143" spans="1:10" ht="18" customHeight="1" x14ac:dyDescent="0.25">
      <c r="A1143" s="36">
        <v>655</v>
      </c>
      <c r="B1143" s="36"/>
      <c r="C1143" s="37"/>
      <c r="D1143" s="38"/>
      <c r="E1143" s="38"/>
      <c r="F1143" s="79"/>
      <c r="G1143" s="314" t="str">
        <f t="shared" si="65"/>
        <v/>
      </c>
      <c r="H1143" s="87"/>
      <c r="I1143" s="194" t="str">
        <f t="shared" si="64"/>
        <v/>
      </c>
    </row>
    <row r="1144" spans="1:10" ht="18" customHeight="1" x14ac:dyDescent="0.25">
      <c r="A1144" s="36">
        <v>656</v>
      </c>
      <c r="B1144" s="36"/>
      <c r="C1144" s="37"/>
      <c r="D1144" s="38"/>
      <c r="E1144" s="38"/>
      <c r="F1144" s="79"/>
      <c r="G1144" s="314" t="str">
        <f t="shared" si="65"/>
        <v/>
      </c>
      <c r="H1144" s="87"/>
      <c r="I1144" s="194" t="str">
        <f t="shared" si="64"/>
        <v/>
      </c>
    </row>
    <row r="1145" spans="1:10" ht="18" customHeight="1" x14ac:dyDescent="0.25">
      <c r="A1145" s="36">
        <v>657</v>
      </c>
      <c r="B1145" s="36"/>
      <c r="C1145" s="37"/>
      <c r="D1145" s="38"/>
      <c r="E1145" s="38"/>
      <c r="F1145" s="79"/>
      <c r="G1145" s="314" t="str">
        <f t="shared" si="65"/>
        <v/>
      </c>
      <c r="H1145" s="87"/>
      <c r="I1145" s="194" t="str">
        <f t="shared" si="64"/>
        <v/>
      </c>
    </row>
    <row r="1146" spans="1:10" ht="18" customHeight="1" x14ac:dyDescent="0.25">
      <c r="A1146" s="36">
        <v>658</v>
      </c>
      <c r="B1146" s="36"/>
      <c r="C1146" s="37"/>
      <c r="D1146" s="38"/>
      <c r="E1146" s="38"/>
      <c r="F1146" s="79"/>
      <c r="G1146" s="314" t="str">
        <f t="shared" si="65"/>
        <v/>
      </c>
      <c r="H1146" s="87"/>
      <c r="I1146" s="194" t="str">
        <f t="shared" si="64"/>
        <v/>
      </c>
    </row>
    <row r="1147" spans="1:10" ht="18" customHeight="1" x14ac:dyDescent="0.25">
      <c r="A1147" s="36">
        <v>659</v>
      </c>
      <c r="B1147" s="36"/>
      <c r="C1147" s="37"/>
      <c r="D1147" s="38"/>
      <c r="E1147" s="38"/>
      <c r="F1147" s="79"/>
      <c r="G1147" s="314" t="str">
        <f t="shared" si="65"/>
        <v/>
      </c>
      <c r="H1147" s="87"/>
      <c r="I1147" s="194" t="str">
        <f t="shared" si="64"/>
        <v/>
      </c>
    </row>
    <row r="1148" spans="1:10" ht="18" customHeight="1" thickBot="1" x14ac:dyDescent="0.3">
      <c r="A1148" s="39">
        <v>660</v>
      </c>
      <c r="B1148" s="39"/>
      <c r="C1148" s="40"/>
      <c r="D1148" s="41"/>
      <c r="E1148" s="41"/>
      <c r="F1148" s="81"/>
      <c r="G1148" s="315" t="str">
        <f t="shared" si="65"/>
        <v/>
      </c>
      <c r="H1148" s="89"/>
      <c r="I1148" s="194" t="str">
        <f t="shared" si="64"/>
        <v/>
      </c>
    </row>
    <row r="1149" spans="1:10" ht="18" customHeight="1" thickBot="1" x14ac:dyDescent="0.3">
      <c r="F1149" s="12" t="s">
        <v>147</v>
      </c>
      <c r="G1149" s="281">
        <f>IF(stok&lt;&gt;"",SUM(G1129:G1148)+G1114,0)</f>
        <v>0</v>
      </c>
      <c r="H1149" s="321"/>
      <c r="J1149" s="193">
        <f>IF(G1149&gt;G1114,ROW(A1155),0)</f>
        <v>0</v>
      </c>
    </row>
    <row r="1151" spans="1:10" ht="30.2" customHeight="1" x14ac:dyDescent="0.25">
      <c r="A1151" s="524" t="s">
        <v>158</v>
      </c>
      <c r="B1151" s="524"/>
      <c r="C1151" s="524"/>
      <c r="D1151" s="524"/>
      <c r="E1151" s="524"/>
      <c r="F1151" s="524"/>
      <c r="G1151" s="524"/>
      <c r="H1151" s="524"/>
    </row>
    <row r="1153" spans="1:11" ht="18.75" x14ac:dyDescent="0.3">
      <c r="A1153" s="349" t="s">
        <v>43</v>
      </c>
      <c r="B1153" s="350">
        <f ca="1">imzatarihi</f>
        <v>46091</v>
      </c>
      <c r="C1153" s="352" t="s">
        <v>44</v>
      </c>
      <c r="D1153" s="348" t="str">
        <f>IF(kurulusyetkilisi&gt;0,kurulusyetkilisi,"")</f>
        <v/>
      </c>
      <c r="E1153" s="43"/>
      <c r="F1153" s="43"/>
      <c r="G1153" s="43"/>
    </row>
    <row r="1154" spans="1:11" ht="18.75" x14ac:dyDescent="0.3">
      <c r="A1154" s="43"/>
      <c r="B1154" s="351"/>
      <c r="C1154" s="352" t="s">
        <v>45</v>
      </c>
      <c r="D1154" s="43"/>
      <c r="E1154" s="43"/>
      <c r="F1154" s="349"/>
      <c r="G1154" s="43"/>
    </row>
    <row r="1156" spans="1:11" x14ac:dyDescent="0.25">
      <c r="A1156" s="501" t="s">
        <v>123</v>
      </c>
      <c r="B1156" s="501"/>
      <c r="C1156" s="501"/>
      <c r="D1156" s="501"/>
      <c r="E1156" s="501"/>
      <c r="F1156" s="501"/>
      <c r="G1156" s="501"/>
      <c r="H1156" s="501"/>
      <c r="I1156" s="14"/>
    </row>
    <row r="1157" spans="1:11" x14ac:dyDescent="0.25">
      <c r="A1157" s="489" t="str">
        <f>IF(YilDonem&lt;&gt;"",CONCATENATE(YilDonem," dönemine aittir."),"")</f>
        <v/>
      </c>
      <c r="B1157" s="489"/>
      <c r="C1157" s="489"/>
      <c r="D1157" s="489"/>
      <c r="E1157" s="489"/>
      <c r="F1157" s="489"/>
      <c r="G1157" s="489"/>
      <c r="H1157" s="489"/>
      <c r="I1157" s="14"/>
    </row>
    <row r="1158" spans="1:11" ht="15.95" customHeight="1" thickBot="1" x14ac:dyDescent="0.3">
      <c r="A1158" s="519" t="s">
        <v>149</v>
      </c>
      <c r="B1158" s="519"/>
      <c r="C1158" s="519"/>
      <c r="D1158" s="519"/>
      <c r="E1158" s="519"/>
      <c r="F1158" s="519"/>
      <c r="G1158" s="519"/>
      <c r="H1158" s="519"/>
      <c r="I1158" s="14"/>
    </row>
    <row r="1159" spans="1:11" ht="31.7" customHeight="1" thickBot="1" x14ac:dyDescent="0.3">
      <c r="A1159" s="520" t="s">
        <v>1</v>
      </c>
      <c r="B1159" s="521"/>
      <c r="C1159" s="493" t="str">
        <f>IF(ProjeNo&gt;0,ProjeNo,"")</f>
        <v/>
      </c>
      <c r="D1159" s="494"/>
      <c r="E1159" s="494"/>
      <c r="F1159" s="494"/>
      <c r="G1159" s="494"/>
      <c r="H1159" s="495"/>
      <c r="I1159" s="14"/>
    </row>
    <row r="1160" spans="1:11" ht="45" customHeight="1" thickBot="1" x14ac:dyDescent="0.3">
      <c r="A1160" s="522" t="s">
        <v>11</v>
      </c>
      <c r="B1160" s="523"/>
      <c r="C1160" s="498" t="str">
        <f>IF(ProjeAdi&gt;0,ProjeAdi,"")</f>
        <v/>
      </c>
      <c r="D1160" s="499"/>
      <c r="E1160" s="499"/>
      <c r="F1160" s="499"/>
      <c r="G1160" s="499"/>
      <c r="H1160" s="500"/>
      <c r="I1160" s="14"/>
    </row>
    <row r="1161" spans="1:11" ht="30.2" customHeight="1" thickBot="1" x14ac:dyDescent="0.3">
      <c r="A1161" s="525" t="s">
        <v>162</v>
      </c>
      <c r="B1161" s="526"/>
      <c r="C1161" s="498" t="str">
        <f>IF($C$6&lt;&gt;"",$C$6,"")</f>
        <v/>
      </c>
      <c r="D1161" s="499"/>
      <c r="E1161" s="499"/>
      <c r="F1161" s="499"/>
      <c r="G1161" s="499"/>
      <c r="H1161" s="500"/>
      <c r="I1161" s="14"/>
    </row>
    <row r="1162" spans="1:11" s="83" customFormat="1" ht="37.15" customHeight="1" x14ac:dyDescent="0.25">
      <c r="A1162" s="487" t="s">
        <v>7</v>
      </c>
      <c r="B1162" s="487" t="s">
        <v>118</v>
      </c>
      <c r="C1162" s="487" t="s">
        <v>119</v>
      </c>
      <c r="D1162" s="487" t="s">
        <v>124</v>
      </c>
      <c r="E1162" s="487" t="s">
        <v>125</v>
      </c>
      <c r="F1162" s="487" t="s">
        <v>166</v>
      </c>
      <c r="G1162" s="530" t="s">
        <v>46</v>
      </c>
      <c r="H1162" s="530" t="s">
        <v>126</v>
      </c>
      <c r="I1162" s="111"/>
      <c r="J1162" s="126"/>
      <c r="K1162" s="126"/>
    </row>
    <row r="1163" spans="1:11" ht="18" customHeight="1" thickBot="1" x14ac:dyDescent="0.3">
      <c r="A1163" s="505"/>
      <c r="B1163" s="505"/>
      <c r="C1163" s="505"/>
      <c r="D1163" s="505"/>
      <c r="E1163" s="505"/>
      <c r="F1163" s="505"/>
      <c r="G1163" s="531"/>
      <c r="H1163" s="531"/>
      <c r="I1163" s="14"/>
    </row>
    <row r="1164" spans="1:11" ht="18" customHeight="1" x14ac:dyDescent="0.25">
      <c r="A1164" s="54">
        <v>661</v>
      </c>
      <c r="B1164" s="54"/>
      <c r="C1164" s="55"/>
      <c r="D1164" s="77"/>
      <c r="E1164" s="77"/>
      <c r="F1164" s="69"/>
      <c r="G1164" s="297" t="str">
        <f>IF(AND(E1164&lt;&gt;"",F1164&lt;&gt;"",H1164&lt;&gt;""),E1164*F1164,"")</f>
        <v/>
      </c>
      <c r="H1164" s="85"/>
      <c r="I1164" s="194" t="str">
        <f t="shared" ref="I1164:I1183" si="66">IF(AND(C1164&lt;&gt;"",H1164=""),"Stok Çıkış Tarihi Yazılmalıdır.","")</f>
        <v/>
      </c>
    </row>
    <row r="1165" spans="1:11" ht="18" customHeight="1" x14ac:dyDescent="0.25">
      <c r="A1165" s="36">
        <v>662</v>
      </c>
      <c r="B1165" s="36"/>
      <c r="C1165" s="37"/>
      <c r="D1165" s="38"/>
      <c r="E1165" s="38"/>
      <c r="F1165" s="79"/>
      <c r="G1165" s="314" t="str">
        <f t="shared" ref="G1165:G1183" si="67">IF(AND(E1165&lt;&gt;"",F1165&lt;&gt;"",H1165&lt;&gt;""),E1165*F1165,"")</f>
        <v/>
      </c>
      <c r="H1165" s="87"/>
      <c r="I1165" s="194" t="str">
        <f t="shared" si="66"/>
        <v/>
      </c>
    </row>
    <row r="1166" spans="1:11" ht="18" customHeight="1" x14ac:dyDescent="0.25">
      <c r="A1166" s="36">
        <v>663</v>
      </c>
      <c r="B1166" s="36"/>
      <c r="C1166" s="37"/>
      <c r="D1166" s="38"/>
      <c r="E1166" s="38"/>
      <c r="F1166" s="79"/>
      <c r="G1166" s="314" t="str">
        <f t="shared" si="67"/>
        <v/>
      </c>
      <c r="H1166" s="87"/>
      <c r="I1166" s="194" t="str">
        <f t="shared" si="66"/>
        <v/>
      </c>
    </row>
    <row r="1167" spans="1:11" ht="18" customHeight="1" x14ac:dyDescent="0.25">
      <c r="A1167" s="36">
        <v>664</v>
      </c>
      <c r="B1167" s="36"/>
      <c r="C1167" s="37"/>
      <c r="D1167" s="38"/>
      <c r="E1167" s="38"/>
      <c r="F1167" s="79"/>
      <c r="G1167" s="314" t="str">
        <f t="shared" si="67"/>
        <v/>
      </c>
      <c r="H1167" s="87"/>
      <c r="I1167" s="194" t="str">
        <f t="shared" si="66"/>
        <v/>
      </c>
    </row>
    <row r="1168" spans="1:11" ht="18" customHeight="1" x14ac:dyDescent="0.25">
      <c r="A1168" s="36">
        <v>665</v>
      </c>
      <c r="B1168" s="36"/>
      <c r="C1168" s="37"/>
      <c r="D1168" s="38"/>
      <c r="E1168" s="38"/>
      <c r="F1168" s="79"/>
      <c r="G1168" s="314" t="str">
        <f t="shared" si="67"/>
        <v/>
      </c>
      <c r="H1168" s="87"/>
      <c r="I1168" s="194" t="str">
        <f t="shared" si="66"/>
        <v/>
      </c>
    </row>
    <row r="1169" spans="1:10" ht="18" customHeight="1" x14ac:dyDescent="0.25">
      <c r="A1169" s="36">
        <v>666</v>
      </c>
      <c r="B1169" s="36"/>
      <c r="C1169" s="37"/>
      <c r="D1169" s="38"/>
      <c r="E1169" s="38"/>
      <c r="F1169" s="79"/>
      <c r="G1169" s="314" t="str">
        <f t="shared" si="67"/>
        <v/>
      </c>
      <c r="H1169" s="87"/>
      <c r="I1169" s="194" t="str">
        <f t="shared" si="66"/>
        <v/>
      </c>
    </row>
    <row r="1170" spans="1:10" ht="18" customHeight="1" x14ac:dyDescent="0.25">
      <c r="A1170" s="36">
        <v>667</v>
      </c>
      <c r="B1170" s="36"/>
      <c r="C1170" s="37"/>
      <c r="D1170" s="38"/>
      <c r="E1170" s="38"/>
      <c r="F1170" s="79"/>
      <c r="G1170" s="314" t="str">
        <f t="shared" si="67"/>
        <v/>
      </c>
      <c r="H1170" s="87"/>
      <c r="I1170" s="194" t="str">
        <f t="shared" si="66"/>
        <v/>
      </c>
    </row>
    <row r="1171" spans="1:10" ht="18" customHeight="1" x14ac:dyDescent="0.25">
      <c r="A1171" s="36">
        <v>668</v>
      </c>
      <c r="B1171" s="36"/>
      <c r="C1171" s="37"/>
      <c r="D1171" s="38"/>
      <c r="E1171" s="38"/>
      <c r="F1171" s="79"/>
      <c r="G1171" s="314" t="str">
        <f t="shared" si="67"/>
        <v/>
      </c>
      <c r="H1171" s="87"/>
      <c r="I1171" s="194" t="str">
        <f t="shared" si="66"/>
        <v/>
      </c>
    </row>
    <row r="1172" spans="1:10" ht="18" customHeight="1" x14ac:dyDescent="0.25">
      <c r="A1172" s="36">
        <v>669</v>
      </c>
      <c r="B1172" s="36"/>
      <c r="C1172" s="37"/>
      <c r="D1172" s="38"/>
      <c r="E1172" s="38"/>
      <c r="F1172" s="79"/>
      <c r="G1172" s="314" t="str">
        <f t="shared" si="67"/>
        <v/>
      </c>
      <c r="H1172" s="87"/>
      <c r="I1172" s="194" t="str">
        <f t="shared" si="66"/>
        <v/>
      </c>
    </row>
    <row r="1173" spans="1:10" ht="18" customHeight="1" x14ac:dyDescent="0.25">
      <c r="A1173" s="36">
        <v>670</v>
      </c>
      <c r="B1173" s="36"/>
      <c r="C1173" s="37"/>
      <c r="D1173" s="38"/>
      <c r="E1173" s="38"/>
      <c r="F1173" s="79"/>
      <c r="G1173" s="314" t="str">
        <f t="shared" si="67"/>
        <v/>
      </c>
      <c r="H1173" s="87"/>
      <c r="I1173" s="194" t="str">
        <f t="shared" si="66"/>
        <v/>
      </c>
    </row>
    <row r="1174" spans="1:10" ht="18" customHeight="1" x14ac:dyDescent="0.25">
      <c r="A1174" s="36">
        <v>671</v>
      </c>
      <c r="B1174" s="36"/>
      <c r="C1174" s="37"/>
      <c r="D1174" s="38"/>
      <c r="E1174" s="38"/>
      <c r="F1174" s="79"/>
      <c r="G1174" s="314" t="str">
        <f t="shared" si="67"/>
        <v/>
      </c>
      <c r="H1174" s="87"/>
      <c r="I1174" s="194" t="str">
        <f t="shared" si="66"/>
        <v/>
      </c>
    </row>
    <row r="1175" spans="1:10" ht="18" customHeight="1" x14ac:dyDescent="0.25">
      <c r="A1175" s="36">
        <v>672</v>
      </c>
      <c r="B1175" s="36"/>
      <c r="C1175" s="37"/>
      <c r="D1175" s="38"/>
      <c r="E1175" s="38"/>
      <c r="F1175" s="79"/>
      <c r="G1175" s="314" t="str">
        <f t="shared" si="67"/>
        <v/>
      </c>
      <c r="H1175" s="87"/>
      <c r="I1175" s="194" t="str">
        <f t="shared" si="66"/>
        <v/>
      </c>
    </row>
    <row r="1176" spans="1:10" ht="18" customHeight="1" x14ac:dyDescent="0.25">
      <c r="A1176" s="36">
        <v>673</v>
      </c>
      <c r="B1176" s="36"/>
      <c r="C1176" s="37"/>
      <c r="D1176" s="38"/>
      <c r="E1176" s="38"/>
      <c r="F1176" s="79"/>
      <c r="G1176" s="314" t="str">
        <f t="shared" si="67"/>
        <v/>
      </c>
      <c r="H1176" s="87"/>
      <c r="I1176" s="194" t="str">
        <f t="shared" si="66"/>
        <v/>
      </c>
    </row>
    <row r="1177" spans="1:10" ht="18" customHeight="1" x14ac:dyDescent="0.25">
      <c r="A1177" s="36">
        <v>674</v>
      </c>
      <c r="B1177" s="36"/>
      <c r="C1177" s="37"/>
      <c r="D1177" s="38"/>
      <c r="E1177" s="38"/>
      <c r="F1177" s="79"/>
      <c r="G1177" s="314" t="str">
        <f t="shared" si="67"/>
        <v/>
      </c>
      <c r="H1177" s="87"/>
      <c r="I1177" s="194" t="str">
        <f t="shared" si="66"/>
        <v/>
      </c>
    </row>
    <row r="1178" spans="1:10" ht="18" customHeight="1" x14ac:dyDescent="0.25">
      <c r="A1178" s="36">
        <v>675</v>
      </c>
      <c r="B1178" s="36"/>
      <c r="C1178" s="37"/>
      <c r="D1178" s="38"/>
      <c r="E1178" s="38"/>
      <c r="F1178" s="79"/>
      <c r="G1178" s="314" t="str">
        <f t="shared" si="67"/>
        <v/>
      </c>
      <c r="H1178" s="87"/>
      <c r="I1178" s="194" t="str">
        <f t="shared" si="66"/>
        <v/>
      </c>
    </row>
    <row r="1179" spans="1:10" ht="18" customHeight="1" x14ac:dyDescent="0.25">
      <c r="A1179" s="36">
        <v>676</v>
      </c>
      <c r="B1179" s="36"/>
      <c r="C1179" s="37"/>
      <c r="D1179" s="38"/>
      <c r="E1179" s="38"/>
      <c r="F1179" s="79"/>
      <c r="G1179" s="314" t="str">
        <f t="shared" si="67"/>
        <v/>
      </c>
      <c r="H1179" s="87"/>
      <c r="I1179" s="194" t="str">
        <f t="shared" si="66"/>
        <v/>
      </c>
    </row>
    <row r="1180" spans="1:10" ht="18" customHeight="1" x14ac:dyDescent="0.25">
      <c r="A1180" s="36">
        <v>677</v>
      </c>
      <c r="B1180" s="36"/>
      <c r="C1180" s="37"/>
      <c r="D1180" s="38"/>
      <c r="E1180" s="38"/>
      <c r="F1180" s="79"/>
      <c r="G1180" s="314" t="str">
        <f t="shared" si="67"/>
        <v/>
      </c>
      <c r="H1180" s="87"/>
      <c r="I1180" s="194" t="str">
        <f t="shared" si="66"/>
        <v/>
      </c>
    </row>
    <row r="1181" spans="1:10" ht="18" customHeight="1" x14ac:dyDescent="0.25">
      <c r="A1181" s="36">
        <v>678</v>
      </c>
      <c r="B1181" s="36"/>
      <c r="C1181" s="37"/>
      <c r="D1181" s="38"/>
      <c r="E1181" s="38"/>
      <c r="F1181" s="79"/>
      <c r="G1181" s="314" t="str">
        <f t="shared" si="67"/>
        <v/>
      </c>
      <c r="H1181" s="87"/>
      <c r="I1181" s="194" t="str">
        <f t="shared" si="66"/>
        <v/>
      </c>
    </row>
    <row r="1182" spans="1:10" ht="18" customHeight="1" x14ac:dyDescent="0.25">
      <c r="A1182" s="36">
        <v>679</v>
      </c>
      <c r="B1182" s="36"/>
      <c r="C1182" s="37"/>
      <c r="D1182" s="38"/>
      <c r="E1182" s="38"/>
      <c r="F1182" s="79"/>
      <c r="G1182" s="314" t="str">
        <f t="shared" si="67"/>
        <v/>
      </c>
      <c r="H1182" s="87"/>
      <c r="I1182" s="194" t="str">
        <f t="shared" si="66"/>
        <v/>
      </c>
    </row>
    <row r="1183" spans="1:10" ht="18" customHeight="1" thickBot="1" x14ac:dyDescent="0.3">
      <c r="A1183" s="39">
        <v>680</v>
      </c>
      <c r="B1183" s="39"/>
      <c r="C1183" s="40"/>
      <c r="D1183" s="41"/>
      <c r="E1183" s="41"/>
      <c r="F1183" s="81"/>
      <c r="G1183" s="315" t="str">
        <f t="shared" si="67"/>
        <v/>
      </c>
      <c r="H1183" s="89"/>
      <c r="I1183" s="194" t="str">
        <f t="shared" si="66"/>
        <v/>
      </c>
    </row>
    <row r="1184" spans="1:10" ht="18" customHeight="1" thickBot="1" x14ac:dyDescent="0.3">
      <c r="F1184" s="12" t="s">
        <v>147</v>
      </c>
      <c r="G1184" s="281">
        <f>IF(stok&lt;&gt;"",SUM(G1164:G1183)+G1149,0)</f>
        <v>0</v>
      </c>
      <c r="H1184" s="321"/>
      <c r="J1184" s="193">
        <f>IF(G1184&gt;G1149,ROW(A1190),0)</f>
        <v>0</v>
      </c>
    </row>
    <row r="1186" spans="1:11" ht="30.2" customHeight="1" x14ac:dyDescent="0.25">
      <c r="A1186" s="524" t="s">
        <v>158</v>
      </c>
      <c r="B1186" s="524"/>
      <c r="C1186" s="524"/>
      <c r="D1186" s="524"/>
      <c r="E1186" s="524"/>
      <c r="F1186" s="524"/>
      <c r="G1186" s="524"/>
      <c r="H1186" s="524"/>
    </row>
    <row r="1188" spans="1:11" ht="18.75" x14ac:dyDescent="0.3">
      <c r="A1188" s="349" t="s">
        <v>43</v>
      </c>
      <c r="B1188" s="350">
        <f ca="1">imzatarihi</f>
        <v>46091</v>
      </c>
      <c r="C1188" s="352" t="s">
        <v>44</v>
      </c>
      <c r="D1188" s="348" t="str">
        <f>IF(kurulusyetkilisi&gt;0,kurulusyetkilisi,"")</f>
        <v/>
      </c>
      <c r="E1188" s="43"/>
      <c r="F1188" s="43"/>
      <c r="G1188" s="43"/>
    </row>
    <row r="1189" spans="1:11" ht="18.75" x14ac:dyDescent="0.3">
      <c r="A1189" s="43"/>
      <c r="B1189" s="351"/>
      <c r="C1189" s="352" t="s">
        <v>45</v>
      </c>
      <c r="D1189" s="43"/>
      <c r="E1189" s="43"/>
      <c r="F1189" s="349"/>
      <c r="G1189" s="43"/>
    </row>
    <row r="1191" spans="1:11" x14ac:dyDescent="0.25">
      <c r="A1191" s="501" t="s">
        <v>123</v>
      </c>
      <c r="B1191" s="501"/>
      <c r="C1191" s="501"/>
      <c r="D1191" s="501"/>
      <c r="E1191" s="501"/>
      <c r="F1191" s="501"/>
      <c r="G1191" s="501"/>
      <c r="H1191" s="501"/>
      <c r="I1191" s="14"/>
    </row>
    <row r="1192" spans="1:11" x14ac:dyDescent="0.25">
      <c r="A1192" s="489" t="str">
        <f>IF(YilDonem&lt;&gt;"",CONCATENATE(YilDonem," dönemine aittir."),"")</f>
        <v/>
      </c>
      <c r="B1192" s="489"/>
      <c r="C1192" s="489"/>
      <c r="D1192" s="489"/>
      <c r="E1192" s="489"/>
      <c r="F1192" s="489"/>
      <c r="G1192" s="489"/>
      <c r="H1192" s="489"/>
      <c r="I1192" s="14"/>
    </row>
    <row r="1193" spans="1:11" ht="15.95" customHeight="1" thickBot="1" x14ac:dyDescent="0.3">
      <c r="A1193" s="519" t="s">
        <v>149</v>
      </c>
      <c r="B1193" s="519"/>
      <c r="C1193" s="519"/>
      <c r="D1193" s="519"/>
      <c r="E1193" s="519"/>
      <c r="F1193" s="519"/>
      <c r="G1193" s="519"/>
      <c r="H1193" s="519"/>
      <c r="I1193" s="14"/>
    </row>
    <row r="1194" spans="1:11" ht="31.7" customHeight="1" thickBot="1" x14ac:dyDescent="0.3">
      <c r="A1194" s="520" t="s">
        <v>1</v>
      </c>
      <c r="B1194" s="521"/>
      <c r="C1194" s="493" t="str">
        <f>IF(ProjeNo&gt;0,ProjeNo,"")</f>
        <v/>
      </c>
      <c r="D1194" s="494"/>
      <c r="E1194" s="494"/>
      <c r="F1194" s="494"/>
      <c r="G1194" s="494"/>
      <c r="H1194" s="495"/>
      <c r="I1194" s="14"/>
    </row>
    <row r="1195" spans="1:11" ht="45" customHeight="1" thickBot="1" x14ac:dyDescent="0.3">
      <c r="A1195" s="522" t="s">
        <v>11</v>
      </c>
      <c r="B1195" s="523"/>
      <c r="C1195" s="498" t="str">
        <f>IF(ProjeAdi&gt;0,ProjeAdi,"")</f>
        <v/>
      </c>
      <c r="D1195" s="499"/>
      <c r="E1195" s="499"/>
      <c r="F1195" s="499"/>
      <c r="G1195" s="499"/>
      <c r="H1195" s="500"/>
      <c r="I1195" s="14"/>
    </row>
    <row r="1196" spans="1:11" ht="30.2" customHeight="1" thickBot="1" x14ac:dyDescent="0.3">
      <c r="A1196" s="525" t="s">
        <v>162</v>
      </c>
      <c r="B1196" s="526"/>
      <c r="C1196" s="498" t="str">
        <f>IF($C$6&lt;&gt;"",$C$6,"")</f>
        <v/>
      </c>
      <c r="D1196" s="499"/>
      <c r="E1196" s="499"/>
      <c r="F1196" s="499"/>
      <c r="G1196" s="499"/>
      <c r="H1196" s="500"/>
      <c r="I1196" s="14"/>
    </row>
    <row r="1197" spans="1:11" s="83" customFormat="1" ht="37.15" customHeight="1" x14ac:dyDescent="0.25">
      <c r="A1197" s="487" t="s">
        <v>7</v>
      </c>
      <c r="B1197" s="487" t="s">
        <v>118</v>
      </c>
      <c r="C1197" s="487" t="s">
        <v>119</v>
      </c>
      <c r="D1197" s="487" t="s">
        <v>124</v>
      </c>
      <c r="E1197" s="487" t="s">
        <v>125</v>
      </c>
      <c r="F1197" s="487" t="s">
        <v>166</v>
      </c>
      <c r="G1197" s="530" t="s">
        <v>46</v>
      </c>
      <c r="H1197" s="530" t="s">
        <v>126</v>
      </c>
      <c r="I1197" s="111"/>
      <c r="J1197" s="126"/>
      <c r="K1197" s="126"/>
    </row>
    <row r="1198" spans="1:11" ht="18" customHeight="1" thickBot="1" x14ac:dyDescent="0.3">
      <c r="A1198" s="505"/>
      <c r="B1198" s="505"/>
      <c r="C1198" s="505"/>
      <c r="D1198" s="505"/>
      <c r="E1198" s="505"/>
      <c r="F1198" s="505"/>
      <c r="G1198" s="531"/>
      <c r="H1198" s="531"/>
      <c r="I1198" s="14"/>
    </row>
    <row r="1199" spans="1:11" ht="18" customHeight="1" x14ac:dyDescent="0.25">
      <c r="A1199" s="54">
        <v>681</v>
      </c>
      <c r="B1199" s="54"/>
      <c r="C1199" s="55"/>
      <c r="D1199" s="77"/>
      <c r="E1199" s="77"/>
      <c r="F1199" s="69"/>
      <c r="G1199" s="297" t="str">
        <f>IF(AND(E1199&lt;&gt;"",F1199&lt;&gt;"",H1199&lt;&gt;""),E1199*F1199,"")</f>
        <v/>
      </c>
      <c r="H1199" s="85"/>
      <c r="I1199" s="194" t="str">
        <f t="shared" ref="I1199:I1218" si="68">IF(AND(C1199&lt;&gt;"",H1199=""),"Stok Çıkış Tarihi Yazılmalıdır.","")</f>
        <v/>
      </c>
    </row>
    <row r="1200" spans="1:11" ht="18" customHeight="1" x14ac:dyDescent="0.25">
      <c r="A1200" s="36">
        <v>682</v>
      </c>
      <c r="B1200" s="36"/>
      <c r="C1200" s="37"/>
      <c r="D1200" s="38"/>
      <c r="E1200" s="38"/>
      <c r="F1200" s="79"/>
      <c r="G1200" s="314" t="str">
        <f t="shared" ref="G1200:G1218" si="69">IF(AND(E1200&lt;&gt;"",F1200&lt;&gt;"",H1200&lt;&gt;""),E1200*F1200,"")</f>
        <v/>
      </c>
      <c r="H1200" s="87"/>
      <c r="I1200" s="194" t="str">
        <f t="shared" si="68"/>
        <v/>
      </c>
    </row>
    <row r="1201" spans="1:9" ht="18" customHeight="1" x14ac:dyDescent="0.25">
      <c r="A1201" s="36">
        <v>683</v>
      </c>
      <c r="B1201" s="36"/>
      <c r="C1201" s="37"/>
      <c r="D1201" s="38"/>
      <c r="E1201" s="38"/>
      <c r="F1201" s="79"/>
      <c r="G1201" s="314" t="str">
        <f t="shared" si="69"/>
        <v/>
      </c>
      <c r="H1201" s="87"/>
      <c r="I1201" s="194" t="str">
        <f t="shared" si="68"/>
        <v/>
      </c>
    </row>
    <row r="1202" spans="1:9" ht="18" customHeight="1" x14ac:dyDescent="0.25">
      <c r="A1202" s="36">
        <v>684</v>
      </c>
      <c r="B1202" s="36"/>
      <c r="C1202" s="37"/>
      <c r="D1202" s="38"/>
      <c r="E1202" s="38"/>
      <c r="F1202" s="79"/>
      <c r="G1202" s="314" t="str">
        <f t="shared" si="69"/>
        <v/>
      </c>
      <c r="H1202" s="87"/>
      <c r="I1202" s="194" t="str">
        <f t="shared" si="68"/>
        <v/>
      </c>
    </row>
    <row r="1203" spans="1:9" ht="18" customHeight="1" x14ac:dyDescent="0.25">
      <c r="A1203" s="36">
        <v>685</v>
      </c>
      <c r="B1203" s="36"/>
      <c r="C1203" s="37"/>
      <c r="D1203" s="38"/>
      <c r="E1203" s="38"/>
      <c r="F1203" s="79"/>
      <c r="G1203" s="314" t="str">
        <f t="shared" si="69"/>
        <v/>
      </c>
      <c r="H1203" s="87"/>
      <c r="I1203" s="194" t="str">
        <f t="shared" si="68"/>
        <v/>
      </c>
    </row>
    <row r="1204" spans="1:9" ht="18" customHeight="1" x14ac:dyDescent="0.25">
      <c r="A1204" s="36">
        <v>686</v>
      </c>
      <c r="B1204" s="36"/>
      <c r="C1204" s="37"/>
      <c r="D1204" s="38"/>
      <c r="E1204" s="38"/>
      <c r="F1204" s="79"/>
      <c r="G1204" s="314" t="str">
        <f t="shared" si="69"/>
        <v/>
      </c>
      <c r="H1204" s="87"/>
      <c r="I1204" s="194" t="str">
        <f t="shared" si="68"/>
        <v/>
      </c>
    </row>
    <row r="1205" spans="1:9" ht="18" customHeight="1" x14ac:dyDescent="0.25">
      <c r="A1205" s="36">
        <v>687</v>
      </c>
      <c r="B1205" s="36"/>
      <c r="C1205" s="37"/>
      <c r="D1205" s="38"/>
      <c r="E1205" s="38"/>
      <c r="F1205" s="79"/>
      <c r="G1205" s="314" t="str">
        <f t="shared" si="69"/>
        <v/>
      </c>
      <c r="H1205" s="87"/>
      <c r="I1205" s="194" t="str">
        <f t="shared" si="68"/>
        <v/>
      </c>
    </row>
    <row r="1206" spans="1:9" ht="18" customHeight="1" x14ac:dyDescent="0.25">
      <c r="A1206" s="36">
        <v>688</v>
      </c>
      <c r="B1206" s="36"/>
      <c r="C1206" s="37"/>
      <c r="D1206" s="38"/>
      <c r="E1206" s="38"/>
      <c r="F1206" s="79"/>
      <c r="G1206" s="314" t="str">
        <f t="shared" si="69"/>
        <v/>
      </c>
      <c r="H1206" s="87"/>
      <c r="I1206" s="194" t="str">
        <f t="shared" si="68"/>
        <v/>
      </c>
    </row>
    <row r="1207" spans="1:9" ht="18" customHeight="1" x14ac:dyDescent="0.25">
      <c r="A1207" s="36">
        <v>689</v>
      </c>
      <c r="B1207" s="36"/>
      <c r="C1207" s="37"/>
      <c r="D1207" s="38"/>
      <c r="E1207" s="38"/>
      <c r="F1207" s="79"/>
      <c r="G1207" s="314" t="str">
        <f t="shared" si="69"/>
        <v/>
      </c>
      <c r="H1207" s="87"/>
      <c r="I1207" s="194" t="str">
        <f t="shared" si="68"/>
        <v/>
      </c>
    </row>
    <row r="1208" spans="1:9" ht="18" customHeight="1" x14ac:dyDescent="0.25">
      <c r="A1208" s="36">
        <v>690</v>
      </c>
      <c r="B1208" s="36"/>
      <c r="C1208" s="37"/>
      <c r="D1208" s="38"/>
      <c r="E1208" s="38"/>
      <c r="F1208" s="79"/>
      <c r="G1208" s="314" t="str">
        <f t="shared" si="69"/>
        <v/>
      </c>
      <c r="H1208" s="87"/>
      <c r="I1208" s="194" t="str">
        <f t="shared" si="68"/>
        <v/>
      </c>
    </row>
    <row r="1209" spans="1:9" ht="18" customHeight="1" x14ac:dyDescent="0.25">
      <c r="A1209" s="36">
        <v>691</v>
      </c>
      <c r="B1209" s="36"/>
      <c r="C1209" s="37"/>
      <c r="D1209" s="38"/>
      <c r="E1209" s="38"/>
      <c r="F1209" s="79"/>
      <c r="G1209" s="314" t="str">
        <f t="shared" si="69"/>
        <v/>
      </c>
      <c r="H1209" s="87"/>
      <c r="I1209" s="194" t="str">
        <f t="shared" si="68"/>
        <v/>
      </c>
    </row>
    <row r="1210" spans="1:9" ht="18" customHeight="1" x14ac:dyDescent="0.25">
      <c r="A1210" s="36">
        <v>692</v>
      </c>
      <c r="B1210" s="36"/>
      <c r="C1210" s="37"/>
      <c r="D1210" s="38"/>
      <c r="E1210" s="38"/>
      <c r="F1210" s="79"/>
      <c r="G1210" s="314" t="str">
        <f t="shared" si="69"/>
        <v/>
      </c>
      <c r="H1210" s="87"/>
      <c r="I1210" s="194" t="str">
        <f t="shared" si="68"/>
        <v/>
      </c>
    </row>
    <row r="1211" spans="1:9" ht="18" customHeight="1" x14ac:dyDescent="0.25">
      <c r="A1211" s="36">
        <v>693</v>
      </c>
      <c r="B1211" s="36"/>
      <c r="C1211" s="37"/>
      <c r="D1211" s="38"/>
      <c r="E1211" s="38"/>
      <c r="F1211" s="79"/>
      <c r="G1211" s="314" t="str">
        <f t="shared" si="69"/>
        <v/>
      </c>
      <c r="H1211" s="87"/>
      <c r="I1211" s="194" t="str">
        <f t="shared" si="68"/>
        <v/>
      </c>
    </row>
    <row r="1212" spans="1:9" ht="18" customHeight="1" x14ac:dyDescent="0.25">
      <c r="A1212" s="36">
        <v>694</v>
      </c>
      <c r="B1212" s="36"/>
      <c r="C1212" s="37"/>
      <c r="D1212" s="38"/>
      <c r="E1212" s="38"/>
      <c r="F1212" s="79"/>
      <c r="G1212" s="314" t="str">
        <f t="shared" si="69"/>
        <v/>
      </c>
      <c r="H1212" s="87"/>
      <c r="I1212" s="194" t="str">
        <f t="shared" si="68"/>
        <v/>
      </c>
    </row>
    <row r="1213" spans="1:9" ht="18" customHeight="1" x14ac:dyDescent="0.25">
      <c r="A1213" s="36">
        <v>695</v>
      </c>
      <c r="B1213" s="36"/>
      <c r="C1213" s="37"/>
      <c r="D1213" s="38"/>
      <c r="E1213" s="38"/>
      <c r="F1213" s="79"/>
      <c r="G1213" s="314" t="str">
        <f t="shared" si="69"/>
        <v/>
      </c>
      <c r="H1213" s="87"/>
      <c r="I1213" s="194" t="str">
        <f t="shared" si="68"/>
        <v/>
      </c>
    </row>
    <row r="1214" spans="1:9" ht="18" customHeight="1" x14ac:dyDescent="0.25">
      <c r="A1214" s="36">
        <v>696</v>
      </c>
      <c r="B1214" s="36"/>
      <c r="C1214" s="37"/>
      <c r="D1214" s="38"/>
      <c r="E1214" s="38"/>
      <c r="F1214" s="79"/>
      <c r="G1214" s="314" t="str">
        <f t="shared" si="69"/>
        <v/>
      </c>
      <c r="H1214" s="87"/>
      <c r="I1214" s="194" t="str">
        <f t="shared" si="68"/>
        <v/>
      </c>
    </row>
    <row r="1215" spans="1:9" ht="18" customHeight="1" x14ac:dyDescent="0.25">
      <c r="A1215" s="36">
        <v>697</v>
      </c>
      <c r="B1215" s="36"/>
      <c r="C1215" s="37"/>
      <c r="D1215" s="38"/>
      <c r="E1215" s="38"/>
      <c r="F1215" s="79"/>
      <c r="G1215" s="314" t="str">
        <f t="shared" si="69"/>
        <v/>
      </c>
      <c r="H1215" s="87"/>
      <c r="I1215" s="194" t="str">
        <f t="shared" si="68"/>
        <v/>
      </c>
    </row>
    <row r="1216" spans="1:9" ht="18" customHeight="1" x14ac:dyDescent="0.25">
      <c r="A1216" s="36">
        <v>698</v>
      </c>
      <c r="B1216" s="36"/>
      <c r="C1216" s="37"/>
      <c r="D1216" s="38"/>
      <c r="E1216" s="38"/>
      <c r="F1216" s="79"/>
      <c r="G1216" s="314" t="str">
        <f t="shared" si="69"/>
        <v/>
      </c>
      <c r="H1216" s="87"/>
      <c r="I1216" s="194" t="str">
        <f t="shared" si="68"/>
        <v/>
      </c>
    </row>
    <row r="1217" spans="1:11" ht="18" customHeight="1" x14ac:dyDescent="0.25">
      <c r="A1217" s="36">
        <v>699</v>
      </c>
      <c r="B1217" s="36"/>
      <c r="C1217" s="37"/>
      <c r="D1217" s="38"/>
      <c r="E1217" s="38"/>
      <c r="F1217" s="79"/>
      <c r="G1217" s="314" t="str">
        <f t="shared" si="69"/>
        <v/>
      </c>
      <c r="H1217" s="87"/>
      <c r="I1217" s="194" t="str">
        <f t="shared" si="68"/>
        <v/>
      </c>
    </row>
    <row r="1218" spans="1:11" ht="18" customHeight="1" thickBot="1" x14ac:dyDescent="0.3">
      <c r="A1218" s="39">
        <v>700</v>
      </c>
      <c r="B1218" s="39"/>
      <c r="C1218" s="40"/>
      <c r="D1218" s="41"/>
      <c r="E1218" s="41"/>
      <c r="F1218" s="81"/>
      <c r="G1218" s="315" t="str">
        <f t="shared" si="69"/>
        <v/>
      </c>
      <c r="H1218" s="89"/>
      <c r="I1218" s="194" t="str">
        <f t="shared" si="68"/>
        <v/>
      </c>
    </row>
    <row r="1219" spans="1:11" ht="18" customHeight="1" thickBot="1" x14ac:dyDescent="0.3">
      <c r="F1219" s="12" t="s">
        <v>147</v>
      </c>
      <c r="G1219" s="281">
        <f>IF(stok&lt;&gt;"",SUM(G1199:G1218)+G1184,0)</f>
        <v>0</v>
      </c>
      <c r="H1219" s="321"/>
      <c r="J1219" s="193">
        <f>IF(G1219&gt;G1184,ROW(A1225),0)</f>
        <v>0</v>
      </c>
    </row>
    <row r="1221" spans="1:11" ht="30.2" customHeight="1" x14ac:dyDescent="0.25">
      <c r="A1221" s="524" t="s">
        <v>158</v>
      </c>
      <c r="B1221" s="524"/>
      <c r="C1221" s="524"/>
      <c r="D1221" s="524"/>
      <c r="E1221" s="524"/>
      <c r="F1221" s="524"/>
      <c r="G1221" s="524"/>
      <c r="H1221" s="524"/>
    </row>
    <row r="1223" spans="1:11" ht="18.75" x14ac:dyDescent="0.3">
      <c r="A1223" s="349" t="s">
        <v>43</v>
      </c>
      <c r="B1223" s="350">
        <f ca="1">imzatarihi</f>
        <v>46091</v>
      </c>
      <c r="C1223" s="352" t="s">
        <v>44</v>
      </c>
      <c r="D1223" s="348" t="str">
        <f>IF(kurulusyetkilisi&gt;0,kurulusyetkilisi,"")</f>
        <v/>
      </c>
      <c r="E1223" s="43"/>
      <c r="F1223" s="43"/>
      <c r="G1223" s="43"/>
    </row>
    <row r="1224" spans="1:11" ht="18.75" x14ac:dyDescent="0.3">
      <c r="A1224" s="43"/>
      <c r="B1224" s="351"/>
      <c r="C1224" s="352" t="s">
        <v>45</v>
      </c>
      <c r="D1224" s="43"/>
      <c r="E1224" s="43"/>
      <c r="F1224" s="349"/>
      <c r="G1224" s="43"/>
    </row>
    <row r="1226" spans="1:11" x14ac:dyDescent="0.25">
      <c r="A1226" s="501" t="s">
        <v>123</v>
      </c>
      <c r="B1226" s="501"/>
      <c r="C1226" s="501"/>
      <c r="D1226" s="501"/>
      <c r="E1226" s="501"/>
      <c r="F1226" s="501"/>
      <c r="G1226" s="501"/>
      <c r="H1226" s="501"/>
      <c r="I1226" s="14"/>
    </row>
    <row r="1227" spans="1:11" x14ac:dyDescent="0.25">
      <c r="A1227" s="489" t="str">
        <f>IF(YilDonem&lt;&gt;"",CONCATENATE(YilDonem," dönemine aittir."),"")</f>
        <v/>
      </c>
      <c r="B1227" s="489"/>
      <c r="C1227" s="489"/>
      <c r="D1227" s="489"/>
      <c r="E1227" s="489"/>
      <c r="F1227" s="489"/>
      <c r="G1227" s="489"/>
      <c r="H1227" s="489"/>
      <c r="I1227" s="14"/>
    </row>
    <row r="1228" spans="1:11" ht="15.95" customHeight="1" thickBot="1" x14ac:dyDescent="0.3">
      <c r="A1228" s="519" t="s">
        <v>149</v>
      </c>
      <c r="B1228" s="519"/>
      <c r="C1228" s="519"/>
      <c r="D1228" s="519"/>
      <c r="E1228" s="519"/>
      <c r="F1228" s="519"/>
      <c r="G1228" s="519"/>
      <c r="H1228" s="519"/>
      <c r="I1228" s="14"/>
    </row>
    <row r="1229" spans="1:11" ht="31.7" customHeight="1" thickBot="1" x14ac:dyDescent="0.3">
      <c r="A1229" s="520" t="s">
        <v>1</v>
      </c>
      <c r="B1229" s="521"/>
      <c r="C1229" s="493" t="str">
        <f>IF(ProjeNo&gt;0,ProjeNo,"")</f>
        <v/>
      </c>
      <c r="D1229" s="494"/>
      <c r="E1229" s="494"/>
      <c r="F1229" s="494"/>
      <c r="G1229" s="494"/>
      <c r="H1229" s="495"/>
      <c r="I1229" s="14"/>
    </row>
    <row r="1230" spans="1:11" ht="45" customHeight="1" thickBot="1" x14ac:dyDescent="0.3">
      <c r="A1230" s="522" t="s">
        <v>11</v>
      </c>
      <c r="B1230" s="523"/>
      <c r="C1230" s="498" t="str">
        <f>IF(ProjeAdi&gt;0,ProjeAdi,"")</f>
        <v/>
      </c>
      <c r="D1230" s="499"/>
      <c r="E1230" s="499"/>
      <c r="F1230" s="499"/>
      <c r="G1230" s="499"/>
      <c r="H1230" s="500"/>
      <c r="I1230" s="14"/>
    </row>
    <row r="1231" spans="1:11" ht="30.2" customHeight="1" thickBot="1" x14ac:dyDescent="0.3">
      <c r="A1231" s="525" t="s">
        <v>162</v>
      </c>
      <c r="B1231" s="526"/>
      <c r="C1231" s="498" t="str">
        <f>IF($C$6&lt;&gt;"",$C$6,"")</f>
        <v/>
      </c>
      <c r="D1231" s="499"/>
      <c r="E1231" s="499"/>
      <c r="F1231" s="499"/>
      <c r="G1231" s="499"/>
      <c r="H1231" s="500"/>
      <c r="I1231" s="14"/>
    </row>
    <row r="1232" spans="1:11" s="83" customFormat="1" ht="37.15" customHeight="1" x14ac:dyDescent="0.25">
      <c r="A1232" s="487" t="s">
        <v>7</v>
      </c>
      <c r="B1232" s="487" t="s">
        <v>118</v>
      </c>
      <c r="C1232" s="487" t="s">
        <v>119</v>
      </c>
      <c r="D1232" s="487" t="s">
        <v>124</v>
      </c>
      <c r="E1232" s="487" t="s">
        <v>125</v>
      </c>
      <c r="F1232" s="487" t="s">
        <v>166</v>
      </c>
      <c r="G1232" s="530" t="s">
        <v>46</v>
      </c>
      <c r="H1232" s="530" t="s">
        <v>126</v>
      </c>
      <c r="I1232" s="111"/>
      <c r="J1232" s="126"/>
      <c r="K1232" s="126"/>
    </row>
    <row r="1233" spans="1:9" ht="18" customHeight="1" thickBot="1" x14ac:dyDescent="0.3">
      <c r="A1233" s="505"/>
      <c r="B1233" s="505"/>
      <c r="C1233" s="505"/>
      <c r="D1233" s="505"/>
      <c r="E1233" s="505"/>
      <c r="F1233" s="505"/>
      <c r="G1233" s="531"/>
      <c r="H1233" s="531"/>
      <c r="I1233" s="14"/>
    </row>
    <row r="1234" spans="1:9" ht="18" customHeight="1" x14ac:dyDescent="0.25">
      <c r="A1234" s="54">
        <v>701</v>
      </c>
      <c r="B1234" s="54"/>
      <c r="C1234" s="55"/>
      <c r="D1234" s="77"/>
      <c r="E1234" s="77"/>
      <c r="F1234" s="69"/>
      <c r="G1234" s="297" t="str">
        <f>IF(AND(E1234&lt;&gt;"",F1234&lt;&gt;"",H1234&lt;&gt;""),E1234*F1234,"")</f>
        <v/>
      </c>
      <c r="H1234" s="85"/>
      <c r="I1234" s="194" t="str">
        <f t="shared" ref="I1234:I1253" si="70">IF(AND(C1234&lt;&gt;"",H1234=""),"Stok Çıkış Tarihi Yazılmalıdır.","")</f>
        <v/>
      </c>
    </row>
    <row r="1235" spans="1:9" ht="18" customHeight="1" x14ac:dyDescent="0.25">
      <c r="A1235" s="36">
        <v>702</v>
      </c>
      <c r="B1235" s="36"/>
      <c r="C1235" s="37"/>
      <c r="D1235" s="38"/>
      <c r="E1235" s="38"/>
      <c r="F1235" s="79"/>
      <c r="G1235" s="314" t="str">
        <f t="shared" ref="G1235:G1253" si="71">IF(AND(E1235&lt;&gt;"",F1235&lt;&gt;"",H1235&lt;&gt;""),E1235*F1235,"")</f>
        <v/>
      </c>
      <c r="H1235" s="87"/>
      <c r="I1235" s="194" t="str">
        <f t="shared" si="70"/>
        <v/>
      </c>
    </row>
    <row r="1236" spans="1:9" ht="18" customHeight="1" x14ac:dyDescent="0.25">
      <c r="A1236" s="36">
        <v>703</v>
      </c>
      <c r="B1236" s="36"/>
      <c r="C1236" s="37"/>
      <c r="D1236" s="38"/>
      <c r="E1236" s="38"/>
      <c r="F1236" s="79"/>
      <c r="G1236" s="314" t="str">
        <f t="shared" si="71"/>
        <v/>
      </c>
      <c r="H1236" s="87"/>
      <c r="I1236" s="194" t="str">
        <f t="shared" si="70"/>
        <v/>
      </c>
    </row>
    <row r="1237" spans="1:9" ht="18" customHeight="1" x14ac:dyDescent="0.25">
      <c r="A1237" s="36">
        <v>704</v>
      </c>
      <c r="B1237" s="36"/>
      <c r="C1237" s="37"/>
      <c r="D1237" s="38"/>
      <c r="E1237" s="38"/>
      <c r="F1237" s="79"/>
      <c r="G1237" s="314" t="str">
        <f t="shared" si="71"/>
        <v/>
      </c>
      <c r="H1237" s="87"/>
      <c r="I1237" s="194" t="str">
        <f t="shared" si="70"/>
        <v/>
      </c>
    </row>
    <row r="1238" spans="1:9" ht="18" customHeight="1" x14ac:dyDescent="0.25">
      <c r="A1238" s="36">
        <v>705</v>
      </c>
      <c r="B1238" s="36"/>
      <c r="C1238" s="37"/>
      <c r="D1238" s="38"/>
      <c r="E1238" s="38"/>
      <c r="F1238" s="79"/>
      <c r="G1238" s="314" t="str">
        <f t="shared" si="71"/>
        <v/>
      </c>
      <c r="H1238" s="87"/>
      <c r="I1238" s="194" t="str">
        <f t="shared" si="70"/>
        <v/>
      </c>
    </row>
    <row r="1239" spans="1:9" ht="18" customHeight="1" x14ac:dyDescent="0.25">
      <c r="A1239" s="36">
        <v>706</v>
      </c>
      <c r="B1239" s="36"/>
      <c r="C1239" s="37"/>
      <c r="D1239" s="38"/>
      <c r="E1239" s="38"/>
      <c r="F1239" s="79"/>
      <c r="G1239" s="314" t="str">
        <f t="shared" si="71"/>
        <v/>
      </c>
      <c r="H1239" s="87"/>
      <c r="I1239" s="194" t="str">
        <f t="shared" si="70"/>
        <v/>
      </c>
    </row>
    <row r="1240" spans="1:9" ht="18" customHeight="1" x14ac:dyDescent="0.25">
      <c r="A1240" s="36">
        <v>707</v>
      </c>
      <c r="B1240" s="36"/>
      <c r="C1240" s="37"/>
      <c r="D1240" s="38"/>
      <c r="E1240" s="38"/>
      <c r="F1240" s="79"/>
      <c r="G1240" s="314" t="str">
        <f t="shared" si="71"/>
        <v/>
      </c>
      <c r="H1240" s="87"/>
      <c r="I1240" s="194" t="str">
        <f t="shared" si="70"/>
        <v/>
      </c>
    </row>
    <row r="1241" spans="1:9" ht="18" customHeight="1" x14ac:dyDescent="0.25">
      <c r="A1241" s="36">
        <v>708</v>
      </c>
      <c r="B1241" s="36"/>
      <c r="C1241" s="37"/>
      <c r="D1241" s="38"/>
      <c r="E1241" s="38"/>
      <c r="F1241" s="79"/>
      <c r="G1241" s="314" t="str">
        <f t="shared" si="71"/>
        <v/>
      </c>
      <c r="H1241" s="87"/>
      <c r="I1241" s="194" t="str">
        <f t="shared" si="70"/>
        <v/>
      </c>
    </row>
    <row r="1242" spans="1:9" ht="18" customHeight="1" x14ac:dyDescent="0.25">
      <c r="A1242" s="36">
        <v>709</v>
      </c>
      <c r="B1242" s="36"/>
      <c r="C1242" s="37"/>
      <c r="D1242" s="38"/>
      <c r="E1242" s="38"/>
      <c r="F1242" s="79"/>
      <c r="G1242" s="314" t="str">
        <f t="shared" si="71"/>
        <v/>
      </c>
      <c r="H1242" s="87"/>
      <c r="I1242" s="194" t="str">
        <f t="shared" si="70"/>
        <v/>
      </c>
    </row>
    <row r="1243" spans="1:9" ht="18" customHeight="1" x14ac:dyDescent="0.25">
      <c r="A1243" s="36">
        <v>710</v>
      </c>
      <c r="B1243" s="36"/>
      <c r="C1243" s="37"/>
      <c r="D1243" s="38"/>
      <c r="E1243" s="38"/>
      <c r="F1243" s="79"/>
      <c r="G1243" s="314" t="str">
        <f t="shared" si="71"/>
        <v/>
      </c>
      <c r="H1243" s="87"/>
      <c r="I1243" s="194" t="str">
        <f t="shared" si="70"/>
        <v/>
      </c>
    </row>
    <row r="1244" spans="1:9" ht="18" customHeight="1" x14ac:dyDescent="0.25">
      <c r="A1244" s="36">
        <v>711</v>
      </c>
      <c r="B1244" s="36"/>
      <c r="C1244" s="37"/>
      <c r="D1244" s="38"/>
      <c r="E1244" s="38"/>
      <c r="F1244" s="79"/>
      <c r="G1244" s="314" t="str">
        <f t="shared" si="71"/>
        <v/>
      </c>
      <c r="H1244" s="87"/>
      <c r="I1244" s="194" t="str">
        <f t="shared" si="70"/>
        <v/>
      </c>
    </row>
    <row r="1245" spans="1:9" ht="18" customHeight="1" x14ac:dyDescent="0.25">
      <c r="A1245" s="36">
        <v>712</v>
      </c>
      <c r="B1245" s="36"/>
      <c r="C1245" s="37"/>
      <c r="D1245" s="38"/>
      <c r="E1245" s="38"/>
      <c r="F1245" s="79"/>
      <c r="G1245" s="314" t="str">
        <f t="shared" si="71"/>
        <v/>
      </c>
      <c r="H1245" s="87"/>
      <c r="I1245" s="194" t="str">
        <f t="shared" si="70"/>
        <v/>
      </c>
    </row>
    <row r="1246" spans="1:9" ht="18" customHeight="1" x14ac:dyDescent="0.25">
      <c r="A1246" s="36">
        <v>713</v>
      </c>
      <c r="B1246" s="36"/>
      <c r="C1246" s="37"/>
      <c r="D1246" s="38"/>
      <c r="E1246" s="38"/>
      <c r="F1246" s="79"/>
      <c r="G1246" s="314" t="str">
        <f t="shared" si="71"/>
        <v/>
      </c>
      <c r="H1246" s="87"/>
      <c r="I1246" s="194" t="str">
        <f t="shared" si="70"/>
        <v/>
      </c>
    </row>
    <row r="1247" spans="1:9" ht="18" customHeight="1" x14ac:dyDescent="0.25">
      <c r="A1247" s="36">
        <v>714</v>
      </c>
      <c r="B1247" s="36"/>
      <c r="C1247" s="37"/>
      <c r="D1247" s="38"/>
      <c r="E1247" s="38"/>
      <c r="F1247" s="79"/>
      <c r="G1247" s="314" t="str">
        <f t="shared" si="71"/>
        <v/>
      </c>
      <c r="H1247" s="87"/>
      <c r="I1247" s="194" t="str">
        <f t="shared" si="70"/>
        <v/>
      </c>
    </row>
    <row r="1248" spans="1:9" ht="18" customHeight="1" x14ac:dyDescent="0.25">
      <c r="A1248" s="36">
        <v>715</v>
      </c>
      <c r="B1248" s="36"/>
      <c r="C1248" s="37"/>
      <c r="D1248" s="38"/>
      <c r="E1248" s="38"/>
      <c r="F1248" s="79"/>
      <c r="G1248" s="314" t="str">
        <f t="shared" si="71"/>
        <v/>
      </c>
      <c r="H1248" s="87"/>
      <c r="I1248" s="194" t="str">
        <f t="shared" si="70"/>
        <v/>
      </c>
    </row>
    <row r="1249" spans="1:10" ht="18" customHeight="1" x14ac:dyDescent="0.25">
      <c r="A1249" s="36">
        <v>716</v>
      </c>
      <c r="B1249" s="36"/>
      <c r="C1249" s="37"/>
      <c r="D1249" s="38"/>
      <c r="E1249" s="38"/>
      <c r="F1249" s="79"/>
      <c r="G1249" s="314" t="str">
        <f t="shared" si="71"/>
        <v/>
      </c>
      <c r="H1249" s="87"/>
      <c r="I1249" s="194" t="str">
        <f t="shared" si="70"/>
        <v/>
      </c>
    </row>
    <row r="1250" spans="1:10" ht="18" customHeight="1" x14ac:dyDescent="0.25">
      <c r="A1250" s="36">
        <v>717</v>
      </c>
      <c r="B1250" s="36"/>
      <c r="C1250" s="37"/>
      <c r="D1250" s="38"/>
      <c r="E1250" s="38"/>
      <c r="F1250" s="79"/>
      <c r="G1250" s="314" t="str">
        <f t="shared" si="71"/>
        <v/>
      </c>
      <c r="H1250" s="87"/>
      <c r="I1250" s="194" t="str">
        <f t="shared" si="70"/>
        <v/>
      </c>
    </row>
    <row r="1251" spans="1:10" ht="18" customHeight="1" x14ac:dyDescent="0.25">
      <c r="A1251" s="36">
        <v>718</v>
      </c>
      <c r="B1251" s="36"/>
      <c r="C1251" s="37"/>
      <c r="D1251" s="38"/>
      <c r="E1251" s="38"/>
      <c r="F1251" s="79"/>
      <c r="G1251" s="314" t="str">
        <f t="shared" si="71"/>
        <v/>
      </c>
      <c r="H1251" s="87"/>
      <c r="I1251" s="194" t="str">
        <f t="shared" si="70"/>
        <v/>
      </c>
    </row>
    <row r="1252" spans="1:10" ht="18" customHeight="1" x14ac:dyDescent="0.25">
      <c r="A1252" s="36">
        <v>719</v>
      </c>
      <c r="B1252" s="36"/>
      <c r="C1252" s="37"/>
      <c r="D1252" s="38"/>
      <c r="E1252" s="38"/>
      <c r="F1252" s="79"/>
      <c r="G1252" s="314" t="str">
        <f t="shared" si="71"/>
        <v/>
      </c>
      <c r="H1252" s="87"/>
      <c r="I1252" s="194" t="str">
        <f t="shared" si="70"/>
        <v/>
      </c>
    </row>
    <row r="1253" spans="1:10" ht="18" customHeight="1" thickBot="1" x14ac:dyDescent="0.3">
      <c r="A1253" s="39">
        <v>720</v>
      </c>
      <c r="B1253" s="39"/>
      <c r="C1253" s="40"/>
      <c r="D1253" s="41"/>
      <c r="E1253" s="41"/>
      <c r="F1253" s="81"/>
      <c r="G1253" s="315" t="str">
        <f t="shared" si="71"/>
        <v/>
      </c>
      <c r="H1253" s="89"/>
      <c r="I1253" s="194" t="str">
        <f t="shared" si="70"/>
        <v/>
      </c>
    </row>
    <row r="1254" spans="1:10" ht="18" customHeight="1" thickBot="1" x14ac:dyDescent="0.3">
      <c r="F1254" s="12" t="s">
        <v>147</v>
      </c>
      <c r="G1254" s="281">
        <f>IF(stok&lt;&gt;"",SUM(G1234:G1253)+G1219,0)</f>
        <v>0</v>
      </c>
      <c r="H1254" s="321"/>
      <c r="J1254" s="193">
        <f>IF(G1254&gt;G1219,ROW(A1260),0)</f>
        <v>0</v>
      </c>
    </row>
    <row r="1256" spans="1:10" ht="30.2" customHeight="1" x14ac:dyDescent="0.25">
      <c r="A1256" s="524" t="s">
        <v>158</v>
      </c>
      <c r="B1256" s="524"/>
      <c r="C1256" s="524"/>
      <c r="D1256" s="524"/>
      <c r="E1256" s="524"/>
      <c r="F1256" s="524"/>
      <c r="G1256" s="524"/>
      <c r="H1256" s="524"/>
    </row>
    <row r="1258" spans="1:10" ht="18.75" x14ac:dyDescent="0.3">
      <c r="A1258" s="349" t="s">
        <v>43</v>
      </c>
      <c r="B1258" s="350">
        <f ca="1">imzatarihi</f>
        <v>46091</v>
      </c>
      <c r="C1258" s="352" t="s">
        <v>44</v>
      </c>
      <c r="D1258" s="348" t="str">
        <f>IF(kurulusyetkilisi&gt;0,kurulusyetkilisi,"")</f>
        <v/>
      </c>
      <c r="E1258" s="43"/>
      <c r="F1258" s="43"/>
      <c r="G1258" s="43"/>
    </row>
    <row r="1259" spans="1:10" ht="18.75" x14ac:dyDescent="0.3">
      <c r="A1259" s="43"/>
      <c r="B1259" s="351"/>
      <c r="C1259" s="352" t="s">
        <v>45</v>
      </c>
      <c r="D1259" s="43"/>
      <c r="E1259" s="43"/>
      <c r="F1259" s="349"/>
      <c r="G1259" s="43"/>
    </row>
    <row r="1261" spans="1:10" x14ac:dyDescent="0.25">
      <c r="A1261" s="501" t="s">
        <v>123</v>
      </c>
      <c r="B1261" s="501"/>
      <c r="C1261" s="501"/>
      <c r="D1261" s="501"/>
      <c r="E1261" s="501"/>
      <c r="F1261" s="501"/>
      <c r="G1261" s="501"/>
      <c r="H1261" s="501"/>
      <c r="I1261" s="14"/>
    </row>
    <row r="1262" spans="1:10" x14ac:dyDescent="0.25">
      <c r="A1262" s="489" t="str">
        <f>IF(YilDonem&lt;&gt;"",CONCATENATE(YilDonem," dönemine aittir."),"")</f>
        <v/>
      </c>
      <c r="B1262" s="489"/>
      <c r="C1262" s="489"/>
      <c r="D1262" s="489"/>
      <c r="E1262" s="489"/>
      <c r="F1262" s="489"/>
      <c r="G1262" s="489"/>
      <c r="H1262" s="489"/>
      <c r="I1262" s="14"/>
    </row>
    <row r="1263" spans="1:10" ht="15.95" customHeight="1" thickBot="1" x14ac:dyDescent="0.3">
      <c r="A1263" s="519" t="s">
        <v>149</v>
      </c>
      <c r="B1263" s="519"/>
      <c r="C1263" s="519"/>
      <c r="D1263" s="519"/>
      <c r="E1263" s="519"/>
      <c r="F1263" s="519"/>
      <c r="G1263" s="519"/>
      <c r="H1263" s="519"/>
      <c r="I1263" s="14"/>
    </row>
    <row r="1264" spans="1:10" ht="31.7" customHeight="1" thickBot="1" x14ac:dyDescent="0.3">
      <c r="A1264" s="520" t="s">
        <v>1</v>
      </c>
      <c r="B1264" s="521"/>
      <c r="C1264" s="493" t="str">
        <f>IF(ProjeNo&gt;0,ProjeNo,"")</f>
        <v/>
      </c>
      <c r="D1264" s="494"/>
      <c r="E1264" s="494"/>
      <c r="F1264" s="494"/>
      <c r="G1264" s="494"/>
      <c r="H1264" s="495"/>
      <c r="I1264" s="14"/>
    </row>
    <row r="1265" spans="1:11" ht="45" customHeight="1" thickBot="1" x14ac:dyDescent="0.3">
      <c r="A1265" s="522" t="s">
        <v>11</v>
      </c>
      <c r="B1265" s="523"/>
      <c r="C1265" s="498" t="str">
        <f>IF(ProjeAdi&gt;0,ProjeAdi,"")</f>
        <v/>
      </c>
      <c r="D1265" s="499"/>
      <c r="E1265" s="499"/>
      <c r="F1265" s="499"/>
      <c r="G1265" s="499"/>
      <c r="H1265" s="500"/>
      <c r="I1265" s="14"/>
    </row>
    <row r="1266" spans="1:11" ht="30.2" customHeight="1" thickBot="1" x14ac:dyDescent="0.3">
      <c r="A1266" s="525" t="s">
        <v>162</v>
      </c>
      <c r="B1266" s="526"/>
      <c r="C1266" s="498" t="str">
        <f>IF($C$6&lt;&gt;"",$C$6,"")</f>
        <v/>
      </c>
      <c r="D1266" s="499"/>
      <c r="E1266" s="499"/>
      <c r="F1266" s="499"/>
      <c r="G1266" s="499"/>
      <c r="H1266" s="500"/>
      <c r="I1266" s="14"/>
    </row>
    <row r="1267" spans="1:11" s="83" customFormat="1" ht="37.15" customHeight="1" x14ac:dyDescent="0.25">
      <c r="A1267" s="487" t="s">
        <v>7</v>
      </c>
      <c r="B1267" s="487" t="s">
        <v>118</v>
      </c>
      <c r="C1267" s="487" t="s">
        <v>119</v>
      </c>
      <c r="D1267" s="487" t="s">
        <v>124</v>
      </c>
      <c r="E1267" s="487" t="s">
        <v>125</v>
      </c>
      <c r="F1267" s="487" t="s">
        <v>166</v>
      </c>
      <c r="G1267" s="530" t="s">
        <v>46</v>
      </c>
      <c r="H1267" s="530" t="s">
        <v>126</v>
      </c>
      <c r="I1267" s="111"/>
      <c r="J1267" s="126"/>
      <c r="K1267" s="126"/>
    </row>
    <row r="1268" spans="1:11" ht="18" customHeight="1" thickBot="1" x14ac:dyDescent="0.3">
      <c r="A1268" s="505"/>
      <c r="B1268" s="505"/>
      <c r="C1268" s="505"/>
      <c r="D1268" s="505"/>
      <c r="E1268" s="505"/>
      <c r="F1268" s="505"/>
      <c r="G1268" s="531"/>
      <c r="H1268" s="531"/>
      <c r="I1268" s="14"/>
    </row>
    <row r="1269" spans="1:11" ht="18" customHeight="1" x14ac:dyDescent="0.25">
      <c r="A1269" s="54">
        <v>721</v>
      </c>
      <c r="B1269" s="54"/>
      <c r="C1269" s="55"/>
      <c r="D1269" s="77"/>
      <c r="E1269" s="77"/>
      <c r="F1269" s="69"/>
      <c r="G1269" s="297" t="str">
        <f>IF(AND(E1269&lt;&gt;"",F1269&lt;&gt;"",H1269&lt;&gt;""),E1269*F1269,"")</f>
        <v/>
      </c>
      <c r="H1269" s="85"/>
      <c r="I1269" s="194" t="str">
        <f t="shared" ref="I1269:I1288" si="72">IF(AND(C1269&lt;&gt;"",H1269=""),"Stok Çıkış Tarihi Yazılmalıdır.","")</f>
        <v/>
      </c>
    </row>
    <row r="1270" spans="1:11" ht="18" customHeight="1" x14ac:dyDescent="0.25">
      <c r="A1270" s="36">
        <v>722</v>
      </c>
      <c r="B1270" s="36"/>
      <c r="C1270" s="37"/>
      <c r="D1270" s="38"/>
      <c r="E1270" s="38"/>
      <c r="F1270" s="79"/>
      <c r="G1270" s="314" t="str">
        <f t="shared" ref="G1270:G1288" si="73">IF(AND(E1270&lt;&gt;"",F1270&lt;&gt;"",H1270&lt;&gt;""),E1270*F1270,"")</f>
        <v/>
      </c>
      <c r="H1270" s="87"/>
      <c r="I1270" s="194" t="str">
        <f t="shared" si="72"/>
        <v/>
      </c>
    </row>
    <row r="1271" spans="1:11" ht="18" customHeight="1" x14ac:dyDescent="0.25">
      <c r="A1271" s="36">
        <v>723</v>
      </c>
      <c r="B1271" s="36"/>
      <c r="C1271" s="37"/>
      <c r="D1271" s="38"/>
      <c r="E1271" s="38"/>
      <c r="F1271" s="79"/>
      <c r="G1271" s="314" t="str">
        <f t="shared" si="73"/>
        <v/>
      </c>
      <c r="H1271" s="87"/>
      <c r="I1271" s="194" t="str">
        <f t="shared" si="72"/>
        <v/>
      </c>
    </row>
    <row r="1272" spans="1:11" ht="18" customHeight="1" x14ac:dyDescent="0.25">
      <c r="A1272" s="36">
        <v>724</v>
      </c>
      <c r="B1272" s="36"/>
      <c r="C1272" s="37"/>
      <c r="D1272" s="38"/>
      <c r="E1272" s="38"/>
      <c r="F1272" s="79"/>
      <c r="G1272" s="314" t="str">
        <f t="shared" si="73"/>
        <v/>
      </c>
      <c r="H1272" s="87"/>
      <c r="I1272" s="194" t="str">
        <f t="shared" si="72"/>
        <v/>
      </c>
    </row>
    <row r="1273" spans="1:11" ht="18" customHeight="1" x14ac:dyDescent="0.25">
      <c r="A1273" s="36">
        <v>725</v>
      </c>
      <c r="B1273" s="36"/>
      <c r="C1273" s="37"/>
      <c r="D1273" s="38"/>
      <c r="E1273" s="38"/>
      <c r="F1273" s="79"/>
      <c r="G1273" s="314" t="str">
        <f t="shared" si="73"/>
        <v/>
      </c>
      <c r="H1273" s="87"/>
      <c r="I1273" s="194" t="str">
        <f t="shared" si="72"/>
        <v/>
      </c>
    </row>
    <row r="1274" spans="1:11" ht="18" customHeight="1" x14ac:dyDescent="0.25">
      <c r="A1274" s="36">
        <v>726</v>
      </c>
      <c r="B1274" s="36"/>
      <c r="C1274" s="37"/>
      <c r="D1274" s="38"/>
      <c r="E1274" s="38"/>
      <c r="F1274" s="79"/>
      <c r="G1274" s="314" t="str">
        <f t="shared" si="73"/>
        <v/>
      </c>
      <c r="H1274" s="87"/>
      <c r="I1274" s="194" t="str">
        <f t="shared" si="72"/>
        <v/>
      </c>
    </row>
    <row r="1275" spans="1:11" ht="18" customHeight="1" x14ac:dyDescent="0.25">
      <c r="A1275" s="36">
        <v>727</v>
      </c>
      <c r="B1275" s="36"/>
      <c r="C1275" s="37"/>
      <c r="D1275" s="38"/>
      <c r="E1275" s="38"/>
      <c r="F1275" s="79"/>
      <c r="G1275" s="314" t="str">
        <f t="shared" si="73"/>
        <v/>
      </c>
      <c r="H1275" s="87"/>
      <c r="I1275" s="194" t="str">
        <f t="shared" si="72"/>
        <v/>
      </c>
    </row>
    <row r="1276" spans="1:11" ht="18" customHeight="1" x14ac:dyDescent="0.25">
      <c r="A1276" s="36">
        <v>728</v>
      </c>
      <c r="B1276" s="36"/>
      <c r="C1276" s="37"/>
      <c r="D1276" s="38"/>
      <c r="E1276" s="38"/>
      <c r="F1276" s="79"/>
      <c r="G1276" s="314" t="str">
        <f t="shared" si="73"/>
        <v/>
      </c>
      <c r="H1276" s="87"/>
      <c r="I1276" s="194" t="str">
        <f t="shared" si="72"/>
        <v/>
      </c>
    </row>
    <row r="1277" spans="1:11" ht="18" customHeight="1" x14ac:dyDescent="0.25">
      <c r="A1277" s="36">
        <v>729</v>
      </c>
      <c r="B1277" s="36"/>
      <c r="C1277" s="37"/>
      <c r="D1277" s="38"/>
      <c r="E1277" s="38"/>
      <c r="F1277" s="79"/>
      <c r="G1277" s="314" t="str">
        <f t="shared" si="73"/>
        <v/>
      </c>
      <c r="H1277" s="87"/>
      <c r="I1277" s="194" t="str">
        <f t="shared" si="72"/>
        <v/>
      </c>
    </row>
    <row r="1278" spans="1:11" ht="18" customHeight="1" x14ac:dyDescent="0.25">
      <c r="A1278" s="36">
        <v>730</v>
      </c>
      <c r="B1278" s="36"/>
      <c r="C1278" s="37"/>
      <c r="D1278" s="38"/>
      <c r="E1278" s="38"/>
      <c r="F1278" s="79"/>
      <c r="G1278" s="314" t="str">
        <f t="shared" si="73"/>
        <v/>
      </c>
      <c r="H1278" s="87"/>
      <c r="I1278" s="194" t="str">
        <f t="shared" si="72"/>
        <v/>
      </c>
    </row>
    <row r="1279" spans="1:11" ht="18" customHeight="1" x14ac:dyDescent="0.25">
      <c r="A1279" s="36">
        <v>731</v>
      </c>
      <c r="B1279" s="36"/>
      <c r="C1279" s="37"/>
      <c r="D1279" s="38"/>
      <c r="E1279" s="38"/>
      <c r="F1279" s="79"/>
      <c r="G1279" s="314" t="str">
        <f t="shared" si="73"/>
        <v/>
      </c>
      <c r="H1279" s="87"/>
      <c r="I1279" s="194" t="str">
        <f t="shared" si="72"/>
        <v/>
      </c>
    </row>
    <row r="1280" spans="1:11" ht="18" customHeight="1" x14ac:dyDescent="0.25">
      <c r="A1280" s="36">
        <v>732</v>
      </c>
      <c r="B1280" s="36"/>
      <c r="C1280" s="37"/>
      <c r="D1280" s="38"/>
      <c r="E1280" s="38"/>
      <c r="F1280" s="79"/>
      <c r="G1280" s="314" t="str">
        <f t="shared" si="73"/>
        <v/>
      </c>
      <c r="H1280" s="87"/>
      <c r="I1280" s="194" t="str">
        <f t="shared" si="72"/>
        <v/>
      </c>
    </row>
    <row r="1281" spans="1:10" ht="18" customHeight="1" x14ac:dyDescent="0.25">
      <c r="A1281" s="36">
        <v>733</v>
      </c>
      <c r="B1281" s="36"/>
      <c r="C1281" s="37"/>
      <c r="D1281" s="38"/>
      <c r="E1281" s="38"/>
      <c r="F1281" s="79"/>
      <c r="G1281" s="314" t="str">
        <f t="shared" si="73"/>
        <v/>
      </c>
      <c r="H1281" s="87"/>
      <c r="I1281" s="194" t="str">
        <f t="shared" si="72"/>
        <v/>
      </c>
    </row>
    <row r="1282" spans="1:10" ht="18" customHeight="1" x14ac:dyDescent="0.25">
      <c r="A1282" s="36">
        <v>734</v>
      </c>
      <c r="B1282" s="36"/>
      <c r="C1282" s="37"/>
      <c r="D1282" s="38"/>
      <c r="E1282" s="38"/>
      <c r="F1282" s="79"/>
      <c r="G1282" s="314" t="str">
        <f t="shared" si="73"/>
        <v/>
      </c>
      <c r="H1282" s="87"/>
      <c r="I1282" s="194" t="str">
        <f t="shared" si="72"/>
        <v/>
      </c>
    </row>
    <row r="1283" spans="1:10" ht="18" customHeight="1" x14ac:dyDescent="0.25">
      <c r="A1283" s="36">
        <v>735</v>
      </c>
      <c r="B1283" s="36"/>
      <c r="C1283" s="37"/>
      <c r="D1283" s="38"/>
      <c r="E1283" s="38"/>
      <c r="F1283" s="79"/>
      <c r="G1283" s="314" t="str">
        <f t="shared" si="73"/>
        <v/>
      </c>
      <c r="H1283" s="87"/>
      <c r="I1283" s="194" t="str">
        <f t="shared" si="72"/>
        <v/>
      </c>
    </row>
    <row r="1284" spans="1:10" ht="18" customHeight="1" x14ac:dyDescent="0.25">
      <c r="A1284" s="36">
        <v>736</v>
      </c>
      <c r="B1284" s="36"/>
      <c r="C1284" s="37"/>
      <c r="D1284" s="38"/>
      <c r="E1284" s="38"/>
      <c r="F1284" s="79"/>
      <c r="G1284" s="314" t="str">
        <f t="shared" si="73"/>
        <v/>
      </c>
      <c r="H1284" s="87"/>
      <c r="I1284" s="194" t="str">
        <f t="shared" si="72"/>
        <v/>
      </c>
    </row>
    <row r="1285" spans="1:10" ht="18" customHeight="1" x14ac:dyDescent="0.25">
      <c r="A1285" s="36">
        <v>737</v>
      </c>
      <c r="B1285" s="36"/>
      <c r="C1285" s="37"/>
      <c r="D1285" s="38"/>
      <c r="E1285" s="38"/>
      <c r="F1285" s="79"/>
      <c r="G1285" s="314" t="str">
        <f t="shared" si="73"/>
        <v/>
      </c>
      <c r="H1285" s="87"/>
      <c r="I1285" s="194" t="str">
        <f t="shared" si="72"/>
        <v/>
      </c>
    </row>
    <row r="1286" spans="1:10" ht="18" customHeight="1" x14ac:dyDescent="0.25">
      <c r="A1286" s="36">
        <v>738</v>
      </c>
      <c r="B1286" s="36"/>
      <c r="C1286" s="37"/>
      <c r="D1286" s="38"/>
      <c r="E1286" s="38"/>
      <c r="F1286" s="79"/>
      <c r="G1286" s="314" t="str">
        <f t="shared" si="73"/>
        <v/>
      </c>
      <c r="H1286" s="87"/>
      <c r="I1286" s="194" t="str">
        <f t="shared" si="72"/>
        <v/>
      </c>
    </row>
    <row r="1287" spans="1:10" ht="18" customHeight="1" x14ac:dyDescent="0.25">
      <c r="A1287" s="36">
        <v>739</v>
      </c>
      <c r="B1287" s="36"/>
      <c r="C1287" s="37"/>
      <c r="D1287" s="38"/>
      <c r="E1287" s="38"/>
      <c r="F1287" s="79"/>
      <c r="G1287" s="314" t="str">
        <f t="shared" si="73"/>
        <v/>
      </c>
      <c r="H1287" s="87"/>
      <c r="I1287" s="194" t="str">
        <f t="shared" si="72"/>
        <v/>
      </c>
    </row>
    <row r="1288" spans="1:10" ht="18" customHeight="1" thickBot="1" x14ac:dyDescent="0.3">
      <c r="A1288" s="39">
        <v>740</v>
      </c>
      <c r="B1288" s="39"/>
      <c r="C1288" s="40"/>
      <c r="D1288" s="41"/>
      <c r="E1288" s="41"/>
      <c r="F1288" s="81"/>
      <c r="G1288" s="315" t="str">
        <f t="shared" si="73"/>
        <v/>
      </c>
      <c r="H1288" s="89"/>
      <c r="I1288" s="194" t="str">
        <f t="shared" si="72"/>
        <v/>
      </c>
    </row>
    <row r="1289" spans="1:10" ht="18" customHeight="1" thickBot="1" x14ac:dyDescent="0.3">
      <c r="F1289" s="12" t="s">
        <v>147</v>
      </c>
      <c r="G1289" s="281">
        <f>IF(stok&lt;&gt;"",SUM(G1269:G1288)+G1254,0)</f>
        <v>0</v>
      </c>
      <c r="H1289" s="321"/>
      <c r="J1289" s="193">
        <f>IF(G1289&gt;G1254,ROW(A1295),0)</f>
        <v>0</v>
      </c>
    </row>
    <row r="1291" spans="1:10" ht="30.2" customHeight="1" x14ac:dyDescent="0.25">
      <c r="A1291" s="524" t="s">
        <v>158</v>
      </c>
      <c r="B1291" s="524"/>
      <c r="C1291" s="524"/>
      <c r="D1291" s="524"/>
      <c r="E1291" s="524"/>
      <c r="F1291" s="524"/>
      <c r="G1291" s="524"/>
      <c r="H1291" s="524"/>
    </row>
    <row r="1293" spans="1:10" ht="18.75" x14ac:dyDescent="0.3">
      <c r="A1293" s="349" t="s">
        <v>43</v>
      </c>
      <c r="B1293" s="350">
        <f ca="1">imzatarihi</f>
        <v>46091</v>
      </c>
      <c r="C1293" s="352" t="s">
        <v>44</v>
      </c>
      <c r="D1293" s="348" t="str">
        <f>IF(kurulusyetkilisi&gt;0,kurulusyetkilisi,"")</f>
        <v/>
      </c>
      <c r="E1293" s="43"/>
      <c r="F1293" s="43"/>
      <c r="G1293" s="43"/>
    </row>
    <row r="1294" spans="1:10" ht="18.75" x14ac:dyDescent="0.3">
      <c r="A1294" s="43"/>
      <c r="B1294" s="351"/>
      <c r="C1294" s="352" t="s">
        <v>45</v>
      </c>
      <c r="D1294" s="43"/>
      <c r="E1294" s="43"/>
      <c r="F1294" s="349"/>
      <c r="G1294" s="43"/>
    </row>
    <row r="1296" spans="1:10" x14ac:dyDescent="0.25">
      <c r="A1296" s="501" t="s">
        <v>123</v>
      </c>
      <c r="B1296" s="501"/>
      <c r="C1296" s="501"/>
      <c r="D1296" s="501"/>
      <c r="E1296" s="501"/>
      <c r="F1296" s="501"/>
      <c r="G1296" s="501"/>
      <c r="H1296" s="501"/>
      <c r="I1296" s="14"/>
    </row>
    <row r="1297" spans="1:11" x14ac:dyDescent="0.25">
      <c r="A1297" s="489" t="str">
        <f>IF(YilDonem&lt;&gt;"",CONCATENATE(YilDonem," dönemine aittir."),"")</f>
        <v/>
      </c>
      <c r="B1297" s="489"/>
      <c r="C1297" s="489"/>
      <c r="D1297" s="489"/>
      <c r="E1297" s="489"/>
      <c r="F1297" s="489"/>
      <c r="G1297" s="489"/>
      <c r="H1297" s="489"/>
      <c r="I1297" s="14"/>
    </row>
    <row r="1298" spans="1:11" ht="15.95" customHeight="1" thickBot="1" x14ac:dyDescent="0.3">
      <c r="A1298" s="519" t="s">
        <v>149</v>
      </c>
      <c r="B1298" s="519"/>
      <c r="C1298" s="519"/>
      <c r="D1298" s="519"/>
      <c r="E1298" s="519"/>
      <c r="F1298" s="519"/>
      <c r="G1298" s="519"/>
      <c r="H1298" s="519"/>
      <c r="I1298" s="14"/>
    </row>
    <row r="1299" spans="1:11" ht="31.7" customHeight="1" thickBot="1" x14ac:dyDescent="0.3">
      <c r="A1299" s="520" t="s">
        <v>1</v>
      </c>
      <c r="B1299" s="521"/>
      <c r="C1299" s="493" t="str">
        <f>IF(ProjeNo&gt;0,ProjeNo,"")</f>
        <v/>
      </c>
      <c r="D1299" s="494"/>
      <c r="E1299" s="494"/>
      <c r="F1299" s="494"/>
      <c r="G1299" s="494"/>
      <c r="H1299" s="495"/>
      <c r="I1299" s="14"/>
    </row>
    <row r="1300" spans="1:11" ht="45" customHeight="1" thickBot="1" x14ac:dyDescent="0.3">
      <c r="A1300" s="522" t="s">
        <v>11</v>
      </c>
      <c r="B1300" s="523"/>
      <c r="C1300" s="498" t="str">
        <f>IF(ProjeAdi&gt;0,ProjeAdi,"")</f>
        <v/>
      </c>
      <c r="D1300" s="499"/>
      <c r="E1300" s="499"/>
      <c r="F1300" s="499"/>
      <c r="G1300" s="499"/>
      <c r="H1300" s="500"/>
      <c r="I1300" s="14"/>
    </row>
    <row r="1301" spans="1:11" ht="30.2" customHeight="1" thickBot="1" x14ac:dyDescent="0.3">
      <c r="A1301" s="525" t="s">
        <v>162</v>
      </c>
      <c r="B1301" s="526"/>
      <c r="C1301" s="498" t="str">
        <f>IF($C$6&lt;&gt;"",$C$6,"")</f>
        <v/>
      </c>
      <c r="D1301" s="499"/>
      <c r="E1301" s="499"/>
      <c r="F1301" s="499"/>
      <c r="G1301" s="499"/>
      <c r="H1301" s="500"/>
      <c r="I1301" s="14"/>
    </row>
    <row r="1302" spans="1:11" s="83" customFormat="1" ht="37.15" customHeight="1" x14ac:dyDescent="0.25">
      <c r="A1302" s="487" t="s">
        <v>7</v>
      </c>
      <c r="B1302" s="487" t="s">
        <v>118</v>
      </c>
      <c r="C1302" s="487" t="s">
        <v>119</v>
      </c>
      <c r="D1302" s="487" t="s">
        <v>124</v>
      </c>
      <c r="E1302" s="487" t="s">
        <v>125</v>
      </c>
      <c r="F1302" s="487" t="s">
        <v>166</v>
      </c>
      <c r="G1302" s="530" t="s">
        <v>46</v>
      </c>
      <c r="H1302" s="530" t="s">
        <v>126</v>
      </c>
      <c r="I1302" s="111"/>
      <c r="J1302" s="126"/>
      <c r="K1302" s="126"/>
    </row>
    <row r="1303" spans="1:11" ht="18" customHeight="1" thickBot="1" x14ac:dyDescent="0.3">
      <c r="A1303" s="505"/>
      <c r="B1303" s="505"/>
      <c r="C1303" s="505"/>
      <c r="D1303" s="505"/>
      <c r="E1303" s="505"/>
      <c r="F1303" s="505"/>
      <c r="G1303" s="531"/>
      <c r="H1303" s="531"/>
      <c r="I1303" s="14"/>
    </row>
    <row r="1304" spans="1:11" ht="18" customHeight="1" x14ac:dyDescent="0.25">
      <c r="A1304" s="54">
        <v>741</v>
      </c>
      <c r="B1304" s="54"/>
      <c r="C1304" s="55"/>
      <c r="D1304" s="77"/>
      <c r="E1304" s="77"/>
      <c r="F1304" s="69"/>
      <c r="G1304" s="297" t="str">
        <f>IF(AND(E1304&lt;&gt;"",F1304&lt;&gt;"",H1304&lt;&gt;""),E1304*F1304,"")</f>
        <v/>
      </c>
      <c r="H1304" s="85"/>
      <c r="I1304" s="194" t="str">
        <f t="shared" ref="I1304:I1323" si="74">IF(AND(C1304&lt;&gt;"",H1304=""),"Stok Çıkış Tarihi Yazılmalıdır.","")</f>
        <v/>
      </c>
    </row>
    <row r="1305" spans="1:11" ht="18" customHeight="1" x14ac:dyDescent="0.25">
      <c r="A1305" s="36">
        <v>742</v>
      </c>
      <c r="B1305" s="36"/>
      <c r="C1305" s="37"/>
      <c r="D1305" s="38"/>
      <c r="E1305" s="38"/>
      <c r="F1305" s="79"/>
      <c r="G1305" s="314" t="str">
        <f t="shared" ref="G1305:G1323" si="75">IF(AND(E1305&lt;&gt;"",F1305&lt;&gt;"",H1305&lt;&gt;""),E1305*F1305,"")</f>
        <v/>
      </c>
      <c r="H1305" s="87"/>
      <c r="I1305" s="194" t="str">
        <f t="shared" si="74"/>
        <v/>
      </c>
    </row>
    <row r="1306" spans="1:11" ht="18" customHeight="1" x14ac:dyDescent="0.25">
      <c r="A1306" s="36">
        <v>743</v>
      </c>
      <c r="B1306" s="36"/>
      <c r="C1306" s="37"/>
      <c r="D1306" s="38"/>
      <c r="E1306" s="38"/>
      <c r="F1306" s="79"/>
      <c r="G1306" s="314" t="str">
        <f t="shared" si="75"/>
        <v/>
      </c>
      <c r="H1306" s="87"/>
      <c r="I1306" s="194" t="str">
        <f t="shared" si="74"/>
        <v/>
      </c>
    </row>
    <row r="1307" spans="1:11" ht="18" customHeight="1" x14ac:dyDescent="0.25">
      <c r="A1307" s="36">
        <v>744</v>
      </c>
      <c r="B1307" s="36"/>
      <c r="C1307" s="37"/>
      <c r="D1307" s="38"/>
      <c r="E1307" s="38"/>
      <c r="F1307" s="79"/>
      <c r="G1307" s="314" t="str">
        <f t="shared" si="75"/>
        <v/>
      </c>
      <c r="H1307" s="87"/>
      <c r="I1307" s="194" t="str">
        <f t="shared" si="74"/>
        <v/>
      </c>
    </row>
    <row r="1308" spans="1:11" ht="18" customHeight="1" x14ac:dyDescent="0.25">
      <c r="A1308" s="36">
        <v>745</v>
      </c>
      <c r="B1308" s="36"/>
      <c r="C1308" s="37"/>
      <c r="D1308" s="38"/>
      <c r="E1308" s="38"/>
      <c r="F1308" s="79"/>
      <c r="G1308" s="314" t="str">
        <f t="shared" si="75"/>
        <v/>
      </c>
      <c r="H1308" s="87"/>
      <c r="I1308" s="194" t="str">
        <f t="shared" si="74"/>
        <v/>
      </c>
    </row>
    <row r="1309" spans="1:11" ht="18" customHeight="1" x14ac:dyDescent="0.25">
      <c r="A1309" s="36">
        <v>746</v>
      </c>
      <c r="B1309" s="36"/>
      <c r="C1309" s="37"/>
      <c r="D1309" s="38"/>
      <c r="E1309" s="38"/>
      <c r="F1309" s="79"/>
      <c r="G1309" s="314" t="str">
        <f t="shared" si="75"/>
        <v/>
      </c>
      <c r="H1309" s="87"/>
      <c r="I1309" s="194" t="str">
        <f t="shared" si="74"/>
        <v/>
      </c>
    </row>
    <row r="1310" spans="1:11" ht="18" customHeight="1" x14ac:dyDescent="0.25">
      <c r="A1310" s="36">
        <v>747</v>
      </c>
      <c r="B1310" s="36"/>
      <c r="C1310" s="37"/>
      <c r="D1310" s="38"/>
      <c r="E1310" s="38"/>
      <c r="F1310" s="79"/>
      <c r="G1310" s="314" t="str">
        <f t="shared" si="75"/>
        <v/>
      </c>
      <c r="H1310" s="87"/>
      <c r="I1310" s="194" t="str">
        <f t="shared" si="74"/>
        <v/>
      </c>
    </row>
    <row r="1311" spans="1:11" ht="18" customHeight="1" x14ac:dyDescent="0.25">
      <c r="A1311" s="36">
        <v>748</v>
      </c>
      <c r="B1311" s="36"/>
      <c r="C1311" s="37"/>
      <c r="D1311" s="38"/>
      <c r="E1311" s="38"/>
      <c r="F1311" s="79"/>
      <c r="G1311" s="314" t="str">
        <f t="shared" si="75"/>
        <v/>
      </c>
      <c r="H1311" s="87"/>
      <c r="I1311" s="194" t="str">
        <f t="shared" si="74"/>
        <v/>
      </c>
    </row>
    <row r="1312" spans="1:11" ht="18" customHeight="1" x14ac:dyDescent="0.25">
      <c r="A1312" s="36">
        <v>749</v>
      </c>
      <c r="B1312" s="36"/>
      <c r="C1312" s="37"/>
      <c r="D1312" s="38"/>
      <c r="E1312" s="38"/>
      <c r="F1312" s="79"/>
      <c r="G1312" s="314" t="str">
        <f t="shared" si="75"/>
        <v/>
      </c>
      <c r="H1312" s="87"/>
      <c r="I1312" s="194" t="str">
        <f t="shared" si="74"/>
        <v/>
      </c>
    </row>
    <row r="1313" spans="1:10" ht="18" customHeight="1" x14ac:dyDescent="0.25">
      <c r="A1313" s="36">
        <v>750</v>
      </c>
      <c r="B1313" s="36"/>
      <c r="C1313" s="37"/>
      <c r="D1313" s="38"/>
      <c r="E1313" s="38"/>
      <c r="F1313" s="79"/>
      <c r="G1313" s="314" t="str">
        <f t="shared" si="75"/>
        <v/>
      </c>
      <c r="H1313" s="87"/>
      <c r="I1313" s="194" t="str">
        <f t="shared" si="74"/>
        <v/>
      </c>
    </row>
    <row r="1314" spans="1:10" ht="18" customHeight="1" x14ac:dyDescent="0.25">
      <c r="A1314" s="36">
        <v>751</v>
      </c>
      <c r="B1314" s="36"/>
      <c r="C1314" s="37"/>
      <c r="D1314" s="38"/>
      <c r="E1314" s="38"/>
      <c r="F1314" s="79"/>
      <c r="G1314" s="314" t="str">
        <f t="shared" si="75"/>
        <v/>
      </c>
      <c r="H1314" s="87"/>
      <c r="I1314" s="194" t="str">
        <f t="shared" si="74"/>
        <v/>
      </c>
    </row>
    <row r="1315" spans="1:10" ht="18" customHeight="1" x14ac:dyDescent="0.25">
      <c r="A1315" s="36">
        <v>752</v>
      </c>
      <c r="B1315" s="36"/>
      <c r="C1315" s="37"/>
      <c r="D1315" s="38"/>
      <c r="E1315" s="38"/>
      <c r="F1315" s="79"/>
      <c r="G1315" s="314" t="str">
        <f t="shared" si="75"/>
        <v/>
      </c>
      <c r="H1315" s="87"/>
      <c r="I1315" s="194" t="str">
        <f t="shared" si="74"/>
        <v/>
      </c>
    </row>
    <row r="1316" spans="1:10" ht="18" customHeight="1" x14ac:dyDescent="0.25">
      <c r="A1316" s="36">
        <v>753</v>
      </c>
      <c r="B1316" s="36"/>
      <c r="C1316" s="37"/>
      <c r="D1316" s="38"/>
      <c r="E1316" s="38"/>
      <c r="F1316" s="79"/>
      <c r="G1316" s="314" t="str">
        <f t="shared" si="75"/>
        <v/>
      </c>
      <c r="H1316" s="87"/>
      <c r="I1316" s="194" t="str">
        <f t="shared" si="74"/>
        <v/>
      </c>
    </row>
    <row r="1317" spans="1:10" ht="18" customHeight="1" x14ac:dyDescent="0.25">
      <c r="A1317" s="36">
        <v>754</v>
      </c>
      <c r="B1317" s="36"/>
      <c r="C1317" s="37"/>
      <c r="D1317" s="38"/>
      <c r="E1317" s="38"/>
      <c r="F1317" s="79"/>
      <c r="G1317" s="314" t="str">
        <f t="shared" si="75"/>
        <v/>
      </c>
      <c r="H1317" s="87"/>
      <c r="I1317" s="194" t="str">
        <f t="shared" si="74"/>
        <v/>
      </c>
    </row>
    <row r="1318" spans="1:10" ht="18" customHeight="1" x14ac:dyDescent="0.25">
      <c r="A1318" s="36">
        <v>755</v>
      </c>
      <c r="B1318" s="36"/>
      <c r="C1318" s="37"/>
      <c r="D1318" s="38"/>
      <c r="E1318" s="38"/>
      <c r="F1318" s="79"/>
      <c r="G1318" s="314" t="str">
        <f t="shared" si="75"/>
        <v/>
      </c>
      <c r="H1318" s="87"/>
      <c r="I1318" s="194" t="str">
        <f t="shared" si="74"/>
        <v/>
      </c>
    </row>
    <row r="1319" spans="1:10" ht="18" customHeight="1" x14ac:dyDescent="0.25">
      <c r="A1319" s="36">
        <v>756</v>
      </c>
      <c r="B1319" s="36"/>
      <c r="C1319" s="37"/>
      <c r="D1319" s="38"/>
      <c r="E1319" s="38"/>
      <c r="F1319" s="79"/>
      <c r="G1319" s="314" t="str">
        <f t="shared" si="75"/>
        <v/>
      </c>
      <c r="H1319" s="87"/>
      <c r="I1319" s="194" t="str">
        <f t="shared" si="74"/>
        <v/>
      </c>
    </row>
    <row r="1320" spans="1:10" ht="18" customHeight="1" x14ac:dyDescent="0.25">
      <c r="A1320" s="36">
        <v>757</v>
      </c>
      <c r="B1320" s="36"/>
      <c r="C1320" s="37"/>
      <c r="D1320" s="38"/>
      <c r="E1320" s="38"/>
      <c r="F1320" s="79"/>
      <c r="G1320" s="314" t="str">
        <f t="shared" si="75"/>
        <v/>
      </c>
      <c r="H1320" s="87"/>
      <c r="I1320" s="194" t="str">
        <f t="shared" si="74"/>
        <v/>
      </c>
    </row>
    <row r="1321" spans="1:10" ht="18" customHeight="1" x14ac:dyDescent="0.25">
      <c r="A1321" s="36">
        <v>758</v>
      </c>
      <c r="B1321" s="36"/>
      <c r="C1321" s="37"/>
      <c r="D1321" s="38"/>
      <c r="E1321" s="38"/>
      <c r="F1321" s="79"/>
      <c r="G1321" s="314" t="str">
        <f t="shared" si="75"/>
        <v/>
      </c>
      <c r="H1321" s="87"/>
      <c r="I1321" s="194" t="str">
        <f t="shared" si="74"/>
        <v/>
      </c>
    </row>
    <row r="1322" spans="1:10" ht="18" customHeight="1" x14ac:dyDescent="0.25">
      <c r="A1322" s="36">
        <v>759</v>
      </c>
      <c r="B1322" s="36"/>
      <c r="C1322" s="37"/>
      <c r="D1322" s="38"/>
      <c r="E1322" s="38"/>
      <c r="F1322" s="79"/>
      <c r="G1322" s="314" t="str">
        <f t="shared" si="75"/>
        <v/>
      </c>
      <c r="H1322" s="87"/>
      <c r="I1322" s="194" t="str">
        <f t="shared" si="74"/>
        <v/>
      </c>
    </row>
    <row r="1323" spans="1:10" ht="18" customHeight="1" thickBot="1" x14ac:dyDescent="0.3">
      <c r="A1323" s="39">
        <v>760</v>
      </c>
      <c r="B1323" s="39"/>
      <c r="C1323" s="40"/>
      <c r="D1323" s="41"/>
      <c r="E1323" s="41"/>
      <c r="F1323" s="81"/>
      <c r="G1323" s="315" t="str">
        <f t="shared" si="75"/>
        <v/>
      </c>
      <c r="H1323" s="89"/>
      <c r="I1323" s="194" t="str">
        <f t="shared" si="74"/>
        <v/>
      </c>
    </row>
    <row r="1324" spans="1:10" ht="18" customHeight="1" thickBot="1" x14ac:dyDescent="0.3">
      <c r="F1324" s="12" t="s">
        <v>147</v>
      </c>
      <c r="G1324" s="281">
        <f>IF(stok&lt;&gt;"",SUM(G1304:G1323)+G1289,0)</f>
        <v>0</v>
      </c>
      <c r="H1324" s="321"/>
      <c r="J1324" s="193">
        <f>IF(G1324&gt;G1289,ROW(A1330),0)</f>
        <v>0</v>
      </c>
    </row>
    <row r="1326" spans="1:10" ht="30.2" customHeight="1" x14ac:dyDescent="0.25">
      <c r="A1326" s="524" t="s">
        <v>158</v>
      </c>
      <c r="B1326" s="524"/>
      <c r="C1326" s="524"/>
      <c r="D1326" s="524"/>
      <c r="E1326" s="524"/>
      <c r="F1326" s="524"/>
      <c r="G1326" s="524"/>
      <c r="H1326" s="524"/>
    </row>
    <row r="1328" spans="1:10" ht="18.75" x14ac:dyDescent="0.3">
      <c r="A1328" s="349" t="s">
        <v>43</v>
      </c>
      <c r="B1328" s="350">
        <f ca="1">imzatarihi</f>
        <v>46091</v>
      </c>
      <c r="C1328" s="352" t="s">
        <v>44</v>
      </c>
      <c r="D1328" s="348" t="str">
        <f>IF(kurulusyetkilisi&gt;0,kurulusyetkilisi,"")</f>
        <v/>
      </c>
      <c r="E1328" s="43"/>
      <c r="F1328" s="43"/>
      <c r="G1328" s="43"/>
    </row>
    <row r="1329" spans="1:7" ht="18.75" x14ac:dyDescent="0.3">
      <c r="A1329" s="43"/>
      <c r="B1329" s="351"/>
      <c r="C1329" s="352" t="s">
        <v>45</v>
      </c>
      <c r="D1329" s="43"/>
      <c r="E1329" s="43"/>
      <c r="F1329" s="349"/>
      <c r="G1329" s="43"/>
    </row>
  </sheetData>
  <sheetProtection algorithmName="SHA-512" hashValue="+moo8lxMBTc6fp2E1k2msVln+n6CZrDzSfdgTJncV8rVeoZg707S0o5AlwX3LGm0DeXoutt221bKsBs1IPmfGw==" saltValue="vBsrEuXVfjqyc/pKeARWnw==" spinCount="100000" sheet="1" objects="1" scenarios="1"/>
  <mergeCells count="684">
    <mergeCell ref="A1301:B1301"/>
    <mergeCell ref="C1301:H1301"/>
    <mergeCell ref="A1326:H1326"/>
    <mergeCell ref="E7:E8"/>
    <mergeCell ref="G7:G8"/>
    <mergeCell ref="H7:H8"/>
    <mergeCell ref="G42:G43"/>
    <mergeCell ref="H42:H43"/>
    <mergeCell ref="G77:G78"/>
    <mergeCell ref="H77:H78"/>
    <mergeCell ref="G112:G113"/>
    <mergeCell ref="H112:H113"/>
    <mergeCell ref="A1300:B1300"/>
    <mergeCell ref="C1300:H1300"/>
    <mergeCell ref="A1302:A1303"/>
    <mergeCell ref="B1302:B1303"/>
    <mergeCell ref="C1302:C1303"/>
    <mergeCell ref="D1302:D1303"/>
    <mergeCell ref="E1302:E1303"/>
    <mergeCell ref="F1302:F1303"/>
    <mergeCell ref="G1302:G1303"/>
    <mergeCell ref="H1302:H1303"/>
    <mergeCell ref="A1291:H1291"/>
    <mergeCell ref="A1296:H1296"/>
    <mergeCell ref="A1297:H1297"/>
    <mergeCell ref="A1298:H1298"/>
    <mergeCell ref="A1299:B1299"/>
    <mergeCell ref="C1299:H1299"/>
    <mergeCell ref="A1265:B1265"/>
    <mergeCell ref="C1265:H1265"/>
    <mergeCell ref="A1267:A1268"/>
    <mergeCell ref="B1267:B1268"/>
    <mergeCell ref="C1267:C1268"/>
    <mergeCell ref="D1267:D1268"/>
    <mergeCell ref="E1267:E1268"/>
    <mergeCell ref="F1267:F1268"/>
    <mergeCell ref="G1267:G1268"/>
    <mergeCell ref="H1267:H1268"/>
    <mergeCell ref="A1266:B1266"/>
    <mergeCell ref="C1266:H1266"/>
    <mergeCell ref="A1256:H1256"/>
    <mergeCell ref="A1261:H1261"/>
    <mergeCell ref="A1262:H1262"/>
    <mergeCell ref="A1263:H1263"/>
    <mergeCell ref="A1264:B1264"/>
    <mergeCell ref="C1264:H1264"/>
    <mergeCell ref="A1230:B1230"/>
    <mergeCell ref="C1230:H1230"/>
    <mergeCell ref="A1232:A1233"/>
    <mergeCell ref="B1232:B1233"/>
    <mergeCell ref="C1232:C1233"/>
    <mergeCell ref="D1232:D1233"/>
    <mergeCell ref="E1232:E1233"/>
    <mergeCell ref="F1232:F1233"/>
    <mergeCell ref="G1232:G1233"/>
    <mergeCell ref="H1232:H1233"/>
    <mergeCell ref="A1231:B1231"/>
    <mergeCell ref="C1231:H1231"/>
    <mergeCell ref="A1221:H1221"/>
    <mergeCell ref="A1226:H1226"/>
    <mergeCell ref="A1227:H1227"/>
    <mergeCell ref="A1228:H1228"/>
    <mergeCell ref="A1229:B1229"/>
    <mergeCell ref="C1229:H1229"/>
    <mergeCell ref="A1195:B1195"/>
    <mergeCell ref="C1195:H1195"/>
    <mergeCell ref="A1197:A1198"/>
    <mergeCell ref="B1197:B1198"/>
    <mergeCell ref="C1197:C1198"/>
    <mergeCell ref="D1197:D1198"/>
    <mergeCell ref="E1197:E1198"/>
    <mergeCell ref="F1197:F1198"/>
    <mergeCell ref="G1197:G1198"/>
    <mergeCell ref="H1197:H1198"/>
    <mergeCell ref="A1196:B1196"/>
    <mergeCell ref="C1196:H1196"/>
    <mergeCell ref="A1186:H1186"/>
    <mergeCell ref="A1191:H1191"/>
    <mergeCell ref="A1192:H1192"/>
    <mergeCell ref="A1193:H1193"/>
    <mergeCell ref="A1194:B1194"/>
    <mergeCell ref="C1194:H1194"/>
    <mergeCell ref="A1160:B1160"/>
    <mergeCell ref="C1160:H1160"/>
    <mergeCell ref="A1162:A1163"/>
    <mergeCell ref="B1162:B1163"/>
    <mergeCell ref="C1162:C1163"/>
    <mergeCell ref="D1162:D1163"/>
    <mergeCell ref="E1162:E1163"/>
    <mergeCell ref="F1162:F1163"/>
    <mergeCell ref="G1162:G1163"/>
    <mergeCell ref="H1162:H1163"/>
    <mergeCell ref="A1161:B1161"/>
    <mergeCell ref="C1161:H1161"/>
    <mergeCell ref="A1151:H1151"/>
    <mergeCell ref="A1156:H1156"/>
    <mergeCell ref="A1157:H1157"/>
    <mergeCell ref="A1158:H1158"/>
    <mergeCell ref="A1159:B1159"/>
    <mergeCell ref="C1159:H1159"/>
    <mergeCell ref="A1125:B1125"/>
    <mergeCell ref="C1125:H1125"/>
    <mergeCell ref="A1127:A1128"/>
    <mergeCell ref="B1127:B1128"/>
    <mergeCell ref="C1127:C1128"/>
    <mergeCell ref="D1127:D1128"/>
    <mergeCell ref="E1127:E1128"/>
    <mergeCell ref="F1127:F1128"/>
    <mergeCell ref="G1127:G1128"/>
    <mergeCell ref="H1127:H1128"/>
    <mergeCell ref="A1126:B1126"/>
    <mergeCell ref="C1126:H1126"/>
    <mergeCell ref="A1116:H1116"/>
    <mergeCell ref="A1121:H1121"/>
    <mergeCell ref="A1122:H1122"/>
    <mergeCell ref="A1123:H1123"/>
    <mergeCell ref="A1124:B1124"/>
    <mergeCell ref="C1124:H1124"/>
    <mergeCell ref="A1090:B1090"/>
    <mergeCell ref="C1090:H1090"/>
    <mergeCell ref="A1092:A1093"/>
    <mergeCell ref="B1092:B1093"/>
    <mergeCell ref="C1092:C1093"/>
    <mergeCell ref="D1092:D1093"/>
    <mergeCell ref="E1092:E1093"/>
    <mergeCell ref="F1092:F1093"/>
    <mergeCell ref="G1092:G1093"/>
    <mergeCell ref="H1092:H1093"/>
    <mergeCell ref="A1091:B1091"/>
    <mergeCell ref="C1091:H1091"/>
    <mergeCell ref="A1081:H1081"/>
    <mergeCell ref="A1086:H1086"/>
    <mergeCell ref="A1087:H1087"/>
    <mergeCell ref="A1088:H1088"/>
    <mergeCell ref="A1089:B1089"/>
    <mergeCell ref="C1089:H1089"/>
    <mergeCell ref="A1055:B1055"/>
    <mergeCell ref="C1055:H1055"/>
    <mergeCell ref="A1057:A1058"/>
    <mergeCell ref="B1057:B1058"/>
    <mergeCell ref="C1057:C1058"/>
    <mergeCell ref="D1057:D1058"/>
    <mergeCell ref="E1057:E1058"/>
    <mergeCell ref="F1057:F1058"/>
    <mergeCell ref="G1057:G1058"/>
    <mergeCell ref="H1057:H1058"/>
    <mergeCell ref="A1056:B1056"/>
    <mergeCell ref="C1056:H1056"/>
    <mergeCell ref="A1046:H1046"/>
    <mergeCell ref="A1051:H1051"/>
    <mergeCell ref="A1052:H1052"/>
    <mergeCell ref="A1053:H1053"/>
    <mergeCell ref="A1054:B1054"/>
    <mergeCell ref="C1054:H1054"/>
    <mergeCell ref="A1020:B1020"/>
    <mergeCell ref="C1020:H1020"/>
    <mergeCell ref="A1022:A1023"/>
    <mergeCell ref="B1022:B1023"/>
    <mergeCell ref="C1022:C1023"/>
    <mergeCell ref="D1022:D1023"/>
    <mergeCell ref="E1022:E1023"/>
    <mergeCell ref="F1022:F1023"/>
    <mergeCell ref="G1022:G1023"/>
    <mergeCell ref="H1022:H1023"/>
    <mergeCell ref="A1021:B1021"/>
    <mergeCell ref="C1021:H1021"/>
    <mergeCell ref="A1011:H1011"/>
    <mergeCell ref="A1016:H1016"/>
    <mergeCell ref="A1017:H1017"/>
    <mergeCell ref="A1018:H1018"/>
    <mergeCell ref="A1019:B1019"/>
    <mergeCell ref="C1019:H1019"/>
    <mergeCell ref="A985:B985"/>
    <mergeCell ref="C985:H985"/>
    <mergeCell ref="A987:A988"/>
    <mergeCell ref="B987:B988"/>
    <mergeCell ref="C987:C988"/>
    <mergeCell ref="D987:D988"/>
    <mergeCell ref="E987:E988"/>
    <mergeCell ref="F987:F988"/>
    <mergeCell ref="G987:G988"/>
    <mergeCell ref="H987:H988"/>
    <mergeCell ref="A986:B986"/>
    <mergeCell ref="C986:H986"/>
    <mergeCell ref="A976:H976"/>
    <mergeCell ref="A981:H981"/>
    <mergeCell ref="A982:H982"/>
    <mergeCell ref="A983:H983"/>
    <mergeCell ref="A984:B984"/>
    <mergeCell ref="C984:H984"/>
    <mergeCell ref="A950:B950"/>
    <mergeCell ref="C950:H950"/>
    <mergeCell ref="A952:A953"/>
    <mergeCell ref="B952:B953"/>
    <mergeCell ref="C952:C953"/>
    <mergeCell ref="D952:D953"/>
    <mergeCell ref="E952:E953"/>
    <mergeCell ref="F952:F953"/>
    <mergeCell ref="G952:G953"/>
    <mergeCell ref="H952:H953"/>
    <mergeCell ref="A951:B951"/>
    <mergeCell ref="C951:H951"/>
    <mergeCell ref="A941:H941"/>
    <mergeCell ref="A946:H946"/>
    <mergeCell ref="A947:H947"/>
    <mergeCell ref="A948:H948"/>
    <mergeCell ref="A949:B949"/>
    <mergeCell ref="C949:H949"/>
    <mergeCell ref="A915:B915"/>
    <mergeCell ref="C915:H915"/>
    <mergeCell ref="A917:A918"/>
    <mergeCell ref="B917:B918"/>
    <mergeCell ref="C917:C918"/>
    <mergeCell ref="D917:D918"/>
    <mergeCell ref="E917:E918"/>
    <mergeCell ref="F917:F918"/>
    <mergeCell ref="G917:G918"/>
    <mergeCell ref="H917:H918"/>
    <mergeCell ref="A916:B916"/>
    <mergeCell ref="C916:H916"/>
    <mergeCell ref="A906:H906"/>
    <mergeCell ref="A911:H911"/>
    <mergeCell ref="A912:H912"/>
    <mergeCell ref="A913:H913"/>
    <mergeCell ref="A914:B914"/>
    <mergeCell ref="C914:H914"/>
    <mergeCell ref="A880:B880"/>
    <mergeCell ref="C880:H880"/>
    <mergeCell ref="A882:A883"/>
    <mergeCell ref="B882:B883"/>
    <mergeCell ref="C882:C883"/>
    <mergeCell ref="D882:D883"/>
    <mergeCell ref="E882:E883"/>
    <mergeCell ref="F882:F883"/>
    <mergeCell ref="G882:G883"/>
    <mergeCell ref="H882:H883"/>
    <mergeCell ref="A881:B881"/>
    <mergeCell ref="C881:H881"/>
    <mergeCell ref="A871:H871"/>
    <mergeCell ref="A876:H876"/>
    <mergeCell ref="A877:H877"/>
    <mergeCell ref="A878:H878"/>
    <mergeCell ref="A879:B879"/>
    <mergeCell ref="C879:H879"/>
    <mergeCell ref="A845:B845"/>
    <mergeCell ref="C845:H845"/>
    <mergeCell ref="A847:A848"/>
    <mergeCell ref="B847:B848"/>
    <mergeCell ref="C847:C848"/>
    <mergeCell ref="D847:D848"/>
    <mergeCell ref="E847:E848"/>
    <mergeCell ref="F847:F848"/>
    <mergeCell ref="G847:G848"/>
    <mergeCell ref="H847:H848"/>
    <mergeCell ref="A846:B846"/>
    <mergeCell ref="C846:H846"/>
    <mergeCell ref="A836:H836"/>
    <mergeCell ref="A841:H841"/>
    <mergeCell ref="A842:H842"/>
    <mergeCell ref="A843:H843"/>
    <mergeCell ref="A844:B844"/>
    <mergeCell ref="C844:H844"/>
    <mergeCell ref="A810:B810"/>
    <mergeCell ref="C810:H810"/>
    <mergeCell ref="A812:A813"/>
    <mergeCell ref="B812:B813"/>
    <mergeCell ref="C812:C813"/>
    <mergeCell ref="D812:D813"/>
    <mergeCell ref="E812:E813"/>
    <mergeCell ref="F812:F813"/>
    <mergeCell ref="G812:G813"/>
    <mergeCell ref="H812:H813"/>
    <mergeCell ref="A811:B811"/>
    <mergeCell ref="C811:H811"/>
    <mergeCell ref="A801:H801"/>
    <mergeCell ref="A806:H806"/>
    <mergeCell ref="A807:H807"/>
    <mergeCell ref="A808:H808"/>
    <mergeCell ref="A809:B809"/>
    <mergeCell ref="C809:H809"/>
    <mergeCell ref="A775:B775"/>
    <mergeCell ref="C775:H775"/>
    <mergeCell ref="A777:A778"/>
    <mergeCell ref="B777:B778"/>
    <mergeCell ref="C777:C778"/>
    <mergeCell ref="D777:D778"/>
    <mergeCell ref="E777:E778"/>
    <mergeCell ref="F777:F778"/>
    <mergeCell ref="G777:G778"/>
    <mergeCell ref="H777:H778"/>
    <mergeCell ref="A776:B776"/>
    <mergeCell ref="C776:H776"/>
    <mergeCell ref="A766:H766"/>
    <mergeCell ref="A771:H771"/>
    <mergeCell ref="A772:H772"/>
    <mergeCell ref="A773:H773"/>
    <mergeCell ref="A774:B774"/>
    <mergeCell ref="C774:H774"/>
    <mergeCell ref="A740:B740"/>
    <mergeCell ref="C740:H740"/>
    <mergeCell ref="A742:A743"/>
    <mergeCell ref="B742:B743"/>
    <mergeCell ref="C742:C743"/>
    <mergeCell ref="D742:D743"/>
    <mergeCell ref="E742:E743"/>
    <mergeCell ref="F742:F743"/>
    <mergeCell ref="G742:G743"/>
    <mergeCell ref="H742:H743"/>
    <mergeCell ref="A741:B741"/>
    <mergeCell ref="C741:H741"/>
    <mergeCell ref="A731:H731"/>
    <mergeCell ref="A736:H736"/>
    <mergeCell ref="A737:H737"/>
    <mergeCell ref="A738:H738"/>
    <mergeCell ref="A739:B739"/>
    <mergeCell ref="C739:H739"/>
    <mergeCell ref="A705:B705"/>
    <mergeCell ref="C705:H705"/>
    <mergeCell ref="A707:A708"/>
    <mergeCell ref="B707:B708"/>
    <mergeCell ref="C707:C708"/>
    <mergeCell ref="D707:D708"/>
    <mergeCell ref="E707:E708"/>
    <mergeCell ref="F707:F708"/>
    <mergeCell ref="G707:G708"/>
    <mergeCell ref="H707:H708"/>
    <mergeCell ref="A706:B706"/>
    <mergeCell ref="C706:H706"/>
    <mergeCell ref="A696:H696"/>
    <mergeCell ref="A701:H701"/>
    <mergeCell ref="A702:H702"/>
    <mergeCell ref="A703:H703"/>
    <mergeCell ref="A704:B704"/>
    <mergeCell ref="C704:H704"/>
    <mergeCell ref="A670:B670"/>
    <mergeCell ref="C670:H670"/>
    <mergeCell ref="A672:A673"/>
    <mergeCell ref="B672:B673"/>
    <mergeCell ref="C672:C673"/>
    <mergeCell ref="D672:D673"/>
    <mergeCell ref="E672:E673"/>
    <mergeCell ref="F672:F673"/>
    <mergeCell ref="G672:G673"/>
    <mergeCell ref="H672:H673"/>
    <mergeCell ref="A671:B671"/>
    <mergeCell ref="C671:H671"/>
    <mergeCell ref="A661:H661"/>
    <mergeCell ref="A666:H666"/>
    <mergeCell ref="A667:H667"/>
    <mergeCell ref="A668:H668"/>
    <mergeCell ref="A669:B669"/>
    <mergeCell ref="C669:H669"/>
    <mergeCell ref="A635:B635"/>
    <mergeCell ref="C635:H635"/>
    <mergeCell ref="A637:A638"/>
    <mergeCell ref="B637:B638"/>
    <mergeCell ref="C637:C638"/>
    <mergeCell ref="D637:D638"/>
    <mergeCell ref="E637:E638"/>
    <mergeCell ref="F637:F638"/>
    <mergeCell ref="G637:G638"/>
    <mergeCell ref="H637:H638"/>
    <mergeCell ref="A636:B636"/>
    <mergeCell ref="C636:H636"/>
    <mergeCell ref="A626:H626"/>
    <mergeCell ref="A631:H631"/>
    <mergeCell ref="A632:H632"/>
    <mergeCell ref="A633:H633"/>
    <mergeCell ref="A634:B634"/>
    <mergeCell ref="C634:H634"/>
    <mergeCell ref="A600:B600"/>
    <mergeCell ref="C600:H600"/>
    <mergeCell ref="A602:A603"/>
    <mergeCell ref="B602:B603"/>
    <mergeCell ref="C602:C603"/>
    <mergeCell ref="D602:D603"/>
    <mergeCell ref="E602:E603"/>
    <mergeCell ref="F602:F603"/>
    <mergeCell ref="G602:G603"/>
    <mergeCell ref="H602:H603"/>
    <mergeCell ref="A601:B601"/>
    <mergeCell ref="C601:H601"/>
    <mergeCell ref="A591:H591"/>
    <mergeCell ref="A596:H596"/>
    <mergeCell ref="A597:H597"/>
    <mergeCell ref="A598:H598"/>
    <mergeCell ref="A599:B599"/>
    <mergeCell ref="C599:H599"/>
    <mergeCell ref="A565:B565"/>
    <mergeCell ref="C565:H565"/>
    <mergeCell ref="A567:A568"/>
    <mergeCell ref="B567:B568"/>
    <mergeCell ref="C567:C568"/>
    <mergeCell ref="D567:D568"/>
    <mergeCell ref="E567:E568"/>
    <mergeCell ref="F567:F568"/>
    <mergeCell ref="G567:G568"/>
    <mergeCell ref="H567:H568"/>
    <mergeCell ref="A566:B566"/>
    <mergeCell ref="C566:H566"/>
    <mergeCell ref="A556:H556"/>
    <mergeCell ref="A561:H561"/>
    <mergeCell ref="A562:H562"/>
    <mergeCell ref="A563:H563"/>
    <mergeCell ref="A564:B564"/>
    <mergeCell ref="C564:H564"/>
    <mergeCell ref="A530:B530"/>
    <mergeCell ref="C530:H530"/>
    <mergeCell ref="A532:A533"/>
    <mergeCell ref="B532:B533"/>
    <mergeCell ref="C532:C533"/>
    <mergeCell ref="D532:D533"/>
    <mergeCell ref="E532:E533"/>
    <mergeCell ref="F532:F533"/>
    <mergeCell ref="G532:G533"/>
    <mergeCell ref="H532:H533"/>
    <mergeCell ref="A531:B531"/>
    <mergeCell ref="C531:H531"/>
    <mergeCell ref="A521:H521"/>
    <mergeCell ref="A526:H526"/>
    <mergeCell ref="A527:H527"/>
    <mergeCell ref="A528:H528"/>
    <mergeCell ref="A529:B529"/>
    <mergeCell ref="C529:H529"/>
    <mergeCell ref="A495:B495"/>
    <mergeCell ref="C495:H495"/>
    <mergeCell ref="A497:A498"/>
    <mergeCell ref="B497:B498"/>
    <mergeCell ref="C497:C498"/>
    <mergeCell ref="D497:D498"/>
    <mergeCell ref="E497:E498"/>
    <mergeCell ref="F497:F498"/>
    <mergeCell ref="G497:G498"/>
    <mergeCell ref="H497:H498"/>
    <mergeCell ref="A496:B496"/>
    <mergeCell ref="C496:H496"/>
    <mergeCell ref="A486:H486"/>
    <mergeCell ref="A491:H491"/>
    <mergeCell ref="A492:H492"/>
    <mergeCell ref="A493:H493"/>
    <mergeCell ref="A494:B494"/>
    <mergeCell ref="C494:H494"/>
    <mergeCell ref="A460:B460"/>
    <mergeCell ref="C460:H460"/>
    <mergeCell ref="A462:A463"/>
    <mergeCell ref="B462:B463"/>
    <mergeCell ref="C462:C463"/>
    <mergeCell ref="D462:D463"/>
    <mergeCell ref="E462:E463"/>
    <mergeCell ref="F462:F463"/>
    <mergeCell ref="G462:G463"/>
    <mergeCell ref="H462:H463"/>
    <mergeCell ref="A461:B461"/>
    <mergeCell ref="C461:H461"/>
    <mergeCell ref="A451:H451"/>
    <mergeCell ref="A456:H456"/>
    <mergeCell ref="A457:H457"/>
    <mergeCell ref="A458:H458"/>
    <mergeCell ref="A459:B459"/>
    <mergeCell ref="C459:H459"/>
    <mergeCell ref="A425:B425"/>
    <mergeCell ref="C425:H425"/>
    <mergeCell ref="A427:A428"/>
    <mergeCell ref="B427:B428"/>
    <mergeCell ref="C427:C428"/>
    <mergeCell ref="D427:D428"/>
    <mergeCell ref="E427:E428"/>
    <mergeCell ref="F427:F428"/>
    <mergeCell ref="G427:G428"/>
    <mergeCell ref="H427:H428"/>
    <mergeCell ref="A426:B426"/>
    <mergeCell ref="C426:H426"/>
    <mergeCell ref="A416:H416"/>
    <mergeCell ref="A421:H421"/>
    <mergeCell ref="A422:H422"/>
    <mergeCell ref="A423:H423"/>
    <mergeCell ref="A424:B424"/>
    <mergeCell ref="C424:H424"/>
    <mergeCell ref="A390:B390"/>
    <mergeCell ref="C390:H390"/>
    <mergeCell ref="A392:A393"/>
    <mergeCell ref="B392:B393"/>
    <mergeCell ref="C392:C393"/>
    <mergeCell ref="D392:D393"/>
    <mergeCell ref="E392:E393"/>
    <mergeCell ref="F392:F393"/>
    <mergeCell ref="G392:G393"/>
    <mergeCell ref="H392:H393"/>
    <mergeCell ref="A391:B391"/>
    <mergeCell ref="C391:H391"/>
    <mergeCell ref="A381:H381"/>
    <mergeCell ref="A386:H386"/>
    <mergeCell ref="A387:H387"/>
    <mergeCell ref="A388:H388"/>
    <mergeCell ref="A389:B389"/>
    <mergeCell ref="C389:H389"/>
    <mergeCell ref="A355:B355"/>
    <mergeCell ref="C355:H355"/>
    <mergeCell ref="A357:A358"/>
    <mergeCell ref="B357:B358"/>
    <mergeCell ref="C357:C358"/>
    <mergeCell ref="D357:D358"/>
    <mergeCell ref="E357:E358"/>
    <mergeCell ref="F357:F358"/>
    <mergeCell ref="G357:G358"/>
    <mergeCell ref="H357:H358"/>
    <mergeCell ref="A356:B356"/>
    <mergeCell ref="C356:H356"/>
    <mergeCell ref="A346:H346"/>
    <mergeCell ref="A351:H351"/>
    <mergeCell ref="A352:H352"/>
    <mergeCell ref="A353:H353"/>
    <mergeCell ref="A354:B354"/>
    <mergeCell ref="C354:H354"/>
    <mergeCell ref="A320:B320"/>
    <mergeCell ref="C320:H320"/>
    <mergeCell ref="A322:A323"/>
    <mergeCell ref="B322:B323"/>
    <mergeCell ref="C322:C323"/>
    <mergeCell ref="D322:D323"/>
    <mergeCell ref="E322:E323"/>
    <mergeCell ref="F322:F323"/>
    <mergeCell ref="G322:G323"/>
    <mergeCell ref="H322:H323"/>
    <mergeCell ref="A321:B321"/>
    <mergeCell ref="C321:H321"/>
    <mergeCell ref="A311:H311"/>
    <mergeCell ref="A316:H316"/>
    <mergeCell ref="A317:H317"/>
    <mergeCell ref="A318:H318"/>
    <mergeCell ref="A319:B319"/>
    <mergeCell ref="C319:H319"/>
    <mergeCell ref="A285:B285"/>
    <mergeCell ref="C285:H285"/>
    <mergeCell ref="A287:A288"/>
    <mergeCell ref="B287:B288"/>
    <mergeCell ref="C287:C288"/>
    <mergeCell ref="D287:D288"/>
    <mergeCell ref="E287:E288"/>
    <mergeCell ref="F287:F288"/>
    <mergeCell ref="G287:G288"/>
    <mergeCell ref="H287:H288"/>
    <mergeCell ref="A286:B286"/>
    <mergeCell ref="C286:H286"/>
    <mergeCell ref="A276:H276"/>
    <mergeCell ref="A281:H281"/>
    <mergeCell ref="A282:H282"/>
    <mergeCell ref="A283:H283"/>
    <mergeCell ref="A284:B284"/>
    <mergeCell ref="C284:H284"/>
    <mergeCell ref="A250:B250"/>
    <mergeCell ref="C250:H250"/>
    <mergeCell ref="A252:A253"/>
    <mergeCell ref="B252:B253"/>
    <mergeCell ref="C252:C253"/>
    <mergeCell ref="D252:D253"/>
    <mergeCell ref="E252:E253"/>
    <mergeCell ref="F252:F253"/>
    <mergeCell ref="G252:G253"/>
    <mergeCell ref="H252:H253"/>
    <mergeCell ref="A251:B251"/>
    <mergeCell ref="C251:H251"/>
    <mergeCell ref="A241:H241"/>
    <mergeCell ref="A246:H246"/>
    <mergeCell ref="A247:H247"/>
    <mergeCell ref="A248:H248"/>
    <mergeCell ref="A249:B249"/>
    <mergeCell ref="C249:H249"/>
    <mergeCell ref="A215:B215"/>
    <mergeCell ref="C215:H215"/>
    <mergeCell ref="A217:A218"/>
    <mergeCell ref="B217:B218"/>
    <mergeCell ref="C217:C218"/>
    <mergeCell ref="D217:D218"/>
    <mergeCell ref="E217:E218"/>
    <mergeCell ref="F217:F218"/>
    <mergeCell ref="G217:G218"/>
    <mergeCell ref="H217:H218"/>
    <mergeCell ref="A216:B216"/>
    <mergeCell ref="C216:H216"/>
    <mergeCell ref="A206:H206"/>
    <mergeCell ref="A211:H211"/>
    <mergeCell ref="A212:H212"/>
    <mergeCell ref="A213:H213"/>
    <mergeCell ref="A214:B214"/>
    <mergeCell ref="C214:H214"/>
    <mergeCell ref="A180:B180"/>
    <mergeCell ref="C180:H180"/>
    <mergeCell ref="A182:A183"/>
    <mergeCell ref="B182:B183"/>
    <mergeCell ref="C182:C183"/>
    <mergeCell ref="D182:D183"/>
    <mergeCell ref="E182:E183"/>
    <mergeCell ref="F182:F183"/>
    <mergeCell ref="G182:G183"/>
    <mergeCell ref="H182:H183"/>
    <mergeCell ref="A181:B181"/>
    <mergeCell ref="C181:H181"/>
    <mergeCell ref="A171:H171"/>
    <mergeCell ref="A176:H176"/>
    <mergeCell ref="A177:H177"/>
    <mergeCell ref="A178:H178"/>
    <mergeCell ref="A179:B179"/>
    <mergeCell ref="C179:H179"/>
    <mergeCell ref="A145:B145"/>
    <mergeCell ref="C145:H145"/>
    <mergeCell ref="A147:A148"/>
    <mergeCell ref="B147:B148"/>
    <mergeCell ref="C147:C148"/>
    <mergeCell ref="D147:D148"/>
    <mergeCell ref="E147:E148"/>
    <mergeCell ref="F147:F148"/>
    <mergeCell ref="G147:G148"/>
    <mergeCell ref="H147:H148"/>
    <mergeCell ref="A146:B146"/>
    <mergeCell ref="C146:H146"/>
    <mergeCell ref="A136:H136"/>
    <mergeCell ref="A141:H141"/>
    <mergeCell ref="A142:H142"/>
    <mergeCell ref="A143:H143"/>
    <mergeCell ref="A144:B144"/>
    <mergeCell ref="C144:H144"/>
    <mergeCell ref="A110:B110"/>
    <mergeCell ref="C110:H110"/>
    <mergeCell ref="A112:A113"/>
    <mergeCell ref="B112:B113"/>
    <mergeCell ref="C112:C113"/>
    <mergeCell ref="D112:D113"/>
    <mergeCell ref="E112:E113"/>
    <mergeCell ref="F112:F113"/>
    <mergeCell ref="A111:B111"/>
    <mergeCell ref="C111:H111"/>
    <mergeCell ref="A101:H101"/>
    <mergeCell ref="A106:H106"/>
    <mergeCell ref="A107:H107"/>
    <mergeCell ref="A108:H108"/>
    <mergeCell ref="A109:B109"/>
    <mergeCell ref="C109:H109"/>
    <mergeCell ref="A75:B75"/>
    <mergeCell ref="C75:H75"/>
    <mergeCell ref="A77:A78"/>
    <mergeCell ref="B77:B78"/>
    <mergeCell ref="C77:C78"/>
    <mergeCell ref="D77:D78"/>
    <mergeCell ref="E77:E78"/>
    <mergeCell ref="F77:F78"/>
    <mergeCell ref="A76:B76"/>
    <mergeCell ref="C76:H76"/>
    <mergeCell ref="A66:H66"/>
    <mergeCell ref="A71:H71"/>
    <mergeCell ref="A72:H72"/>
    <mergeCell ref="A73:H73"/>
    <mergeCell ref="A74:B74"/>
    <mergeCell ref="C74:H74"/>
    <mergeCell ref="A40:B40"/>
    <mergeCell ref="C40:H40"/>
    <mergeCell ref="A42:A43"/>
    <mergeCell ref="B42:B43"/>
    <mergeCell ref="C42:C43"/>
    <mergeCell ref="D42:D43"/>
    <mergeCell ref="E42:E43"/>
    <mergeCell ref="F42:F43"/>
    <mergeCell ref="A41:B41"/>
    <mergeCell ref="C41:H41"/>
    <mergeCell ref="A37:H37"/>
    <mergeCell ref="A38:H38"/>
    <mergeCell ref="A39:B39"/>
    <mergeCell ref="C39:H39"/>
    <mergeCell ref="A7:A8"/>
    <mergeCell ref="B7:B8"/>
    <mergeCell ref="C7:C8"/>
    <mergeCell ref="D7:D8"/>
    <mergeCell ref="F7:F8"/>
    <mergeCell ref="A1:H1"/>
    <mergeCell ref="A2:H2"/>
    <mergeCell ref="A3:H3"/>
    <mergeCell ref="A4:B4"/>
    <mergeCell ref="C4:H4"/>
    <mergeCell ref="A5:B5"/>
    <mergeCell ref="C5:H5"/>
    <mergeCell ref="A31:H31"/>
    <mergeCell ref="A36:H36"/>
    <mergeCell ref="A6:B6"/>
    <mergeCell ref="C6:H6"/>
  </mergeCells>
  <conditionalFormatting sqref="C6:H6">
    <cfRule type="expression" dxfId="1" priority="1">
      <formula>$C$6=""</formula>
    </cfRule>
  </conditionalFormatting>
  <dataValidations xWindow="823" yWindow="649" count="2">
    <dataValidation allowBlank="1" showInputMessage="1" showErrorMessage="1" prompt="Stok Çıkış Tarihi doldurulduktan sonra TOPLAM otomatik hesaplanacaktır." sqref="G9:G28 G44:G63 G79:G98 G114:G133 G149:G168 G184:G203 G219:G238 G254:G273 G289:G308 G324:G343 G359:G378 G394:G413 G429:G448 G464:G483 G499:G518 G534:G553 G569:G588 G604:G623 G639:G658 G674:G693 G709:G728 G744:G763 G779:G798 G814:G833 G849:G868 G884:G903 G919:G938 G954:G973 G989:G1008 G1024:G1043 G1059:G1078 G1094:G1113 G1129:G1148 G1164:G1183 G1199:G1218 G1234:G1253 G1269:G1288 G1304:G1323" xr:uid="{00000000-0002-0000-1500-000000000000}"/>
    <dataValidation allowBlank="1" showInputMessage="1" showErrorMessage="1" prompt="Stok değerleme yöntemi yazılmadan toplam hesaplanmayacaktır." sqref="G29" xr:uid="{00000000-0002-0000-1500-000001000000}"/>
  </dataValidations>
  <pageMargins left="0.39370078740157483" right="0.39370078740157483" top="0.39370078740157483" bottom="0.39370078740157483" header="0.31496062992125984" footer="0.31496062992125984"/>
  <pageSetup paperSize="9" scale="77" orientation="landscape" r:id="rId1"/>
  <rowBreaks count="37" manualBreakCount="37">
    <brk id="35" max="16383" man="1"/>
    <brk id="70" max="16383" man="1"/>
    <brk id="105" max="7" man="1"/>
    <brk id="140" max="7" man="1"/>
    <brk id="175" max="7" man="1"/>
    <brk id="210" max="7" man="1"/>
    <brk id="245" max="7" man="1"/>
    <brk id="280" max="7" man="1"/>
    <brk id="315" max="7" man="1"/>
    <brk id="350" max="7" man="1"/>
    <brk id="385" max="7" man="1"/>
    <brk id="420" max="7" man="1"/>
    <brk id="455" max="7" man="1"/>
    <brk id="490" max="7" man="1"/>
    <brk id="525" max="7" man="1"/>
    <brk id="560" max="7" man="1"/>
    <brk id="595" max="7" man="1"/>
    <brk id="630" max="7" man="1"/>
    <brk id="665" max="7" man="1"/>
    <brk id="700" max="7" man="1"/>
    <brk id="735" max="7" man="1"/>
    <brk id="770" max="7" man="1"/>
    <brk id="805" max="7" man="1"/>
    <brk id="840" max="7" man="1"/>
    <brk id="875" max="7" man="1"/>
    <brk id="910" max="7" man="1"/>
    <brk id="945" max="7" man="1"/>
    <brk id="980" max="7" man="1"/>
    <brk id="1015" max="7" man="1"/>
    <brk id="1050" max="7" man="1"/>
    <brk id="1085" max="7" man="1"/>
    <brk id="1120" max="7" man="1"/>
    <brk id="1155" max="7" man="1"/>
    <brk id="1190" max="7" man="1"/>
    <brk id="1225" max="7" man="1"/>
    <brk id="1260" max="7" man="1"/>
    <brk id="1295" max="7" man="1"/>
  </rowBreaks>
  <colBreaks count="1" manualBreakCount="1">
    <brk id="8"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ayfa1"/>
  <dimension ref="A1:H28"/>
  <sheetViews>
    <sheetView zoomScale="80" zoomScaleNormal="80" workbookViewId="0">
      <selection activeCell="C5" sqref="C5:G5"/>
    </sheetView>
  </sheetViews>
  <sheetFormatPr defaultColWidth="8.85546875" defaultRowHeight="15" x14ac:dyDescent="0.25"/>
  <cols>
    <col min="1" max="1" width="5.5703125" customWidth="1"/>
    <col min="2" max="2" width="16.28515625" customWidth="1"/>
    <col min="3" max="3" width="17" customWidth="1"/>
    <col min="4" max="5" width="9.140625"/>
    <col min="6" max="6" width="17.28515625" customWidth="1"/>
    <col min="7" max="7" width="26.7109375" customWidth="1"/>
    <col min="8" max="8" width="5.5703125" customWidth="1"/>
  </cols>
  <sheetData>
    <row r="1" spans="1:8" s="112" customFormat="1" ht="15.75" x14ac:dyDescent="0.25">
      <c r="A1" s="546"/>
      <c r="B1" s="550" t="s">
        <v>127</v>
      </c>
      <c r="C1" s="550"/>
      <c r="D1" s="550"/>
      <c r="E1" s="550"/>
      <c r="F1" s="550"/>
      <c r="G1" s="550"/>
      <c r="H1" s="547"/>
    </row>
    <row r="2" spans="1:8" s="112" customFormat="1" x14ac:dyDescent="0.25">
      <c r="A2" s="546"/>
      <c r="B2" s="439" t="str">
        <f>IF(YilDonem&lt;&gt;"",CONCATENATE(YilDonem," dönemine aittir."),"")</f>
        <v/>
      </c>
      <c r="C2" s="439"/>
      <c r="D2" s="439"/>
      <c r="E2" s="439"/>
      <c r="F2" s="439"/>
      <c r="G2" s="439"/>
      <c r="H2" s="547"/>
    </row>
    <row r="3" spans="1:8" s="112" customFormat="1" ht="19.5" thickBot="1" x14ac:dyDescent="0.35">
      <c r="A3" s="546"/>
      <c r="B3" s="440" t="s">
        <v>128</v>
      </c>
      <c r="C3" s="440"/>
      <c r="D3" s="440"/>
      <c r="E3" s="440"/>
      <c r="F3" s="440"/>
      <c r="G3" s="440"/>
      <c r="H3" s="547"/>
    </row>
    <row r="4" spans="1:8" s="112" customFormat="1" ht="23.25" customHeight="1" thickBot="1" x14ac:dyDescent="0.3">
      <c r="A4" s="546"/>
      <c r="B4" s="330" t="s">
        <v>1</v>
      </c>
      <c r="C4" s="441" t="str">
        <f>IF(ProjeNo&gt;0,ProjeNo,"")</f>
        <v/>
      </c>
      <c r="D4" s="442"/>
      <c r="E4" s="442"/>
      <c r="F4" s="442"/>
      <c r="G4" s="443"/>
      <c r="H4" s="547"/>
    </row>
    <row r="5" spans="1:8" s="112" customFormat="1" ht="70.5" customHeight="1" thickBot="1" x14ac:dyDescent="0.3">
      <c r="A5" s="546"/>
      <c r="B5" s="121" t="s">
        <v>11</v>
      </c>
      <c r="C5" s="551" t="str">
        <f>IF(ProjeAdi&gt;0,ProjeAdi,"")</f>
        <v/>
      </c>
      <c r="D5" s="552"/>
      <c r="E5" s="552"/>
      <c r="F5" s="552"/>
      <c r="G5" s="553"/>
      <c r="H5" s="547"/>
    </row>
    <row r="6" spans="1:8" ht="19.5" thickBot="1" x14ac:dyDescent="0.3">
      <c r="A6" s="546"/>
      <c r="B6" s="544" t="s">
        <v>129</v>
      </c>
      <c r="C6" s="554"/>
      <c r="D6" s="554"/>
      <c r="E6" s="554"/>
      <c r="F6" s="555"/>
      <c r="G6" s="122" t="s">
        <v>130</v>
      </c>
      <c r="H6" s="547"/>
    </row>
    <row r="7" spans="1:8" ht="28.15" customHeight="1" x14ac:dyDescent="0.25">
      <c r="A7" s="546"/>
      <c r="B7" s="556" t="s">
        <v>131</v>
      </c>
      <c r="C7" s="557"/>
      <c r="D7" s="557"/>
      <c r="E7" s="557"/>
      <c r="F7" s="549"/>
      <c r="G7" s="558">
        <f>F8+F9</f>
        <v>0</v>
      </c>
      <c r="H7" s="547"/>
    </row>
    <row r="8" spans="1:8" ht="28.15" customHeight="1" x14ac:dyDescent="0.25">
      <c r="A8" s="546"/>
      <c r="B8" s="561" t="str">
        <f>CONCATENATE(YilDonem," Dönemine Ait Personel Gideri")</f>
        <v xml:space="preserve"> Dönemine Ait Personel Gideri</v>
      </c>
      <c r="C8" s="562"/>
      <c r="D8" s="562"/>
      <c r="E8" s="562"/>
      <c r="F8" s="188">
        <f>'G011'!I821</f>
        <v>0</v>
      </c>
      <c r="G8" s="559"/>
      <c r="H8" s="547"/>
    </row>
    <row r="9" spans="1:8" ht="30.6" customHeight="1" thickBot="1" x14ac:dyDescent="0.3">
      <c r="A9" s="546"/>
      <c r="B9" s="563" t="s">
        <v>141</v>
      </c>
      <c r="C9" s="564"/>
      <c r="D9" s="564"/>
      <c r="E9" s="564"/>
      <c r="F9" s="28"/>
      <c r="G9" s="560"/>
      <c r="H9" s="547"/>
    </row>
    <row r="10" spans="1:8" ht="28.15" customHeight="1" thickBot="1" x14ac:dyDescent="0.3">
      <c r="A10" s="546"/>
      <c r="B10" s="541" t="s">
        <v>132</v>
      </c>
      <c r="C10" s="542"/>
      <c r="D10" s="542"/>
      <c r="E10" s="542"/>
      <c r="F10" s="543"/>
      <c r="G10" s="189">
        <f>'G012'!$J$228</f>
        <v>0</v>
      </c>
      <c r="H10" s="547"/>
    </row>
    <row r="11" spans="1:8" ht="28.15" customHeight="1" thickBot="1" x14ac:dyDescent="0.3">
      <c r="A11" s="546"/>
      <c r="B11" s="541" t="s">
        <v>133</v>
      </c>
      <c r="C11" s="542"/>
      <c r="D11" s="542"/>
      <c r="E11" s="542"/>
      <c r="F11" s="549"/>
      <c r="G11" s="189">
        <f>'G013'!$G$203</f>
        <v>0</v>
      </c>
      <c r="H11" s="547"/>
    </row>
    <row r="12" spans="1:8" ht="28.15" customHeight="1" thickBot="1" x14ac:dyDescent="0.3">
      <c r="A12" s="546"/>
      <c r="B12" s="537" t="s">
        <v>134</v>
      </c>
      <c r="C12" s="538"/>
      <c r="D12" s="538"/>
      <c r="E12" s="538"/>
      <c r="F12" s="135" t="s">
        <v>135</v>
      </c>
      <c r="G12" s="190">
        <f>G014A!$I$168</f>
        <v>0</v>
      </c>
      <c r="H12" s="547"/>
    </row>
    <row r="13" spans="1:8" ht="28.15" customHeight="1" thickBot="1" x14ac:dyDescent="0.3">
      <c r="A13" s="546"/>
      <c r="B13" s="539"/>
      <c r="C13" s="540"/>
      <c r="D13" s="540"/>
      <c r="E13" s="540"/>
      <c r="F13" s="136" t="s">
        <v>136</v>
      </c>
      <c r="G13" s="190">
        <f>G014B!$I$168</f>
        <v>0</v>
      </c>
      <c r="H13" s="547"/>
    </row>
    <row r="14" spans="1:8" ht="28.15" customHeight="1" thickBot="1" x14ac:dyDescent="0.3">
      <c r="A14" s="546"/>
      <c r="B14" s="537" t="s">
        <v>137</v>
      </c>
      <c r="C14" s="538"/>
      <c r="D14" s="538"/>
      <c r="E14" s="538"/>
      <c r="F14" s="135" t="s">
        <v>135</v>
      </c>
      <c r="G14" s="189">
        <f>G015A!$I$158</f>
        <v>0</v>
      </c>
      <c r="H14" s="547"/>
    </row>
    <row r="15" spans="1:8" ht="28.15" customHeight="1" thickBot="1" x14ac:dyDescent="0.3">
      <c r="A15" s="546"/>
      <c r="B15" s="539"/>
      <c r="C15" s="540"/>
      <c r="D15" s="540"/>
      <c r="E15" s="540"/>
      <c r="F15" s="136" t="s">
        <v>136</v>
      </c>
      <c r="G15" s="189">
        <f>G015B!$I$158</f>
        <v>0</v>
      </c>
      <c r="H15" s="547"/>
    </row>
    <row r="16" spans="1:8" ht="28.15" customHeight="1" thickBot="1" x14ac:dyDescent="0.3">
      <c r="A16" s="546"/>
      <c r="B16" s="541" t="s">
        <v>138</v>
      </c>
      <c r="C16" s="542"/>
      <c r="D16" s="542"/>
      <c r="E16" s="542"/>
      <c r="F16" s="543"/>
      <c r="G16" s="190">
        <f>'G016'!G1694</f>
        <v>0</v>
      </c>
      <c r="H16" s="547"/>
    </row>
    <row r="17" spans="1:8" ht="36" customHeight="1" thickBot="1" x14ac:dyDescent="0.3">
      <c r="A17" s="546"/>
      <c r="E17" s="544" t="s">
        <v>139</v>
      </c>
      <c r="F17" s="545"/>
      <c r="G17" s="191">
        <f>SUM(G7:G16)</f>
        <v>0</v>
      </c>
      <c r="H17" s="547"/>
    </row>
    <row r="18" spans="1:8" x14ac:dyDescent="0.25">
      <c r="A18" s="546"/>
      <c r="B18" s="548" t="s">
        <v>142</v>
      </c>
      <c r="C18" s="548"/>
      <c r="D18" s="548"/>
      <c r="E18" s="548"/>
      <c r="F18" s="548"/>
      <c r="G18" s="548"/>
      <c r="H18" s="547"/>
    </row>
    <row r="19" spans="1:8" x14ac:dyDescent="0.25">
      <c r="A19" s="546"/>
      <c r="B19" s="548"/>
      <c r="C19" s="548"/>
      <c r="D19" s="548"/>
      <c r="E19" s="548"/>
      <c r="F19" s="548"/>
      <c r="G19" s="548"/>
      <c r="H19" s="547"/>
    </row>
    <row r="20" spans="1:8" x14ac:dyDescent="0.25">
      <c r="A20" s="546"/>
      <c r="H20" s="547"/>
    </row>
    <row r="21" spans="1:8" ht="16.5" thickBot="1" x14ac:dyDescent="0.3">
      <c r="A21" s="546"/>
      <c r="G21" s="123"/>
      <c r="H21" s="547"/>
    </row>
    <row r="22" spans="1:8" ht="34.5" customHeight="1" thickBot="1" x14ac:dyDescent="0.35">
      <c r="A22" s="546"/>
      <c r="B22" s="533" t="s">
        <v>163</v>
      </c>
      <c r="C22" s="534"/>
      <c r="D22" s="534"/>
      <c r="E22" s="534"/>
      <c r="F22" s="535"/>
      <c r="G22" s="192" t="str">
        <f>IF(olcek&lt;&gt;"",olcek,"")</f>
        <v/>
      </c>
      <c r="H22" s="547"/>
    </row>
    <row r="23" spans="1:8" x14ac:dyDescent="0.25">
      <c r="H23" s="112"/>
    </row>
    <row r="24" spans="1:8" ht="21.95" customHeight="1" x14ac:dyDescent="0.35">
      <c r="B24" s="532" t="str">
        <f>IF(G22="EVET","Alınan hibe destek tutarı (TL) :","")</f>
        <v/>
      </c>
      <c r="C24" s="532"/>
      <c r="D24" s="536"/>
      <c r="E24" s="536"/>
      <c r="F24" s="536"/>
      <c r="H24" s="112"/>
    </row>
    <row r="25" spans="1:8" x14ac:dyDescent="0.25">
      <c r="H25" s="112"/>
    </row>
    <row r="26" spans="1:8" ht="15.75" x14ac:dyDescent="0.25">
      <c r="B26" s="140" t="s">
        <v>43</v>
      </c>
      <c r="C26" s="355" t="s">
        <v>44</v>
      </c>
      <c r="D26" s="353" t="str">
        <f>IF(kurulusyetkilisi&gt;0,kurulusyetkilisi,"")</f>
        <v/>
      </c>
      <c r="E26" s="43"/>
      <c r="F26" s="43"/>
      <c r="G26" s="43"/>
      <c r="H26" s="43"/>
    </row>
    <row r="27" spans="1:8" ht="18.75" x14ac:dyDescent="0.3">
      <c r="B27" s="354">
        <f ca="1">imzatarihi</f>
        <v>46091</v>
      </c>
      <c r="C27" s="355" t="s">
        <v>45</v>
      </c>
      <c r="D27" s="43"/>
      <c r="E27" s="43"/>
      <c r="F27" s="43"/>
      <c r="G27" s="349"/>
      <c r="H27" s="43"/>
    </row>
    <row r="28" spans="1:8" ht="15.75" x14ac:dyDescent="0.25">
      <c r="B28" s="43"/>
      <c r="C28" s="43"/>
      <c r="D28" s="43"/>
      <c r="E28" s="43"/>
      <c r="F28" s="43"/>
    </row>
  </sheetData>
  <sheetProtection algorithmName="SHA-512" hashValue="m/gYkYmc9kOwQlFgbCF0VyPy67h0eCAkDlqYpML5nNVxrF4N0NvzHh218wBamzI6V7SMzucI8Bf04VnIc+FsJw==" saltValue="uL3aNj7YnRhbYA7S6mxR5A==" spinCount="100000" sheet="1" objects="1" scenarios="1"/>
  <mergeCells count="22">
    <mergeCell ref="A1:A22"/>
    <mergeCell ref="H1:H22"/>
    <mergeCell ref="B18:G19"/>
    <mergeCell ref="B11:F11"/>
    <mergeCell ref="B1:G1"/>
    <mergeCell ref="B2:G2"/>
    <mergeCell ref="B3:G3"/>
    <mergeCell ref="C4:G4"/>
    <mergeCell ref="C5:G5"/>
    <mergeCell ref="B6:F6"/>
    <mergeCell ref="B7:F7"/>
    <mergeCell ref="G7:G9"/>
    <mergeCell ref="B8:E8"/>
    <mergeCell ref="B9:E9"/>
    <mergeCell ref="B10:F10"/>
    <mergeCell ref="B24:C24"/>
    <mergeCell ref="B22:F22"/>
    <mergeCell ref="D24:F24"/>
    <mergeCell ref="B12:E13"/>
    <mergeCell ref="B14:E15"/>
    <mergeCell ref="B16:F16"/>
    <mergeCell ref="E17:F17"/>
  </mergeCells>
  <conditionalFormatting sqref="G22">
    <cfRule type="expression" dxfId="0" priority="1">
      <formula>$G$22=""</formula>
    </cfRule>
  </conditionalFormatting>
  <pageMargins left="0.7" right="0.7" top="0.75" bottom="0.75" header="0.3" footer="0.3"/>
  <pageSetup paperSize="9" scale="9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2"/>
  <dimension ref="A1:C14"/>
  <sheetViews>
    <sheetView workbookViewId="0">
      <selection activeCell="A4" sqref="A4"/>
    </sheetView>
  </sheetViews>
  <sheetFormatPr defaultColWidth="8.85546875" defaultRowHeight="15" x14ac:dyDescent="0.25"/>
  <cols>
    <col min="1" max="1" width="113.140625" bestFit="1" customWidth="1"/>
  </cols>
  <sheetData>
    <row r="1" spans="1:3" ht="24" customHeight="1" x14ac:dyDescent="0.25">
      <c r="A1" s="173" t="s">
        <v>23</v>
      </c>
      <c r="B1" s="112"/>
      <c r="C1" s="112"/>
    </row>
    <row r="2" spans="1:3" ht="15.75" x14ac:dyDescent="0.25">
      <c r="A2" s="174"/>
      <c r="B2" s="112"/>
      <c r="C2" s="112"/>
    </row>
    <row r="3" spans="1:3" ht="19.899999999999999" customHeight="1" x14ac:dyDescent="0.3">
      <c r="A3" s="175" t="s">
        <v>190</v>
      </c>
      <c r="B3" s="112"/>
      <c r="C3" s="176"/>
    </row>
    <row r="4" spans="1:3" ht="19.899999999999999" customHeight="1" x14ac:dyDescent="0.3">
      <c r="A4" s="175" t="s">
        <v>24</v>
      </c>
      <c r="B4" s="112"/>
      <c r="C4" s="176"/>
    </row>
    <row r="5" spans="1:3" ht="19.899999999999999" customHeight="1" x14ac:dyDescent="0.3">
      <c r="A5" s="175" t="s">
        <v>25</v>
      </c>
      <c r="B5" s="112"/>
      <c r="C5" s="176"/>
    </row>
    <row r="6" spans="1:3" ht="19.899999999999999" customHeight="1" x14ac:dyDescent="0.3">
      <c r="A6" s="175" t="s">
        <v>26</v>
      </c>
      <c r="B6" s="112"/>
      <c r="C6" s="176"/>
    </row>
    <row r="7" spans="1:3" ht="45.75" customHeight="1" x14ac:dyDescent="0.25">
      <c r="A7" s="177" t="s">
        <v>160</v>
      </c>
      <c r="B7" s="177"/>
      <c r="C7" s="177"/>
    </row>
    <row r="8" spans="1:3" ht="19.899999999999999" customHeight="1" x14ac:dyDescent="0.3">
      <c r="A8" s="175" t="s">
        <v>27</v>
      </c>
      <c r="B8" s="112"/>
      <c r="C8" s="176"/>
    </row>
    <row r="9" spans="1:3" ht="19.899999999999999" customHeight="1" x14ac:dyDescent="0.3">
      <c r="A9" s="175" t="s">
        <v>28</v>
      </c>
      <c r="B9" s="112"/>
      <c r="C9" s="176"/>
    </row>
    <row r="10" spans="1:3" ht="19.899999999999999" customHeight="1" x14ac:dyDescent="0.3">
      <c r="A10" s="175" t="s">
        <v>164</v>
      </c>
      <c r="B10" s="112"/>
      <c r="C10" s="176"/>
    </row>
    <row r="11" spans="1:3" ht="19.899999999999999" customHeight="1" x14ac:dyDescent="0.3">
      <c r="A11" s="175" t="s">
        <v>29</v>
      </c>
      <c r="B11" s="112"/>
      <c r="C11" s="176"/>
    </row>
    <row r="12" spans="1:3" ht="19.899999999999999" customHeight="1" x14ac:dyDescent="0.3">
      <c r="A12" s="175" t="s">
        <v>30</v>
      </c>
      <c r="B12" s="112"/>
      <c r="C12" s="176"/>
    </row>
    <row r="13" spans="1:3" ht="19.899999999999999" customHeight="1" x14ac:dyDescent="0.3">
      <c r="A13" s="175" t="s">
        <v>159</v>
      </c>
      <c r="B13" s="112"/>
      <c r="C13" s="176"/>
    </row>
    <row r="14" spans="1:3" ht="19.899999999999999" customHeight="1" x14ac:dyDescent="0.3">
      <c r="A14" s="175" t="s">
        <v>31</v>
      </c>
      <c r="B14" s="112"/>
      <c r="C14" s="176"/>
    </row>
  </sheetData>
  <sheetProtection algorithmName="SHA-512" hashValue="LnMMyysF96030Q8nPPGPgsRlSxwgEIPWfCqYgOSt4723Vi9i8jLKMeGOId1Z25vm8/TOI9Zczm59jiBxsiD8aA==" saltValue="jOTf0piTvfCdTpv2GTXXiQ==" spinCount="100000" sheet="1" objects="1" scenarios="1"/>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I10"/>
  <sheetViews>
    <sheetView zoomScale="80" zoomScaleNormal="80" workbookViewId="0">
      <selection activeCell="A2" sqref="A2:A7"/>
    </sheetView>
  </sheetViews>
  <sheetFormatPr defaultRowHeight="15" x14ac:dyDescent="0.25"/>
  <cols>
    <col min="1" max="1" width="121.85546875" customWidth="1"/>
    <col min="257" max="257" width="121.85546875" customWidth="1"/>
    <col min="513" max="513" width="121.85546875" customWidth="1"/>
    <col min="769" max="769" width="121.85546875" customWidth="1"/>
    <col min="1025" max="1025" width="121.85546875" customWidth="1"/>
    <col min="1281" max="1281" width="121.85546875" customWidth="1"/>
    <col min="1537" max="1537" width="121.85546875" customWidth="1"/>
    <col min="1793" max="1793" width="121.85546875" customWidth="1"/>
    <col min="2049" max="2049" width="121.85546875" customWidth="1"/>
    <col min="2305" max="2305" width="121.85546875" customWidth="1"/>
    <col min="2561" max="2561" width="121.85546875" customWidth="1"/>
    <col min="2817" max="2817" width="121.85546875" customWidth="1"/>
    <col min="3073" max="3073" width="121.85546875" customWidth="1"/>
    <col min="3329" max="3329" width="121.85546875" customWidth="1"/>
    <col min="3585" max="3585" width="121.85546875" customWidth="1"/>
    <col min="3841" max="3841" width="121.85546875" customWidth="1"/>
    <col min="4097" max="4097" width="121.85546875" customWidth="1"/>
    <col min="4353" max="4353" width="121.85546875" customWidth="1"/>
    <col min="4609" max="4609" width="121.85546875" customWidth="1"/>
    <col min="4865" max="4865" width="121.85546875" customWidth="1"/>
    <col min="5121" max="5121" width="121.85546875" customWidth="1"/>
    <col min="5377" max="5377" width="121.85546875" customWidth="1"/>
    <col min="5633" max="5633" width="121.85546875" customWidth="1"/>
    <col min="5889" max="5889" width="121.85546875" customWidth="1"/>
    <col min="6145" max="6145" width="121.85546875" customWidth="1"/>
    <col min="6401" max="6401" width="121.85546875" customWidth="1"/>
    <col min="6657" max="6657" width="121.85546875" customWidth="1"/>
    <col min="6913" max="6913" width="121.85546875" customWidth="1"/>
    <col min="7169" max="7169" width="121.85546875" customWidth="1"/>
    <col min="7425" max="7425" width="121.85546875" customWidth="1"/>
    <col min="7681" max="7681" width="121.85546875" customWidth="1"/>
    <col min="7937" max="7937" width="121.85546875" customWidth="1"/>
    <col min="8193" max="8193" width="121.85546875" customWidth="1"/>
    <col min="8449" max="8449" width="121.85546875" customWidth="1"/>
    <col min="8705" max="8705" width="121.85546875" customWidth="1"/>
    <col min="8961" max="8961" width="121.85546875" customWidth="1"/>
    <col min="9217" max="9217" width="121.85546875" customWidth="1"/>
    <col min="9473" max="9473" width="121.85546875" customWidth="1"/>
    <col min="9729" max="9729" width="121.85546875" customWidth="1"/>
    <col min="9985" max="9985" width="121.85546875" customWidth="1"/>
    <col min="10241" max="10241" width="121.85546875" customWidth="1"/>
    <col min="10497" max="10497" width="121.85546875" customWidth="1"/>
    <col min="10753" max="10753" width="121.85546875" customWidth="1"/>
    <col min="11009" max="11009" width="121.85546875" customWidth="1"/>
    <col min="11265" max="11265" width="121.85546875" customWidth="1"/>
    <col min="11521" max="11521" width="121.85546875" customWidth="1"/>
    <col min="11777" max="11777" width="121.85546875" customWidth="1"/>
    <col min="12033" max="12033" width="121.85546875" customWidth="1"/>
    <col min="12289" max="12289" width="121.85546875" customWidth="1"/>
    <col min="12545" max="12545" width="121.85546875" customWidth="1"/>
    <col min="12801" max="12801" width="121.85546875" customWidth="1"/>
    <col min="13057" max="13057" width="121.85546875" customWidth="1"/>
    <col min="13313" max="13313" width="121.85546875" customWidth="1"/>
    <col min="13569" max="13569" width="121.85546875" customWidth="1"/>
    <col min="13825" max="13825" width="121.85546875" customWidth="1"/>
    <col min="14081" max="14081" width="121.85546875" customWidth="1"/>
    <col min="14337" max="14337" width="121.85546875" customWidth="1"/>
    <col min="14593" max="14593" width="121.85546875" customWidth="1"/>
    <col min="14849" max="14849" width="121.85546875" customWidth="1"/>
    <col min="15105" max="15105" width="121.85546875" customWidth="1"/>
    <col min="15361" max="15361" width="121.85546875" customWidth="1"/>
    <col min="15617" max="15617" width="121.85546875" customWidth="1"/>
    <col min="15873" max="15873" width="121.85546875" customWidth="1"/>
    <col min="16129" max="16129" width="121.85546875" customWidth="1"/>
  </cols>
  <sheetData>
    <row r="1" spans="1:9" s="303" customFormat="1" ht="80.099999999999994" customHeight="1" x14ac:dyDescent="0.4">
      <c r="A1" s="304" t="s">
        <v>167</v>
      </c>
    </row>
    <row r="2" spans="1:9" ht="100.15" customHeight="1" x14ac:dyDescent="0.25">
      <c r="A2" s="411" t="s">
        <v>196</v>
      </c>
      <c r="C2" s="412" t="s">
        <v>32</v>
      </c>
      <c r="D2" s="412"/>
      <c r="E2" s="412"/>
      <c r="F2" s="412"/>
      <c r="G2" s="412"/>
      <c r="H2" s="412"/>
      <c r="I2" s="412"/>
    </row>
    <row r="3" spans="1:9" ht="100.15" customHeight="1" x14ac:dyDescent="0.25">
      <c r="A3" s="411"/>
      <c r="C3" s="412"/>
      <c r="D3" s="412"/>
      <c r="E3" s="412"/>
      <c r="F3" s="412"/>
      <c r="G3" s="412"/>
      <c r="H3" s="412"/>
      <c r="I3" s="412"/>
    </row>
    <row r="4" spans="1:9" ht="100.15" customHeight="1" x14ac:dyDescent="0.25">
      <c r="A4" s="411"/>
    </row>
    <row r="5" spans="1:9" ht="100.15" customHeight="1" x14ac:dyDescent="0.25">
      <c r="A5" s="411"/>
    </row>
    <row r="6" spans="1:9" ht="100.15" customHeight="1" x14ac:dyDescent="0.25">
      <c r="A6" s="411"/>
    </row>
    <row r="7" spans="1:9" ht="133.5" customHeight="1" x14ac:dyDescent="0.25">
      <c r="A7" s="411"/>
    </row>
    <row r="8" spans="1:9" ht="21" x14ac:dyDescent="0.35">
      <c r="A8" s="340" t="str">
        <f>IF(kurulusyetkilisi&gt;0,kurulusyetkilisi,"")</f>
        <v/>
      </c>
    </row>
    <row r="9" spans="1:9" ht="21" x14ac:dyDescent="0.35">
      <c r="A9" s="341">
        <f ca="1">imzatarihi</f>
        <v>46091</v>
      </c>
    </row>
    <row r="10" spans="1:9" ht="21" x14ac:dyDescent="0.35">
      <c r="A10" s="340" t="s">
        <v>179</v>
      </c>
    </row>
  </sheetData>
  <sheetProtection algorithmName="SHA-512" hashValue="+IMuAx9eLvrNt57JrqRgFwWHcouX5+LgnUswt2L8t+Hxt657G4h8RydDfrJ9sbfWtCpA2GOZVIp0vflLPk4ddA==" saltValue="vVCyhQ276MOlND60HU9zuA=="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5"/>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5" t="s">
        <v>33</v>
      </c>
      <c r="B1" s="415"/>
      <c r="C1" s="415"/>
      <c r="D1" s="415"/>
      <c r="E1" s="415"/>
      <c r="F1" s="415"/>
      <c r="G1" s="415"/>
      <c r="H1" s="415"/>
      <c r="I1" s="415"/>
      <c r="J1" s="415"/>
      <c r="K1" s="415"/>
      <c r="L1" s="415"/>
      <c r="M1" s="170"/>
      <c r="N1" s="140"/>
      <c r="O1" s="270"/>
      <c r="V1" s="203" t="str">
        <f>CONCATENATE("A1:L",SUM(U:U)*32)</f>
        <v>A1:L32</v>
      </c>
    </row>
    <row r="2" spans="1:27" x14ac:dyDescent="0.25">
      <c r="A2" s="419" t="str">
        <f>IF(YilDonem&lt;&gt;"",CONCATENATE(YilDonem," dönemi"),"")</f>
        <v/>
      </c>
      <c r="B2" s="419"/>
      <c r="C2" s="419"/>
      <c r="D2" s="419"/>
      <c r="E2" s="419"/>
      <c r="F2" s="419"/>
      <c r="G2" s="419"/>
      <c r="H2" s="419"/>
      <c r="I2" s="419"/>
      <c r="J2" s="419"/>
      <c r="K2" s="419"/>
      <c r="L2" s="419"/>
    </row>
    <row r="3" spans="1:27" ht="15.75" thickBot="1" x14ac:dyDescent="0.3">
      <c r="B3" s="91"/>
      <c r="C3" s="91"/>
      <c r="D3" s="91"/>
      <c r="E3" s="433" t="str">
        <f>IF(YilDonem&lt;&gt;"",CONCATENATE(IF(Dönem=1,"OCAK",IF(Dönem=2,"TEMMUZ","")),"  ayına aittir."),"")</f>
        <v/>
      </c>
      <c r="F3" s="433"/>
      <c r="G3" s="433"/>
      <c r="H3" s="433"/>
      <c r="I3" s="91"/>
      <c r="J3" s="91"/>
      <c r="K3" s="91"/>
      <c r="L3" s="92" t="s">
        <v>41</v>
      </c>
    </row>
    <row r="4" spans="1:27" ht="31.7" customHeight="1" thickBot="1" x14ac:dyDescent="0.3">
      <c r="A4" s="93" t="s">
        <v>1</v>
      </c>
      <c r="B4" s="420" t="str">
        <f>IF(ProjeNo&gt;0,ProjeNo,"")</f>
        <v/>
      </c>
      <c r="C4" s="421"/>
      <c r="D4" s="421"/>
      <c r="E4" s="421"/>
      <c r="F4" s="421"/>
      <c r="G4" s="421"/>
      <c r="H4" s="421"/>
      <c r="I4" s="421"/>
      <c r="J4" s="421"/>
      <c r="K4" s="421"/>
      <c r="L4" s="422"/>
    </row>
    <row r="5" spans="1:27" ht="31.7" customHeight="1" thickBot="1" x14ac:dyDescent="0.3">
      <c r="A5" s="94" t="s">
        <v>11</v>
      </c>
      <c r="B5" s="423" t="str">
        <f>IF(ProjeAdi&gt;0,ProjeAdi,"")</f>
        <v/>
      </c>
      <c r="C5" s="424"/>
      <c r="D5" s="424"/>
      <c r="E5" s="424"/>
      <c r="F5" s="424"/>
      <c r="G5" s="424"/>
      <c r="H5" s="424"/>
      <c r="I5" s="424"/>
      <c r="J5" s="424"/>
      <c r="K5" s="424"/>
      <c r="L5" s="425"/>
    </row>
    <row r="6" spans="1:27" ht="31.7" customHeight="1" thickBot="1" x14ac:dyDescent="0.3">
      <c r="A6" s="426" t="s">
        <v>7</v>
      </c>
      <c r="B6" s="426" t="s">
        <v>8</v>
      </c>
      <c r="C6" s="426" t="s">
        <v>34</v>
      </c>
      <c r="D6" s="426" t="s">
        <v>143</v>
      </c>
      <c r="E6" s="426" t="s">
        <v>35</v>
      </c>
      <c r="F6" s="426" t="s">
        <v>38</v>
      </c>
      <c r="G6" s="436" t="s">
        <v>36</v>
      </c>
      <c r="H6" s="435" t="s">
        <v>172</v>
      </c>
      <c r="I6" s="436"/>
      <c r="J6" s="436"/>
      <c r="K6" s="437"/>
      <c r="L6" s="426" t="s">
        <v>37</v>
      </c>
      <c r="O6" s="416" t="s">
        <v>42</v>
      </c>
      <c r="P6" s="416"/>
      <c r="Q6" s="416" t="s">
        <v>48</v>
      </c>
      <c r="R6" s="416"/>
      <c r="S6" s="416" t="s">
        <v>49</v>
      </c>
      <c r="T6" s="416"/>
    </row>
    <row r="7" spans="1:27" s="172" customFormat="1" ht="90.75" thickBot="1" x14ac:dyDescent="0.3">
      <c r="A7" s="427"/>
      <c r="B7" s="427"/>
      <c r="C7" s="427"/>
      <c r="D7" s="427"/>
      <c r="E7" s="427"/>
      <c r="F7" s="427"/>
      <c r="G7" s="438"/>
      <c r="H7" s="95" t="s">
        <v>140</v>
      </c>
      <c r="I7" s="95" t="s">
        <v>174</v>
      </c>
      <c r="J7" s="95" t="s">
        <v>182</v>
      </c>
      <c r="K7" s="95" t="s">
        <v>183</v>
      </c>
      <c r="L7" s="434"/>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S27" si="6">IF(ISERROR(ROUNDUP(MIN(O9,Q9),0)),0,ROUNDUP(MIN(O9,Q9),0))</f>
        <v>0</v>
      </c>
      <c r="T9" s="255">
        <f t="shared" ref="T9:T27" si="7">IF(ISERROR(ROUNDUP(MIN(P9,R9),0)),0,ROUNDUP(MIN(P9,R9),0))</f>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7"/>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7"/>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7"/>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7"/>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7"/>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7"/>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7"/>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7"/>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7"/>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7"/>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7"/>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7"/>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7"/>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7"/>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7"/>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7"/>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7"/>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7"/>
        <v>0</v>
      </c>
      <c r="U27" s="227">
        <v>1</v>
      </c>
    </row>
    <row r="28" spans="1:21" s="130" customFormat="1" ht="29.25" customHeight="1" thickBot="1" x14ac:dyDescent="0.3">
      <c r="A28" s="417" t="s">
        <v>46</v>
      </c>
      <c r="B28" s="418"/>
      <c r="C28" s="356" t="str">
        <f t="shared" ref="C28:K28" si="8">IF($L$28&gt;0,SUM(C8:C27),"")</f>
        <v/>
      </c>
      <c r="D28" s="261" t="str">
        <f t="shared" si="8"/>
        <v/>
      </c>
      <c r="E28" s="261" t="str">
        <f t="shared" si="8"/>
        <v/>
      </c>
      <c r="F28" s="261" t="str">
        <f t="shared" si="8"/>
        <v/>
      </c>
      <c r="G28" s="261" t="str">
        <f t="shared" si="8"/>
        <v/>
      </c>
      <c r="H28" s="261" t="str">
        <f t="shared" si="8"/>
        <v/>
      </c>
      <c r="I28" s="261" t="str">
        <f t="shared" si="8"/>
        <v/>
      </c>
      <c r="J28" s="261" t="str">
        <f t="shared" si="8"/>
        <v/>
      </c>
      <c r="K28" s="261" t="str">
        <f t="shared" si="8"/>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46091</v>
      </c>
      <c r="C31" s="413" t="s">
        <v>44</v>
      </c>
      <c r="D31" s="413"/>
      <c r="E31" s="342" t="s">
        <v>180</v>
      </c>
      <c r="F31" s="344" t="str">
        <f>IF(kurulusyetkilisi&gt;0,kurulusyetkilisi,"")</f>
        <v/>
      </c>
      <c r="G31" s="342"/>
      <c r="H31" s="345"/>
      <c r="I31" s="131"/>
      <c r="J31" s="131"/>
    </row>
    <row r="32" spans="1:21" ht="19.5" x14ac:dyDescent="0.3">
      <c r="A32" s="346"/>
      <c r="B32" s="346"/>
      <c r="C32" s="413" t="s">
        <v>45</v>
      </c>
      <c r="D32" s="413"/>
      <c r="E32" s="414"/>
      <c r="F32" s="414"/>
      <c r="G32" s="414"/>
      <c r="H32" s="347"/>
      <c r="I32" s="107"/>
      <c r="J32" s="107"/>
    </row>
    <row r="33" spans="1:20" ht="15.75" x14ac:dyDescent="0.25">
      <c r="A33" s="415" t="s">
        <v>33</v>
      </c>
      <c r="B33" s="415"/>
      <c r="C33" s="415"/>
      <c r="D33" s="415"/>
      <c r="E33" s="415"/>
      <c r="F33" s="415"/>
      <c r="G33" s="415"/>
      <c r="H33" s="415"/>
      <c r="I33" s="415"/>
      <c r="J33" s="415"/>
      <c r="K33" s="415"/>
      <c r="L33" s="415"/>
      <c r="M33" s="170"/>
      <c r="N33" s="140"/>
      <c r="O33" s="270"/>
    </row>
    <row r="34" spans="1:20" x14ac:dyDescent="0.25">
      <c r="A34" s="419" t="str">
        <f>IF(YilDonem&lt;&gt;"",CONCATENATE(YilDonem," dönemi"),"")</f>
        <v/>
      </c>
      <c r="B34" s="419"/>
      <c r="C34" s="419"/>
      <c r="D34" s="419"/>
      <c r="E34" s="419"/>
      <c r="F34" s="419"/>
      <c r="G34" s="419"/>
      <c r="H34" s="419"/>
      <c r="I34" s="419"/>
      <c r="J34" s="419"/>
      <c r="K34" s="419"/>
      <c r="L34" s="419"/>
    </row>
    <row r="35" spans="1:20" ht="15.75" thickBot="1" x14ac:dyDescent="0.3">
      <c r="B35" s="91"/>
      <c r="C35" s="91"/>
      <c r="D35" s="91"/>
      <c r="E35" s="433" t="str">
        <f>IF(YilDonem&lt;&gt;"",CONCATENATE(IF(Dönem=1,"OCAK",IF(Dönem=2,"TEMMUZ","")),"  ayına aittir."),"")</f>
        <v/>
      </c>
      <c r="F35" s="433"/>
      <c r="G35" s="433"/>
      <c r="H35" s="433"/>
      <c r="I35" s="91"/>
      <c r="J35" s="91"/>
      <c r="K35" s="91"/>
      <c r="L35" s="92" t="s">
        <v>41</v>
      </c>
    </row>
    <row r="36" spans="1:20" ht="31.7" customHeight="1" thickBot="1" x14ac:dyDescent="0.3">
      <c r="A36" s="93" t="s">
        <v>1</v>
      </c>
      <c r="B36" s="420" t="str">
        <f>IF(ProjeNo&gt;0,ProjeNo,"")</f>
        <v/>
      </c>
      <c r="C36" s="421"/>
      <c r="D36" s="421"/>
      <c r="E36" s="421"/>
      <c r="F36" s="421"/>
      <c r="G36" s="421"/>
      <c r="H36" s="421"/>
      <c r="I36" s="421"/>
      <c r="J36" s="421"/>
      <c r="K36" s="421"/>
      <c r="L36" s="422"/>
    </row>
    <row r="37" spans="1:20" ht="31.7" customHeight="1" thickBot="1" x14ac:dyDescent="0.3">
      <c r="A37" s="94" t="s">
        <v>11</v>
      </c>
      <c r="B37" s="423" t="str">
        <f>IF(ProjeAdi&gt;0,ProjeAdi,"")</f>
        <v/>
      </c>
      <c r="C37" s="424"/>
      <c r="D37" s="424"/>
      <c r="E37" s="424"/>
      <c r="F37" s="424"/>
      <c r="G37" s="424"/>
      <c r="H37" s="424"/>
      <c r="I37" s="424"/>
      <c r="J37" s="424"/>
      <c r="K37" s="424"/>
      <c r="L37" s="425"/>
    </row>
    <row r="38" spans="1:20" ht="31.7" customHeight="1" thickBot="1" x14ac:dyDescent="0.3">
      <c r="A38" s="426" t="s">
        <v>7</v>
      </c>
      <c r="B38" s="426" t="s">
        <v>8</v>
      </c>
      <c r="C38" s="426" t="s">
        <v>34</v>
      </c>
      <c r="D38" s="426" t="s">
        <v>143</v>
      </c>
      <c r="E38" s="426" t="s">
        <v>35</v>
      </c>
      <c r="F38" s="426" t="s">
        <v>38</v>
      </c>
      <c r="G38" s="428" t="s">
        <v>36</v>
      </c>
      <c r="H38" s="430" t="s">
        <v>172</v>
      </c>
      <c r="I38" s="431"/>
      <c r="J38" s="431"/>
      <c r="K38" s="432"/>
      <c r="L38" s="426" t="s">
        <v>37</v>
      </c>
      <c r="O38" s="416" t="s">
        <v>42</v>
      </c>
      <c r="P38" s="416"/>
      <c r="Q38" s="416" t="s">
        <v>48</v>
      </c>
      <c r="R38" s="416"/>
      <c r="S38" s="416" t="s">
        <v>49</v>
      </c>
      <c r="T38" s="416"/>
    </row>
    <row r="39" spans="1:20" s="172" customFormat="1" ht="90.75" thickBot="1" x14ac:dyDescent="0.3">
      <c r="A39" s="427"/>
      <c r="B39" s="427"/>
      <c r="C39" s="427"/>
      <c r="D39" s="427"/>
      <c r="E39" s="427"/>
      <c r="F39" s="427"/>
      <c r="G39" s="429"/>
      <c r="H39" s="95" t="s">
        <v>140</v>
      </c>
      <c r="I39" s="95" t="s">
        <v>174</v>
      </c>
      <c r="J39" s="95" t="s">
        <v>182</v>
      </c>
      <c r="K39" s="95" t="s">
        <v>183</v>
      </c>
      <c r="L39" s="427"/>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9">IF(OR(F40&gt;S40,G40&gt;T40),"Toplam maliyetin hesaplanabilmesi için SGK işveren payı ve işsizlik sigortası işveren payının tavan değerleri aşmaması gerekmektedir.","")</f>
        <v/>
      </c>
      <c r="N40" s="254">
        <f>'Proje ve Personel Bilgileri'!F37</f>
        <v>0</v>
      </c>
      <c r="O40" s="255">
        <f t="shared" ref="O40:O59" si="10">IFERROR(IF(N40="EVET",VLOOKUP(YilDonem,SGKTAVAN,2,0)*0.2475,VLOOKUP(YilDonem,SGKTAVAN,2,0)*0.2175),0)</f>
        <v>0</v>
      </c>
      <c r="P40" s="255">
        <f t="shared" ref="P40:P59" si="11">IFERROR(IF(N40="EVET",0,VLOOKUP(YilDonem,SGKTAVAN,2,0)*0.02),0)</f>
        <v>0</v>
      </c>
      <c r="Q40" s="255">
        <f t="shared" ref="Q40:Q59" si="12">IF(N40="EVET",(D40+E40)*0.2475,(D40+E40)*0.2175)</f>
        <v>0</v>
      </c>
      <c r="R40" s="255">
        <f t="shared" ref="R40:R59" si="13">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4">IF(B41&lt;&gt;"",IF(OR(F41&gt;S41,G41&gt;T41),0,D41+E41+F41+G41-H41-I41-J41-K41),"")</f>
        <v/>
      </c>
      <c r="M41" s="253" t="str">
        <f t="shared" si="9"/>
        <v/>
      </c>
      <c r="N41" s="254">
        <f>'Proje ve Personel Bilgileri'!F38</f>
        <v>0</v>
      </c>
      <c r="O41" s="255">
        <f t="shared" si="10"/>
        <v>0</v>
      </c>
      <c r="P41" s="255">
        <f t="shared" si="11"/>
        <v>0</v>
      </c>
      <c r="Q41" s="255">
        <f t="shared" si="12"/>
        <v>0</v>
      </c>
      <c r="R41" s="255">
        <f t="shared" si="13"/>
        <v>0</v>
      </c>
      <c r="S41" s="255">
        <f t="shared" ref="S41:S59" si="15">IF(ISERROR(ROUNDUP(MIN(O41,Q41),0)),0,ROUNDUP(MIN(O41,Q41),0))</f>
        <v>0</v>
      </c>
      <c r="T41" s="255">
        <f t="shared" ref="T41:T59" si="16">IF(ISERROR(ROUNDUP(MIN(P41,R41),0)),0,ROUNDUP(MIN(P41,R41),0))</f>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4"/>
        <v/>
      </c>
      <c r="M42" s="253" t="str">
        <f t="shared" si="9"/>
        <v/>
      </c>
      <c r="N42" s="254">
        <f>'Proje ve Personel Bilgileri'!F39</f>
        <v>0</v>
      </c>
      <c r="O42" s="255">
        <f t="shared" si="10"/>
        <v>0</v>
      </c>
      <c r="P42" s="255">
        <f t="shared" si="11"/>
        <v>0</v>
      </c>
      <c r="Q42" s="255">
        <f t="shared" si="12"/>
        <v>0</v>
      </c>
      <c r="R42" s="255">
        <f t="shared" si="13"/>
        <v>0</v>
      </c>
      <c r="S42" s="255">
        <f t="shared" si="15"/>
        <v>0</v>
      </c>
      <c r="T42" s="255">
        <f t="shared" si="16"/>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4"/>
        <v/>
      </c>
      <c r="M43" s="253" t="str">
        <f t="shared" si="9"/>
        <v/>
      </c>
      <c r="N43" s="254">
        <f>'Proje ve Personel Bilgileri'!F40</f>
        <v>0</v>
      </c>
      <c r="O43" s="255">
        <f t="shared" si="10"/>
        <v>0</v>
      </c>
      <c r="P43" s="255">
        <f t="shared" si="11"/>
        <v>0</v>
      </c>
      <c r="Q43" s="255">
        <f t="shared" si="12"/>
        <v>0</v>
      </c>
      <c r="R43" s="255">
        <f t="shared" si="13"/>
        <v>0</v>
      </c>
      <c r="S43" s="255">
        <f t="shared" si="15"/>
        <v>0</v>
      </c>
      <c r="T43" s="255">
        <f t="shared" si="16"/>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4"/>
        <v/>
      </c>
      <c r="M44" s="253" t="str">
        <f t="shared" si="9"/>
        <v/>
      </c>
      <c r="N44" s="254">
        <f>'Proje ve Personel Bilgileri'!F41</f>
        <v>0</v>
      </c>
      <c r="O44" s="255">
        <f t="shared" si="10"/>
        <v>0</v>
      </c>
      <c r="P44" s="255">
        <f t="shared" si="11"/>
        <v>0</v>
      </c>
      <c r="Q44" s="255">
        <f t="shared" si="12"/>
        <v>0</v>
      </c>
      <c r="R44" s="255">
        <f t="shared" si="13"/>
        <v>0</v>
      </c>
      <c r="S44" s="255">
        <f t="shared" si="15"/>
        <v>0</v>
      </c>
      <c r="T44" s="255">
        <f t="shared" si="16"/>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4"/>
        <v/>
      </c>
      <c r="M45" s="253" t="str">
        <f t="shared" si="9"/>
        <v/>
      </c>
      <c r="N45" s="254">
        <f>'Proje ve Personel Bilgileri'!F42</f>
        <v>0</v>
      </c>
      <c r="O45" s="255">
        <f t="shared" si="10"/>
        <v>0</v>
      </c>
      <c r="P45" s="255">
        <f t="shared" si="11"/>
        <v>0</v>
      </c>
      <c r="Q45" s="255">
        <f t="shared" si="12"/>
        <v>0</v>
      </c>
      <c r="R45" s="255">
        <f t="shared" si="13"/>
        <v>0</v>
      </c>
      <c r="S45" s="255">
        <f t="shared" si="15"/>
        <v>0</v>
      </c>
      <c r="T45" s="255">
        <f t="shared" si="16"/>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4"/>
        <v/>
      </c>
      <c r="M46" s="253" t="str">
        <f t="shared" si="9"/>
        <v/>
      </c>
      <c r="N46" s="254">
        <f>'Proje ve Personel Bilgileri'!F43</f>
        <v>0</v>
      </c>
      <c r="O46" s="255">
        <f t="shared" si="10"/>
        <v>0</v>
      </c>
      <c r="P46" s="255">
        <f t="shared" si="11"/>
        <v>0</v>
      </c>
      <c r="Q46" s="255">
        <f t="shared" si="12"/>
        <v>0</v>
      </c>
      <c r="R46" s="255">
        <f t="shared" si="13"/>
        <v>0</v>
      </c>
      <c r="S46" s="255">
        <f t="shared" si="15"/>
        <v>0</v>
      </c>
      <c r="T46" s="255">
        <f t="shared" si="16"/>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4"/>
        <v/>
      </c>
      <c r="M47" s="253" t="str">
        <f t="shared" si="9"/>
        <v/>
      </c>
      <c r="N47" s="254">
        <f>'Proje ve Personel Bilgileri'!F44</f>
        <v>0</v>
      </c>
      <c r="O47" s="255">
        <f t="shared" si="10"/>
        <v>0</v>
      </c>
      <c r="P47" s="255">
        <f t="shared" si="11"/>
        <v>0</v>
      </c>
      <c r="Q47" s="255">
        <f t="shared" si="12"/>
        <v>0</v>
      </c>
      <c r="R47" s="255">
        <f t="shared" si="13"/>
        <v>0</v>
      </c>
      <c r="S47" s="255">
        <f t="shared" si="15"/>
        <v>0</v>
      </c>
      <c r="T47" s="255">
        <f t="shared" si="16"/>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4"/>
        <v/>
      </c>
      <c r="M48" s="253" t="str">
        <f t="shared" si="9"/>
        <v/>
      </c>
      <c r="N48" s="254">
        <f>'Proje ve Personel Bilgileri'!F45</f>
        <v>0</v>
      </c>
      <c r="O48" s="255">
        <f t="shared" si="10"/>
        <v>0</v>
      </c>
      <c r="P48" s="255">
        <f t="shared" si="11"/>
        <v>0</v>
      </c>
      <c r="Q48" s="255">
        <f t="shared" si="12"/>
        <v>0</v>
      </c>
      <c r="R48" s="255">
        <f t="shared" si="13"/>
        <v>0</v>
      </c>
      <c r="S48" s="255">
        <f t="shared" si="15"/>
        <v>0</v>
      </c>
      <c r="T48" s="255">
        <f t="shared" si="16"/>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4"/>
        <v/>
      </c>
      <c r="M49" s="253" t="str">
        <f t="shared" si="9"/>
        <v/>
      </c>
      <c r="N49" s="254">
        <f>'Proje ve Personel Bilgileri'!F46</f>
        <v>0</v>
      </c>
      <c r="O49" s="255">
        <f t="shared" si="10"/>
        <v>0</v>
      </c>
      <c r="P49" s="255">
        <f t="shared" si="11"/>
        <v>0</v>
      </c>
      <c r="Q49" s="255">
        <f t="shared" si="12"/>
        <v>0</v>
      </c>
      <c r="R49" s="255">
        <f t="shared" si="13"/>
        <v>0</v>
      </c>
      <c r="S49" s="255">
        <f t="shared" si="15"/>
        <v>0</v>
      </c>
      <c r="T49" s="255">
        <f t="shared" si="16"/>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4"/>
        <v/>
      </c>
      <c r="M50" s="253" t="str">
        <f t="shared" si="9"/>
        <v/>
      </c>
      <c r="N50" s="254">
        <f>'Proje ve Personel Bilgileri'!F47</f>
        <v>0</v>
      </c>
      <c r="O50" s="255">
        <f t="shared" si="10"/>
        <v>0</v>
      </c>
      <c r="P50" s="255">
        <f t="shared" si="11"/>
        <v>0</v>
      </c>
      <c r="Q50" s="255">
        <f t="shared" si="12"/>
        <v>0</v>
      </c>
      <c r="R50" s="255">
        <f t="shared" si="13"/>
        <v>0</v>
      </c>
      <c r="S50" s="255">
        <f t="shared" si="15"/>
        <v>0</v>
      </c>
      <c r="T50" s="255">
        <f t="shared" si="16"/>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4"/>
        <v/>
      </c>
      <c r="M51" s="253" t="str">
        <f t="shared" si="9"/>
        <v/>
      </c>
      <c r="N51" s="254">
        <f>'Proje ve Personel Bilgileri'!F48</f>
        <v>0</v>
      </c>
      <c r="O51" s="255">
        <f t="shared" si="10"/>
        <v>0</v>
      </c>
      <c r="P51" s="255">
        <f t="shared" si="11"/>
        <v>0</v>
      </c>
      <c r="Q51" s="255">
        <f t="shared" si="12"/>
        <v>0</v>
      </c>
      <c r="R51" s="255">
        <f t="shared" si="13"/>
        <v>0</v>
      </c>
      <c r="S51" s="255">
        <f t="shared" si="15"/>
        <v>0</v>
      </c>
      <c r="T51" s="255">
        <f t="shared" si="16"/>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4"/>
        <v/>
      </c>
      <c r="M52" s="253" t="str">
        <f t="shared" si="9"/>
        <v/>
      </c>
      <c r="N52" s="254">
        <f>'Proje ve Personel Bilgileri'!F49</f>
        <v>0</v>
      </c>
      <c r="O52" s="255">
        <f t="shared" si="10"/>
        <v>0</v>
      </c>
      <c r="P52" s="255">
        <f t="shared" si="11"/>
        <v>0</v>
      </c>
      <c r="Q52" s="255">
        <f t="shared" si="12"/>
        <v>0</v>
      </c>
      <c r="R52" s="255">
        <f t="shared" si="13"/>
        <v>0</v>
      </c>
      <c r="S52" s="255">
        <f t="shared" si="15"/>
        <v>0</v>
      </c>
      <c r="T52" s="255">
        <f t="shared" si="16"/>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4"/>
        <v/>
      </c>
      <c r="M53" s="253" t="str">
        <f t="shared" si="9"/>
        <v/>
      </c>
      <c r="N53" s="254">
        <f>'Proje ve Personel Bilgileri'!F50</f>
        <v>0</v>
      </c>
      <c r="O53" s="255">
        <f t="shared" si="10"/>
        <v>0</v>
      </c>
      <c r="P53" s="255">
        <f t="shared" si="11"/>
        <v>0</v>
      </c>
      <c r="Q53" s="255">
        <f t="shared" si="12"/>
        <v>0</v>
      </c>
      <c r="R53" s="255">
        <f t="shared" si="13"/>
        <v>0</v>
      </c>
      <c r="S53" s="255">
        <f t="shared" si="15"/>
        <v>0</v>
      </c>
      <c r="T53" s="255">
        <f t="shared" si="16"/>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4"/>
        <v/>
      </c>
      <c r="M54" s="253" t="str">
        <f t="shared" si="9"/>
        <v/>
      </c>
      <c r="N54" s="254">
        <f>'Proje ve Personel Bilgileri'!F51</f>
        <v>0</v>
      </c>
      <c r="O54" s="255">
        <f t="shared" si="10"/>
        <v>0</v>
      </c>
      <c r="P54" s="255">
        <f t="shared" si="11"/>
        <v>0</v>
      </c>
      <c r="Q54" s="255">
        <f t="shared" si="12"/>
        <v>0</v>
      </c>
      <c r="R54" s="255">
        <f t="shared" si="13"/>
        <v>0</v>
      </c>
      <c r="S54" s="255">
        <f t="shared" si="15"/>
        <v>0</v>
      </c>
      <c r="T54" s="255">
        <f t="shared" si="16"/>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4"/>
        <v/>
      </c>
      <c r="M55" s="253" t="str">
        <f t="shared" si="9"/>
        <v/>
      </c>
      <c r="N55" s="254">
        <f>'Proje ve Personel Bilgileri'!F52</f>
        <v>0</v>
      </c>
      <c r="O55" s="255">
        <f t="shared" si="10"/>
        <v>0</v>
      </c>
      <c r="P55" s="255">
        <f t="shared" si="11"/>
        <v>0</v>
      </c>
      <c r="Q55" s="255">
        <f t="shared" si="12"/>
        <v>0</v>
      </c>
      <c r="R55" s="255">
        <f t="shared" si="13"/>
        <v>0</v>
      </c>
      <c r="S55" s="255">
        <f t="shared" si="15"/>
        <v>0</v>
      </c>
      <c r="T55" s="255">
        <f t="shared" si="16"/>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4"/>
        <v/>
      </c>
      <c r="M56" s="253" t="str">
        <f t="shared" si="9"/>
        <v/>
      </c>
      <c r="N56" s="254">
        <f>'Proje ve Personel Bilgileri'!F53</f>
        <v>0</v>
      </c>
      <c r="O56" s="255">
        <f t="shared" si="10"/>
        <v>0</v>
      </c>
      <c r="P56" s="255">
        <f t="shared" si="11"/>
        <v>0</v>
      </c>
      <c r="Q56" s="255">
        <f t="shared" si="12"/>
        <v>0</v>
      </c>
      <c r="R56" s="255">
        <f t="shared" si="13"/>
        <v>0</v>
      </c>
      <c r="S56" s="255">
        <f t="shared" si="15"/>
        <v>0</v>
      </c>
      <c r="T56" s="255">
        <f t="shared" si="16"/>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4"/>
        <v/>
      </c>
      <c r="M57" s="253" t="str">
        <f t="shared" si="9"/>
        <v/>
      </c>
      <c r="N57" s="254">
        <f>'Proje ve Personel Bilgileri'!F54</f>
        <v>0</v>
      </c>
      <c r="O57" s="255">
        <f t="shared" si="10"/>
        <v>0</v>
      </c>
      <c r="P57" s="255">
        <f t="shared" si="11"/>
        <v>0</v>
      </c>
      <c r="Q57" s="255">
        <f t="shared" si="12"/>
        <v>0</v>
      </c>
      <c r="R57" s="255">
        <f t="shared" si="13"/>
        <v>0</v>
      </c>
      <c r="S57" s="255">
        <f t="shared" si="15"/>
        <v>0</v>
      </c>
      <c r="T57" s="255">
        <f t="shared" si="16"/>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4"/>
        <v/>
      </c>
      <c r="M58" s="253" t="str">
        <f t="shared" si="9"/>
        <v/>
      </c>
      <c r="N58" s="254">
        <f>'Proje ve Personel Bilgileri'!F55</f>
        <v>0</v>
      </c>
      <c r="O58" s="255">
        <f t="shared" si="10"/>
        <v>0</v>
      </c>
      <c r="P58" s="255">
        <f t="shared" si="11"/>
        <v>0</v>
      </c>
      <c r="Q58" s="255">
        <f t="shared" si="12"/>
        <v>0</v>
      </c>
      <c r="R58" s="255">
        <f t="shared" si="13"/>
        <v>0</v>
      </c>
      <c r="S58" s="255">
        <f t="shared" si="15"/>
        <v>0</v>
      </c>
      <c r="T58" s="255">
        <f t="shared" si="16"/>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4"/>
        <v/>
      </c>
      <c r="M59" s="253" t="str">
        <f t="shared" si="9"/>
        <v/>
      </c>
      <c r="N59" s="254">
        <f>'Proje ve Personel Bilgileri'!F56</f>
        <v>0</v>
      </c>
      <c r="O59" s="255">
        <f t="shared" si="10"/>
        <v>0</v>
      </c>
      <c r="P59" s="255">
        <f t="shared" si="11"/>
        <v>0</v>
      </c>
      <c r="Q59" s="255">
        <f t="shared" si="12"/>
        <v>0</v>
      </c>
      <c r="R59" s="255">
        <f t="shared" si="13"/>
        <v>0</v>
      </c>
      <c r="S59" s="255">
        <f t="shared" si="15"/>
        <v>0</v>
      </c>
      <c r="T59" s="255">
        <f t="shared" si="16"/>
        <v>0</v>
      </c>
      <c r="U59" s="227">
        <f>IF(COUNTA(C40:K59)&gt;0,1,0)</f>
        <v>0</v>
      </c>
    </row>
    <row r="60" spans="1:21" s="130" customFormat="1" ht="29.25" customHeight="1" thickBot="1" x14ac:dyDescent="0.3">
      <c r="A60" s="417" t="s">
        <v>46</v>
      </c>
      <c r="B60" s="418"/>
      <c r="C60" s="260" t="str">
        <f t="shared" ref="C60:J60" si="17">IF($L$60&gt;0,SUM(C40:C59),"")</f>
        <v/>
      </c>
      <c r="D60" s="261" t="str">
        <f t="shared" si="17"/>
        <v/>
      </c>
      <c r="E60" s="261" t="str">
        <f t="shared" si="17"/>
        <v/>
      </c>
      <c r="F60" s="261" t="str">
        <f t="shared" si="17"/>
        <v/>
      </c>
      <c r="G60" s="261" t="str">
        <f t="shared" si="17"/>
        <v/>
      </c>
      <c r="H60" s="261" t="str">
        <f t="shared" si="17"/>
        <v/>
      </c>
      <c r="I60" s="261" t="str">
        <f t="shared" si="17"/>
        <v/>
      </c>
      <c r="J60" s="261" t="str">
        <f t="shared" si="17"/>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46091</v>
      </c>
      <c r="C63" s="413" t="s">
        <v>44</v>
      </c>
      <c r="D63" s="413"/>
      <c r="E63" s="342" t="s">
        <v>180</v>
      </c>
      <c r="F63" s="344" t="str">
        <f>IF(kurulusyetkilisi&gt;0,kurulusyetkilisi,"")</f>
        <v/>
      </c>
      <c r="G63" s="342"/>
      <c r="H63" s="131"/>
      <c r="I63" s="131"/>
      <c r="J63" s="131"/>
    </row>
    <row r="64" spans="1:21" ht="19.5" x14ac:dyDescent="0.3">
      <c r="A64" s="346"/>
      <c r="B64" s="346"/>
      <c r="C64" s="413" t="s">
        <v>45</v>
      </c>
      <c r="D64" s="413"/>
      <c r="E64" s="414"/>
      <c r="F64" s="414"/>
      <c r="G64" s="414"/>
      <c r="H64" s="107"/>
      <c r="I64" s="107"/>
      <c r="J64" s="107"/>
    </row>
    <row r="65" spans="1:20" ht="15.75" x14ac:dyDescent="0.25">
      <c r="A65" s="415" t="s">
        <v>33</v>
      </c>
      <c r="B65" s="415"/>
      <c r="C65" s="415"/>
      <c r="D65" s="415"/>
      <c r="E65" s="415"/>
      <c r="F65" s="415"/>
      <c r="G65" s="415"/>
      <c r="H65" s="415"/>
      <c r="I65" s="415"/>
      <c r="J65" s="415"/>
      <c r="K65" s="415"/>
      <c r="L65" s="415"/>
      <c r="M65" s="170"/>
      <c r="N65" s="140"/>
      <c r="O65" s="270"/>
    </row>
    <row r="66" spans="1:20" x14ac:dyDescent="0.25">
      <c r="A66" s="419" t="str">
        <f>IF(YilDonem&lt;&gt;"",CONCATENATE(YilDonem," dönemi"),"")</f>
        <v/>
      </c>
      <c r="B66" s="419"/>
      <c r="C66" s="419"/>
      <c r="D66" s="419"/>
      <c r="E66" s="419"/>
      <c r="F66" s="419"/>
      <c r="G66" s="419"/>
      <c r="H66" s="419"/>
      <c r="I66" s="419"/>
      <c r="J66" s="419"/>
      <c r="K66" s="419"/>
      <c r="L66" s="419"/>
    </row>
    <row r="67" spans="1:20" ht="15.75" thickBot="1" x14ac:dyDescent="0.3">
      <c r="B67" s="91"/>
      <c r="C67" s="91"/>
      <c r="D67" s="91"/>
      <c r="E67" s="433" t="str">
        <f>IF(YilDonem&lt;&gt;"",CONCATENATE(IF(Dönem=1,"OCAK",IF(Dönem=2,"TEMMUZ","")),"  ayına aittir."),"")</f>
        <v/>
      </c>
      <c r="F67" s="433"/>
      <c r="G67" s="433"/>
      <c r="H67" s="433"/>
      <c r="I67" s="91"/>
      <c r="J67" s="91"/>
      <c r="K67" s="91"/>
      <c r="L67" s="92" t="s">
        <v>41</v>
      </c>
    </row>
    <row r="68" spans="1:20" ht="31.7" customHeight="1" thickBot="1" x14ac:dyDescent="0.3">
      <c r="A68" s="93" t="s">
        <v>1</v>
      </c>
      <c r="B68" s="420" t="str">
        <f>IF(ProjeNo&gt;0,ProjeNo,"")</f>
        <v/>
      </c>
      <c r="C68" s="421"/>
      <c r="D68" s="421"/>
      <c r="E68" s="421"/>
      <c r="F68" s="421"/>
      <c r="G68" s="421"/>
      <c r="H68" s="421"/>
      <c r="I68" s="421"/>
      <c r="J68" s="421"/>
      <c r="K68" s="421"/>
      <c r="L68" s="422"/>
    </row>
    <row r="69" spans="1:20" ht="31.7" customHeight="1" thickBot="1" x14ac:dyDescent="0.3">
      <c r="A69" s="94" t="s">
        <v>11</v>
      </c>
      <c r="B69" s="423" t="str">
        <f>IF(ProjeAdi&gt;0,ProjeAdi,"")</f>
        <v/>
      </c>
      <c r="C69" s="424"/>
      <c r="D69" s="424"/>
      <c r="E69" s="424"/>
      <c r="F69" s="424"/>
      <c r="G69" s="424"/>
      <c r="H69" s="424"/>
      <c r="I69" s="424"/>
      <c r="J69" s="424"/>
      <c r="K69" s="424"/>
      <c r="L69" s="425"/>
    </row>
    <row r="70" spans="1:20" ht="31.7" customHeight="1" thickBot="1" x14ac:dyDescent="0.3">
      <c r="A70" s="426" t="s">
        <v>7</v>
      </c>
      <c r="B70" s="426" t="s">
        <v>8</v>
      </c>
      <c r="C70" s="426" t="s">
        <v>34</v>
      </c>
      <c r="D70" s="426" t="s">
        <v>143</v>
      </c>
      <c r="E70" s="426" t="s">
        <v>35</v>
      </c>
      <c r="F70" s="426" t="s">
        <v>38</v>
      </c>
      <c r="G70" s="428" t="s">
        <v>36</v>
      </c>
      <c r="H70" s="430" t="s">
        <v>172</v>
      </c>
      <c r="I70" s="431"/>
      <c r="J70" s="431"/>
      <c r="K70" s="432"/>
      <c r="L70" s="426" t="s">
        <v>37</v>
      </c>
      <c r="O70" s="416" t="s">
        <v>42</v>
      </c>
      <c r="P70" s="416"/>
      <c r="Q70" s="416" t="s">
        <v>48</v>
      </c>
      <c r="R70" s="416"/>
      <c r="S70" s="416" t="s">
        <v>49</v>
      </c>
      <c r="T70" s="416"/>
    </row>
    <row r="71" spans="1:20" s="172" customFormat="1" ht="90.75" thickBot="1" x14ac:dyDescent="0.3">
      <c r="A71" s="427"/>
      <c r="B71" s="427"/>
      <c r="C71" s="427"/>
      <c r="D71" s="427"/>
      <c r="E71" s="427"/>
      <c r="F71" s="427"/>
      <c r="G71" s="429"/>
      <c r="H71" s="95" t="s">
        <v>140</v>
      </c>
      <c r="I71" s="95" t="s">
        <v>174</v>
      </c>
      <c r="J71" s="95" t="s">
        <v>182</v>
      </c>
      <c r="K71" s="95" t="s">
        <v>183</v>
      </c>
      <c r="L71" s="427"/>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8">IF(OR(F72&gt;S72,G72&gt;T72),"Toplam maliyetin hesaplanabilmesi için SGK işveren payı ve işsizlik sigortası işveren payının tavan değerleri aşmaması gerekmektedir.","")</f>
        <v/>
      </c>
      <c r="N72" s="254">
        <f>'Proje ve Personel Bilgileri'!F57</f>
        <v>0</v>
      </c>
      <c r="O72" s="255">
        <f t="shared" ref="O72:O91" si="19">IFERROR(IF(N72="EVET",VLOOKUP(YilDonem,SGKTAVAN,2,0)*0.2475,VLOOKUP(YilDonem,SGKTAVAN,2,0)*0.2175),0)</f>
        <v>0</v>
      </c>
      <c r="P72" s="255">
        <f t="shared" ref="P72:P91" si="20">IFERROR(IF(N72="EVET",0,VLOOKUP(YilDonem,SGKTAVAN,2,0)*0.02),0)</f>
        <v>0</v>
      </c>
      <c r="Q72" s="255">
        <f t="shared" ref="Q72:Q91" si="21">IF(N72="EVET",(D72+E72)*0.2475,(D72+E72)*0.2175)</f>
        <v>0</v>
      </c>
      <c r="R72" s="255">
        <f t="shared" ref="R72:R91" si="22">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3">IF(B73&lt;&gt;"",IF(OR(F73&gt;S73,G73&gt;T73),0,D73+E73+F73+G73-H73-I73-J73-K73),"")</f>
        <v/>
      </c>
      <c r="M73" s="253" t="str">
        <f t="shared" si="18"/>
        <v/>
      </c>
      <c r="N73" s="254">
        <f>'Proje ve Personel Bilgileri'!F58</f>
        <v>0</v>
      </c>
      <c r="O73" s="255">
        <f t="shared" si="19"/>
        <v>0</v>
      </c>
      <c r="P73" s="255">
        <f t="shared" si="20"/>
        <v>0</v>
      </c>
      <c r="Q73" s="255">
        <f t="shared" si="21"/>
        <v>0</v>
      </c>
      <c r="R73" s="255">
        <f t="shared" si="22"/>
        <v>0</v>
      </c>
      <c r="S73" s="255">
        <f t="shared" ref="S73:S91" si="24">IF(ISERROR(ROUNDUP(MIN(O73,Q73),0)),0,ROUNDUP(MIN(O73,Q73),0))</f>
        <v>0</v>
      </c>
      <c r="T73" s="255">
        <f t="shared" ref="T73:T91" si="25">IF(ISERROR(ROUNDUP(MIN(P73,R73),0)),0,ROUNDUP(MIN(P73,R73),0))</f>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3"/>
        <v/>
      </c>
      <c r="M74" s="253" t="str">
        <f t="shared" si="18"/>
        <v/>
      </c>
      <c r="N74" s="254">
        <f>'Proje ve Personel Bilgileri'!F59</f>
        <v>0</v>
      </c>
      <c r="O74" s="255">
        <f t="shared" si="19"/>
        <v>0</v>
      </c>
      <c r="P74" s="255">
        <f t="shared" si="20"/>
        <v>0</v>
      </c>
      <c r="Q74" s="255">
        <f t="shared" si="21"/>
        <v>0</v>
      </c>
      <c r="R74" s="255">
        <f t="shared" si="22"/>
        <v>0</v>
      </c>
      <c r="S74" s="255">
        <f t="shared" si="24"/>
        <v>0</v>
      </c>
      <c r="T74" s="255">
        <f t="shared" si="25"/>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3"/>
        <v/>
      </c>
      <c r="M75" s="253" t="str">
        <f t="shared" si="18"/>
        <v/>
      </c>
      <c r="N75" s="254">
        <f>'Proje ve Personel Bilgileri'!F60</f>
        <v>0</v>
      </c>
      <c r="O75" s="255">
        <f t="shared" si="19"/>
        <v>0</v>
      </c>
      <c r="P75" s="255">
        <f t="shared" si="20"/>
        <v>0</v>
      </c>
      <c r="Q75" s="255">
        <f t="shared" si="21"/>
        <v>0</v>
      </c>
      <c r="R75" s="255">
        <f t="shared" si="22"/>
        <v>0</v>
      </c>
      <c r="S75" s="255">
        <f t="shared" si="24"/>
        <v>0</v>
      </c>
      <c r="T75" s="255">
        <f t="shared" si="25"/>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3"/>
        <v/>
      </c>
      <c r="M76" s="253" t="str">
        <f t="shared" si="18"/>
        <v/>
      </c>
      <c r="N76" s="254">
        <f>'Proje ve Personel Bilgileri'!F61</f>
        <v>0</v>
      </c>
      <c r="O76" s="255">
        <f t="shared" si="19"/>
        <v>0</v>
      </c>
      <c r="P76" s="255">
        <f t="shared" si="20"/>
        <v>0</v>
      </c>
      <c r="Q76" s="255">
        <f t="shared" si="21"/>
        <v>0</v>
      </c>
      <c r="R76" s="255">
        <f t="shared" si="22"/>
        <v>0</v>
      </c>
      <c r="S76" s="255">
        <f t="shared" si="24"/>
        <v>0</v>
      </c>
      <c r="T76" s="255">
        <f t="shared" si="25"/>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3"/>
        <v/>
      </c>
      <c r="M77" s="253" t="str">
        <f t="shared" si="18"/>
        <v/>
      </c>
      <c r="N77" s="254">
        <f>'Proje ve Personel Bilgileri'!F62</f>
        <v>0</v>
      </c>
      <c r="O77" s="255">
        <f t="shared" si="19"/>
        <v>0</v>
      </c>
      <c r="P77" s="255">
        <f t="shared" si="20"/>
        <v>0</v>
      </c>
      <c r="Q77" s="255">
        <f t="shared" si="21"/>
        <v>0</v>
      </c>
      <c r="R77" s="255">
        <f t="shared" si="22"/>
        <v>0</v>
      </c>
      <c r="S77" s="255">
        <f t="shared" si="24"/>
        <v>0</v>
      </c>
      <c r="T77" s="255">
        <f t="shared" si="25"/>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3"/>
        <v/>
      </c>
      <c r="M78" s="253" t="str">
        <f t="shared" si="18"/>
        <v/>
      </c>
      <c r="N78" s="254">
        <f>'Proje ve Personel Bilgileri'!F63</f>
        <v>0</v>
      </c>
      <c r="O78" s="255">
        <f t="shared" si="19"/>
        <v>0</v>
      </c>
      <c r="P78" s="255">
        <f t="shared" si="20"/>
        <v>0</v>
      </c>
      <c r="Q78" s="255">
        <f t="shared" si="21"/>
        <v>0</v>
      </c>
      <c r="R78" s="255">
        <f t="shared" si="22"/>
        <v>0</v>
      </c>
      <c r="S78" s="255">
        <f t="shared" si="24"/>
        <v>0</v>
      </c>
      <c r="T78" s="255">
        <f t="shared" si="25"/>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3"/>
        <v/>
      </c>
      <c r="M79" s="253" t="str">
        <f t="shared" si="18"/>
        <v/>
      </c>
      <c r="N79" s="254">
        <f>'Proje ve Personel Bilgileri'!F64</f>
        <v>0</v>
      </c>
      <c r="O79" s="255">
        <f t="shared" si="19"/>
        <v>0</v>
      </c>
      <c r="P79" s="255">
        <f t="shared" si="20"/>
        <v>0</v>
      </c>
      <c r="Q79" s="255">
        <f t="shared" si="21"/>
        <v>0</v>
      </c>
      <c r="R79" s="255">
        <f t="shared" si="22"/>
        <v>0</v>
      </c>
      <c r="S79" s="255">
        <f t="shared" si="24"/>
        <v>0</v>
      </c>
      <c r="T79" s="255">
        <f t="shared" si="25"/>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3"/>
        <v/>
      </c>
      <c r="M80" s="253" t="str">
        <f t="shared" si="18"/>
        <v/>
      </c>
      <c r="N80" s="254">
        <f>'Proje ve Personel Bilgileri'!F65</f>
        <v>0</v>
      </c>
      <c r="O80" s="255">
        <f t="shared" si="19"/>
        <v>0</v>
      </c>
      <c r="P80" s="255">
        <f t="shared" si="20"/>
        <v>0</v>
      </c>
      <c r="Q80" s="255">
        <f t="shared" si="21"/>
        <v>0</v>
      </c>
      <c r="R80" s="255">
        <f t="shared" si="22"/>
        <v>0</v>
      </c>
      <c r="S80" s="255">
        <f t="shared" si="24"/>
        <v>0</v>
      </c>
      <c r="T80" s="255">
        <f t="shared" si="25"/>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3"/>
        <v/>
      </c>
      <c r="M81" s="253" t="str">
        <f t="shared" si="18"/>
        <v/>
      </c>
      <c r="N81" s="254">
        <f>'Proje ve Personel Bilgileri'!F66</f>
        <v>0</v>
      </c>
      <c r="O81" s="255">
        <f t="shared" si="19"/>
        <v>0</v>
      </c>
      <c r="P81" s="255">
        <f t="shared" si="20"/>
        <v>0</v>
      </c>
      <c r="Q81" s="255">
        <f t="shared" si="21"/>
        <v>0</v>
      </c>
      <c r="R81" s="255">
        <f t="shared" si="22"/>
        <v>0</v>
      </c>
      <c r="S81" s="255">
        <f t="shared" si="24"/>
        <v>0</v>
      </c>
      <c r="T81" s="255">
        <f t="shared" si="25"/>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3"/>
        <v/>
      </c>
      <c r="M82" s="253" t="str">
        <f t="shared" si="18"/>
        <v/>
      </c>
      <c r="N82" s="254">
        <f>'Proje ve Personel Bilgileri'!F67</f>
        <v>0</v>
      </c>
      <c r="O82" s="255">
        <f t="shared" si="19"/>
        <v>0</v>
      </c>
      <c r="P82" s="255">
        <f t="shared" si="20"/>
        <v>0</v>
      </c>
      <c r="Q82" s="255">
        <f t="shared" si="21"/>
        <v>0</v>
      </c>
      <c r="R82" s="255">
        <f t="shared" si="22"/>
        <v>0</v>
      </c>
      <c r="S82" s="255">
        <f t="shared" si="24"/>
        <v>0</v>
      </c>
      <c r="T82" s="255">
        <f t="shared" si="25"/>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3"/>
        <v/>
      </c>
      <c r="M83" s="253" t="str">
        <f t="shared" si="18"/>
        <v/>
      </c>
      <c r="N83" s="254">
        <f>'Proje ve Personel Bilgileri'!F68</f>
        <v>0</v>
      </c>
      <c r="O83" s="255">
        <f t="shared" si="19"/>
        <v>0</v>
      </c>
      <c r="P83" s="255">
        <f t="shared" si="20"/>
        <v>0</v>
      </c>
      <c r="Q83" s="255">
        <f t="shared" si="21"/>
        <v>0</v>
      </c>
      <c r="R83" s="255">
        <f t="shared" si="22"/>
        <v>0</v>
      </c>
      <c r="S83" s="255">
        <f t="shared" si="24"/>
        <v>0</v>
      </c>
      <c r="T83" s="255">
        <f t="shared" si="25"/>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3"/>
        <v/>
      </c>
      <c r="M84" s="253" t="str">
        <f t="shared" si="18"/>
        <v/>
      </c>
      <c r="N84" s="254">
        <f>'Proje ve Personel Bilgileri'!F69</f>
        <v>0</v>
      </c>
      <c r="O84" s="255">
        <f t="shared" si="19"/>
        <v>0</v>
      </c>
      <c r="P84" s="255">
        <f t="shared" si="20"/>
        <v>0</v>
      </c>
      <c r="Q84" s="255">
        <f t="shared" si="21"/>
        <v>0</v>
      </c>
      <c r="R84" s="255">
        <f t="shared" si="22"/>
        <v>0</v>
      </c>
      <c r="S84" s="255">
        <f t="shared" si="24"/>
        <v>0</v>
      </c>
      <c r="T84" s="255">
        <f t="shared" si="25"/>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3"/>
        <v/>
      </c>
      <c r="M85" s="253" t="str">
        <f t="shared" si="18"/>
        <v/>
      </c>
      <c r="N85" s="254">
        <f>'Proje ve Personel Bilgileri'!F70</f>
        <v>0</v>
      </c>
      <c r="O85" s="255">
        <f t="shared" si="19"/>
        <v>0</v>
      </c>
      <c r="P85" s="255">
        <f t="shared" si="20"/>
        <v>0</v>
      </c>
      <c r="Q85" s="255">
        <f t="shared" si="21"/>
        <v>0</v>
      </c>
      <c r="R85" s="255">
        <f t="shared" si="22"/>
        <v>0</v>
      </c>
      <c r="S85" s="255">
        <f t="shared" si="24"/>
        <v>0</v>
      </c>
      <c r="T85" s="255">
        <f t="shared" si="25"/>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3"/>
        <v/>
      </c>
      <c r="M86" s="253" t="str">
        <f t="shared" si="18"/>
        <v/>
      </c>
      <c r="N86" s="254">
        <f>'Proje ve Personel Bilgileri'!F71</f>
        <v>0</v>
      </c>
      <c r="O86" s="255">
        <f t="shared" si="19"/>
        <v>0</v>
      </c>
      <c r="P86" s="255">
        <f t="shared" si="20"/>
        <v>0</v>
      </c>
      <c r="Q86" s="255">
        <f t="shared" si="21"/>
        <v>0</v>
      </c>
      <c r="R86" s="255">
        <f t="shared" si="22"/>
        <v>0</v>
      </c>
      <c r="S86" s="255">
        <f t="shared" si="24"/>
        <v>0</v>
      </c>
      <c r="T86" s="255">
        <f t="shared" si="25"/>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3"/>
        <v/>
      </c>
      <c r="M87" s="253" t="str">
        <f t="shared" si="18"/>
        <v/>
      </c>
      <c r="N87" s="254">
        <f>'Proje ve Personel Bilgileri'!F72</f>
        <v>0</v>
      </c>
      <c r="O87" s="255">
        <f t="shared" si="19"/>
        <v>0</v>
      </c>
      <c r="P87" s="255">
        <f t="shared" si="20"/>
        <v>0</v>
      </c>
      <c r="Q87" s="255">
        <f t="shared" si="21"/>
        <v>0</v>
      </c>
      <c r="R87" s="255">
        <f t="shared" si="22"/>
        <v>0</v>
      </c>
      <c r="S87" s="255">
        <f t="shared" si="24"/>
        <v>0</v>
      </c>
      <c r="T87" s="255">
        <f t="shared" si="25"/>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3"/>
        <v/>
      </c>
      <c r="M88" s="253" t="str">
        <f t="shared" si="18"/>
        <v/>
      </c>
      <c r="N88" s="254">
        <f>'Proje ve Personel Bilgileri'!F73</f>
        <v>0</v>
      </c>
      <c r="O88" s="255">
        <f t="shared" si="19"/>
        <v>0</v>
      </c>
      <c r="P88" s="255">
        <f t="shared" si="20"/>
        <v>0</v>
      </c>
      <c r="Q88" s="255">
        <f t="shared" si="21"/>
        <v>0</v>
      </c>
      <c r="R88" s="255">
        <f t="shared" si="22"/>
        <v>0</v>
      </c>
      <c r="S88" s="255">
        <f t="shared" si="24"/>
        <v>0</v>
      </c>
      <c r="T88" s="255">
        <f t="shared" si="25"/>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3"/>
        <v/>
      </c>
      <c r="M89" s="253" t="str">
        <f t="shared" si="18"/>
        <v/>
      </c>
      <c r="N89" s="254">
        <f>'Proje ve Personel Bilgileri'!F74</f>
        <v>0</v>
      </c>
      <c r="O89" s="255">
        <f t="shared" si="19"/>
        <v>0</v>
      </c>
      <c r="P89" s="255">
        <f t="shared" si="20"/>
        <v>0</v>
      </c>
      <c r="Q89" s="255">
        <f t="shared" si="21"/>
        <v>0</v>
      </c>
      <c r="R89" s="255">
        <f t="shared" si="22"/>
        <v>0</v>
      </c>
      <c r="S89" s="255">
        <f t="shared" si="24"/>
        <v>0</v>
      </c>
      <c r="T89" s="255">
        <f t="shared" si="25"/>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3"/>
        <v/>
      </c>
      <c r="M90" s="253" t="str">
        <f t="shared" si="18"/>
        <v/>
      </c>
      <c r="N90" s="254">
        <f>'Proje ve Personel Bilgileri'!F75</f>
        <v>0</v>
      </c>
      <c r="O90" s="255">
        <f t="shared" si="19"/>
        <v>0</v>
      </c>
      <c r="P90" s="255">
        <f t="shared" si="20"/>
        <v>0</v>
      </c>
      <c r="Q90" s="255">
        <f t="shared" si="21"/>
        <v>0</v>
      </c>
      <c r="R90" s="255">
        <f t="shared" si="22"/>
        <v>0</v>
      </c>
      <c r="S90" s="255">
        <f t="shared" si="24"/>
        <v>0</v>
      </c>
      <c r="T90" s="255">
        <f t="shared" si="25"/>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3"/>
        <v/>
      </c>
      <c r="M91" s="253" t="str">
        <f t="shared" si="18"/>
        <v/>
      </c>
      <c r="N91" s="254">
        <f>'Proje ve Personel Bilgileri'!F76</f>
        <v>0</v>
      </c>
      <c r="O91" s="255">
        <f t="shared" si="19"/>
        <v>0</v>
      </c>
      <c r="P91" s="255">
        <f t="shared" si="20"/>
        <v>0</v>
      </c>
      <c r="Q91" s="255">
        <f t="shared" si="21"/>
        <v>0</v>
      </c>
      <c r="R91" s="255">
        <f t="shared" si="22"/>
        <v>0</v>
      </c>
      <c r="S91" s="255">
        <f t="shared" si="24"/>
        <v>0</v>
      </c>
      <c r="T91" s="255">
        <f t="shared" si="25"/>
        <v>0</v>
      </c>
      <c r="U91" s="227">
        <f>IF(COUNTA(C72:K91)&gt;0,1,0)</f>
        <v>0</v>
      </c>
    </row>
    <row r="92" spans="1:21" s="130" customFormat="1" ht="29.25" customHeight="1" thickBot="1" x14ac:dyDescent="0.3">
      <c r="A92" s="417" t="s">
        <v>46</v>
      </c>
      <c r="B92" s="418"/>
      <c r="C92" s="260" t="str">
        <f t="shared" ref="C92:J92" si="26">IF($L$92&gt;0,SUM(C72:C91),"")</f>
        <v/>
      </c>
      <c r="D92" s="261" t="str">
        <f t="shared" si="26"/>
        <v/>
      </c>
      <c r="E92" s="261" t="str">
        <f t="shared" si="26"/>
        <v/>
      </c>
      <c r="F92" s="261" t="str">
        <f t="shared" si="26"/>
        <v/>
      </c>
      <c r="G92" s="261" t="str">
        <f t="shared" si="26"/>
        <v/>
      </c>
      <c r="H92" s="261" t="str">
        <f t="shared" si="26"/>
        <v/>
      </c>
      <c r="I92" s="261" t="str">
        <f t="shared" si="26"/>
        <v/>
      </c>
      <c r="J92" s="261" t="str">
        <f t="shared" si="26"/>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46091</v>
      </c>
      <c r="C95" s="413" t="s">
        <v>44</v>
      </c>
      <c r="D95" s="413"/>
      <c r="E95" s="342" t="s">
        <v>180</v>
      </c>
      <c r="F95" s="344" t="str">
        <f>IF(kurulusyetkilisi&gt;0,kurulusyetkilisi,"")</f>
        <v/>
      </c>
      <c r="G95" s="342"/>
      <c r="H95" s="131"/>
      <c r="I95" s="131"/>
      <c r="J95" s="131"/>
    </row>
    <row r="96" spans="1:21" ht="19.5" x14ac:dyDescent="0.3">
      <c r="A96" s="346"/>
      <c r="B96" s="346"/>
      <c r="C96" s="413" t="s">
        <v>45</v>
      </c>
      <c r="D96" s="413"/>
      <c r="E96" s="414"/>
      <c r="F96" s="414"/>
      <c r="G96" s="414"/>
      <c r="H96" s="107"/>
      <c r="I96" s="107"/>
      <c r="J96" s="107"/>
    </row>
    <row r="97" spans="1:20" ht="15.75" x14ac:dyDescent="0.25">
      <c r="A97" s="415" t="s">
        <v>33</v>
      </c>
      <c r="B97" s="415"/>
      <c r="C97" s="415"/>
      <c r="D97" s="415"/>
      <c r="E97" s="415"/>
      <c r="F97" s="415"/>
      <c r="G97" s="415"/>
      <c r="H97" s="415"/>
      <c r="I97" s="415"/>
      <c r="J97" s="415"/>
      <c r="K97" s="415"/>
      <c r="L97" s="415"/>
      <c r="M97" s="170"/>
      <c r="N97" s="140"/>
      <c r="O97" s="270"/>
    </row>
    <row r="98" spans="1:20" x14ac:dyDescent="0.25">
      <c r="A98" s="419" t="str">
        <f>IF(YilDonem&lt;&gt;"",CONCATENATE(YilDonem," dönemi"),"")</f>
        <v/>
      </c>
      <c r="B98" s="419"/>
      <c r="C98" s="419"/>
      <c r="D98" s="419"/>
      <c r="E98" s="419"/>
      <c r="F98" s="419"/>
      <c r="G98" s="419"/>
      <c r="H98" s="419"/>
      <c r="I98" s="419"/>
      <c r="J98" s="419"/>
      <c r="K98" s="419"/>
      <c r="L98" s="419"/>
    </row>
    <row r="99" spans="1:20" ht="15.75" thickBot="1" x14ac:dyDescent="0.3">
      <c r="B99" s="91"/>
      <c r="C99" s="91"/>
      <c r="D99" s="91"/>
      <c r="E99" s="433" t="str">
        <f>IF(YilDonem&lt;&gt;"",CONCATENATE(IF(Dönem=1,"OCAK",IF(Dönem=2,"TEMMUZ","")),"  ayına aittir."),"")</f>
        <v/>
      </c>
      <c r="F99" s="433"/>
      <c r="G99" s="433"/>
      <c r="H99" s="433"/>
      <c r="I99" s="91"/>
      <c r="J99" s="91"/>
      <c r="K99" s="91"/>
      <c r="L99" s="92" t="s">
        <v>41</v>
      </c>
    </row>
    <row r="100" spans="1:20" ht="31.7" customHeight="1" thickBot="1" x14ac:dyDescent="0.3">
      <c r="A100" s="93" t="s">
        <v>1</v>
      </c>
      <c r="B100" s="420" t="str">
        <f>IF(ProjeNo&gt;0,ProjeNo,"")</f>
        <v/>
      </c>
      <c r="C100" s="421"/>
      <c r="D100" s="421"/>
      <c r="E100" s="421"/>
      <c r="F100" s="421"/>
      <c r="G100" s="421"/>
      <c r="H100" s="421"/>
      <c r="I100" s="421"/>
      <c r="J100" s="421"/>
      <c r="K100" s="421"/>
      <c r="L100" s="422"/>
    </row>
    <row r="101" spans="1:20" ht="31.7" customHeight="1" thickBot="1" x14ac:dyDescent="0.3">
      <c r="A101" s="94" t="s">
        <v>11</v>
      </c>
      <c r="B101" s="423" t="str">
        <f>IF(ProjeAdi&gt;0,ProjeAdi,"")</f>
        <v/>
      </c>
      <c r="C101" s="424"/>
      <c r="D101" s="424"/>
      <c r="E101" s="424"/>
      <c r="F101" s="424"/>
      <c r="G101" s="424"/>
      <c r="H101" s="424"/>
      <c r="I101" s="424"/>
      <c r="J101" s="424"/>
      <c r="K101" s="424"/>
      <c r="L101" s="425"/>
    </row>
    <row r="102" spans="1:20" ht="31.7" customHeight="1" thickBot="1" x14ac:dyDescent="0.3">
      <c r="A102" s="426" t="s">
        <v>7</v>
      </c>
      <c r="B102" s="426" t="s">
        <v>8</v>
      </c>
      <c r="C102" s="426" t="s">
        <v>34</v>
      </c>
      <c r="D102" s="426" t="s">
        <v>143</v>
      </c>
      <c r="E102" s="426" t="s">
        <v>35</v>
      </c>
      <c r="F102" s="426" t="s">
        <v>38</v>
      </c>
      <c r="G102" s="428" t="s">
        <v>36</v>
      </c>
      <c r="H102" s="430" t="s">
        <v>172</v>
      </c>
      <c r="I102" s="431"/>
      <c r="J102" s="431"/>
      <c r="K102" s="432"/>
      <c r="L102" s="426" t="s">
        <v>37</v>
      </c>
      <c r="O102" s="416" t="s">
        <v>42</v>
      </c>
      <c r="P102" s="416"/>
      <c r="Q102" s="416" t="s">
        <v>48</v>
      </c>
      <c r="R102" s="416"/>
      <c r="S102" s="416" t="s">
        <v>49</v>
      </c>
      <c r="T102" s="416"/>
    </row>
    <row r="103" spans="1:20" s="172" customFormat="1" ht="90.75" thickBot="1" x14ac:dyDescent="0.3">
      <c r="A103" s="427"/>
      <c r="B103" s="427"/>
      <c r="C103" s="427"/>
      <c r="D103" s="427"/>
      <c r="E103" s="427"/>
      <c r="F103" s="427"/>
      <c r="G103" s="429"/>
      <c r="H103" s="95" t="s">
        <v>140</v>
      </c>
      <c r="I103" s="95" t="s">
        <v>174</v>
      </c>
      <c r="J103" s="95" t="s">
        <v>182</v>
      </c>
      <c r="K103" s="95" t="s">
        <v>183</v>
      </c>
      <c r="L103" s="427"/>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7">IF(OR(F104&gt;S104,G104&gt;T104),"Toplam maliyetin hesaplanabilmesi için SGK işveren payı ve işsizlik sigortası işveren payının tavan değerleri aşmaması gerekmektedir.","")</f>
        <v/>
      </c>
      <c r="N104" s="254">
        <f>'Proje ve Personel Bilgileri'!F77</f>
        <v>0</v>
      </c>
      <c r="O104" s="255">
        <f t="shared" ref="O104:O123" si="28">IFERROR(IF(N104="EVET",VLOOKUP(YilDonem,SGKTAVAN,2,0)*0.2475,VLOOKUP(YilDonem,SGKTAVAN,2,0)*0.2175),0)</f>
        <v>0</v>
      </c>
      <c r="P104" s="255">
        <f t="shared" ref="P104:P123" si="29">IFERROR(IF(N104="EVET",0,VLOOKUP(YilDonem,SGKTAVAN,2,0)*0.02),0)</f>
        <v>0</v>
      </c>
      <c r="Q104" s="255">
        <f t="shared" ref="Q104:Q123" si="30">IF(N104="EVET",(D104+E104)*0.2475,(D104+E104)*0.2175)</f>
        <v>0</v>
      </c>
      <c r="R104" s="255">
        <f t="shared" ref="R104:R123" si="31">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32">IF(B105&lt;&gt;"",IF(OR(F105&gt;S105,G105&gt;T105),0,D105+E105+F105+G105-H105-I105-J105-K105),"")</f>
        <v/>
      </c>
      <c r="M105" s="253" t="str">
        <f t="shared" si="27"/>
        <v/>
      </c>
      <c r="N105" s="254">
        <f>'Proje ve Personel Bilgileri'!F78</f>
        <v>0</v>
      </c>
      <c r="O105" s="255">
        <f t="shared" si="28"/>
        <v>0</v>
      </c>
      <c r="P105" s="255">
        <f t="shared" si="29"/>
        <v>0</v>
      </c>
      <c r="Q105" s="255">
        <f t="shared" si="30"/>
        <v>0</v>
      </c>
      <c r="R105" s="255">
        <f t="shared" si="31"/>
        <v>0</v>
      </c>
      <c r="S105" s="255">
        <f t="shared" ref="S105:S123" si="33">IF(ISERROR(ROUNDUP(MIN(O105,Q105),0)),0,ROUNDUP(MIN(O105,Q105),0))</f>
        <v>0</v>
      </c>
      <c r="T105" s="255">
        <f t="shared" ref="T105:T123" si="34">IF(ISERROR(ROUNDUP(MIN(P105,R105),0)),0,ROUNDUP(MIN(P105,R105),0))</f>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32"/>
        <v/>
      </c>
      <c r="M106" s="253" t="str">
        <f t="shared" si="27"/>
        <v/>
      </c>
      <c r="N106" s="254">
        <f>'Proje ve Personel Bilgileri'!F79</f>
        <v>0</v>
      </c>
      <c r="O106" s="255">
        <f t="shared" si="28"/>
        <v>0</v>
      </c>
      <c r="P106" s="255">
        <f t="shared" si="29"/>
        <v>0</v>
      </c>
      <c r="Q106" s="255">
        <f t="shared" si="30"/>
        <v>0</v>
      </c>
      <c r="R106" s="255">
        <f t="shared" si="31"/>
        <v>0</v>
      </c>
      <c r="S106" s="255">
        <f t="shared" si="33"/>
        <v>0</v>
      </c>
      <c r="T106" s="255">
        <f t="shared" si="34"/>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32"/>
        <v/>
      </c>
      <c r="M107" s="253" t="str">
        <f t="shared" si="27"/>
        <v/>
      </c>
      <c r="N107" s="254">
        <f>'Proje ve Personel Bilgileri'!F80</f>
        <v>0</v>
      </c>
      <c r="O107" s="255">
        <f t="shared" si="28"/>
        <v>0</v>
      </c>
      <c r="P107" s="255">
        <f t="shared" si="29"/>
        <v>0</v>
      </c>
      <c r="Q107" s="255">
        <f t="shared" si="30"/>
        <v>0</v>
      </c>
      <c r="R107" s="255">
        <f t="shared" si="31"/>
        <v>0</v>
      </c>
      <c r="S107" s="255">
        <f t="shared" si="33"/>
        <v>0</v>
      </c>
      <c r="T107" s="255">
        <f t="shared" si="34"/>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32"/>
        <v/>
      </c>
      <c r="M108" s="253" t="str">
        <f t="shared" si="27"/>
        <v/>
      </c>
      <c r="N108" s="254">
        <f>'Proje ve Personel Bilgileri'!F81</f>
        <v>0</v>
      </c>
      <c r="O108" s="255">
        <f t="shared" si="28"/>
        <v>0</v>
      </c>
      <c r="P108" s="255">
        <f t="shared" si="29"/>
        <v>0</v>
      </c>
      <c r="Q108" s="255">
        <f t="shared" si="30"/>
        <v>0</v>
      </c>
      <c r="R108" s="255">
        <f t="shared" si="31"/>
        <v>0</v>
      </c>
      <c r="S108" s="255">
        <f t="shared" si="33"/>
        <v>0</v>
      </c>
      <c r="T108" s="255">
        <f t="shared" si="34"/>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32"/>
        <v/>
      </c>
      <c r="M109" s="253" t="str">
        <f t="shared" si="27"/>
        <v/>
      </c>
      <c r="N109" s="254">
        <f>'Proje ve Personel Bilgileri'!F82</f>
        <v>0</v>
      </c>
      <c r="O109" s="255">
        <f t="shared" si="28"/>
        <v>0</v>
      </c>
      <c r="P109" s="255">
        <f t="shared" si="29"/>
        <v>0</v>
      </c>
      <c r="Q109" s="255">
        <f t="shared" si="30"/>
        <v>0</v>
      </c>
      <c r="R109" s="255">
        <f t="shared" si="31"/>
        <v>0</v>
      </c>
      <c r="S109" s="255">
        <f t="shared" si="33"/>
        <v>0</v>
      </c>
      <c r="T109" s="255">
        <f t="shared" si="34"/>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32"/>
        <v/>
      </c>
      <c r="M110" s="253" t="str">
        <f t="shared" si="27"/>
        <v/>
      </c>
      <c r="N110" s="254">
        <f>'Proje ve Personel Bilgileri'!F83</f>
        <v>0</v>
      </c>
      <c r="O110" s="255">
        <f t="shared" si="28"/>
        <v>0</v>
      </c>
      <c r="P110" s="255">
        <f t="shared" si="29"/>
        <v>0</v>
      </c>
      <c r="Q110" s="255">
        <f t="shared" si="30"/>
        <v>0</v>
      </c>
      <c r="R110" s="255">
        <f t="shared" si="31"/>
        <v>0</v>
      </c>
      <c r="S110" s="255">
        <f t="shared" si="33"/>
        <v>0</v>
      </c>
      <c r="T110" s="255">
        <f t="shared" si="34"/>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32"/>
        <v/>
      </c>
      <c r="M111" s="253" t="str">
        <f t="shared" si="27"/>
        <v/>
      </c>
      <c r="N111" s="254">
        <f>'Proje ve Personel Bilgileri'!F84</f>
        <v>0</v>
      </c>
      <c r="O111" s="255">
        <f t="shared" si="28"/>
        <v>0</v>
      </c>
      <c r="P111" s="255">
        <f t="shared" si="29"/>
        <v>0</v>
      </c>
      <c r="Q111" s="255">
        <f t="shared" si="30"/>
        <v>0</v>
      </c>
      <c r="R111" s="255">
        <f t="shared" si="31"/>
        <v>0</v>
      </c>
      <c r="S111" s="255">
        <f t="shared" si="33"/>
        <v>0</v>
      </c>
      <c r="T111" s="255">
        <f t="shared" si="34"/>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32"/>
        <v/>
      </c>
      <c r="M112" s="253" t="str">
        <f t="shared" si="27"/>
        <v/>
      </c>
      <c r="N112" s="254">
        <f>'Proje ve Personel Bilgileri'!F85</f>
        <v>0</v>
      </c>
      <c r="O112" s="255">
        <f t="shared" si="28"/>
        <v>0</v>
      </c>
      <c r="P112" s="255">
        <f t="shared" si="29"/>
        <v>0</v>
      </c>
      <c r="Q112" s="255">
        <f t="shared" si="30"/>
        <v>0</v>
      </c>
      <c r="R112" s="255">
        <f t="shared" si="31"/>
        <v>0</v>
      </c>
      <c r="S112" s="255">
        <f t="shared" si="33"/>
        <v>0</v>
      </c>
      <c r="T112" s="255">
        <f t="shared" si="34"/>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32"/>
        <v/>
      </c>
      <c r="M113" s="253" t="str">
        <f t="shared" si="27"/>
        <v/>
      </c>
      <c r="N113" s="254">
        <f>'Proje ve Personel Bilgileri'!F86</f>
        <v>0</v>
      </c>
      <c r="O113" s="255">
        <f t="shared" si="28"/>
        <v>0</v>
      </c>
      <c r="P113" s="255">
        <f t="shared" si="29"/>
        <v>0</v>
      </c>
      <c r="Q113" s="255">
        <f t="shared" si="30"/>
        <v>0</v>
      </c>
      <c r="R113" s="255">
        <f t="shared" si="31"/>
        <v>0</v>
      </c>
      <c r="S113" s="255">
        <f t="shared" si="33"/>
        <v>0</v>
      </c>
      <c r="T113" s="255">
        <f t="shared" si="34"/>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32"/>
        <v/>
      </c>
      <c r="M114" s="253" t="str">
        <f t="shared" si="27"/>
        <v/>
      </c>
      <c r="N114" s="254">
        <f>'Proje ve Personel Bilgileri'!F87</f>
        <v>0</v>
      </c>
      <c r="O114" s="255">
        <f t="shared" si="28"/>
        <v>0</v>
      </c>
      <c r="P114" s="255">
        <f t="shared" si="29"/>
        <v>0</v>
      </c>
      <c r="Q114" s="255">
        <f t="shared" si="30"/>
        <v>0</v>
      </c>
      <c r="R114" s="255">
        <f t="shared" si="31"/>
        <v>0</v>
      </c>
      <c r="S114" s="255">
        <f t="shared" si="33"/>
        <v>0</v>
      </c>
      <c r="T114" s="255">
        <f t="shared" si="34"/>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32"/>
        <v/>
      </c>
      <c r="M115" s="253" t="str">
        <f t="shared" si="27"/>
        <v/>
      </c>
      <c r="N115" s="254">
        <f>'Proje ve Personel Bilgileri'!F88</f>
        <v>0</v>
      </c>
      <c r="O115" s="255">
        <f t="shared" si="28"/>
        <v>0</v>
      </c>
      <c r="P115" s="255">
        <f t="shared" si="29"/>
        <v>0</v>
      </c>
      <c r="Q115" s="255">
        <f t="shared" si="30"/>
        <v>0</v>
      </c>
      <c r="R115" s="255">
        <f t="shared" si="31"/>
        <v>0</v>
      </c>
      <c r="S115" s="255">
        <f t="shared" si="33"/>
        <v>0</v>
      </c>
      <c r="T115" s="255">
        <f t="shared" si="34"/>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32"/>
        <v/>
      </c>
      <c r="M116" s="253" t="str">
        <f t="shared" si="27"/>
        <v/>
      </c>
      <c r="N116" s="254">
        <f>'Proje ve Personel Bilgileri'!F89</f>
        <v>0</v>
      </c>
      <c r="O116" s="255">
        <f t="shared" si="28"/>
        <v>0</v>
      </c>
      <c r="P116" s="255">
        <f t="shared" si="29"/>
        <v>0</v>
      </c>
      <c r="Q116" s="255">
        <f t="shared" si="30"/>
        <v>0</v>
      </c>
      <c r="R116" s="255">
        <f t="shared" si="31"/>
        <v>0</v>
      </c>
      <c r="S116" s="255">
        <f t="shared" si="33"/>
        <v>0</v>
      </c>
      <c r="T116" s="255">
        <f t="shared" si="34"/>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32"/>
        <v/>
      </c>
      <c r="M117" s="253" t="str">
        <f t="shared" si="27"/>
        <v/>
      </c>
      <c r="N117" s="254">
        <f>'Proje ve Personel Bilgileri'!F90</f>
        <v>0</v>
      </c>
      <c r="O117" s="255">
        <f t="shared" si="28"/>
        <v>0</v>
      </c>
      <c r="P117" s="255">
        <f t="shared" si="29"/>
        <v>0</v>
      </c>
      <c r="Q117" s="255">
        <f t="shared" si="30"/>
        <v>0</v>
      </c>
      <c r="R117" s="255">
        <f t="shared" si="31"/>
        <v>0</v>
      </c>
      <c r="S117" s="255">
        <f t="shared" si="33"/>
        <v>0</v>
      </c>
      <c r="T117" s="255">
        <f t="shared" si="34"/>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32"/>
        <v/>
      </c>
      <c r="M118" s="253" t="str">
        <f t="shared" si="27"/>
        <v/>
      </c>
      <c r="N118" s="254">
        <f>'Proje ve Personel Bilgileri'!F91</f>
        <v>0</v>
      </c>
      <c r="O118" s="255">
        <f t="shared" si="28"/>
        <v>0</v>
      </c>
      <c r="P118" s="255">
        <f t="shared" si="29"/>
        <v>0</v>
      </c>
      <c r="Q118" s="255">
        <f t="shared" si="30"/>
        <v>0</v>
      </c>
      <c r="R118" s="255">
        <f t="shared" si="31"/>
        <v>0</v>
      </c>
      <c r="S118" s="255">
        <f t="shared" si="33"/>
        <v>0</v>
      </c>
      <c r="T118" s="255">
        <f t="shared" si="34"/>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32"/>
        <v/>
      </c>
      <c r="M119" s="253" t="str">
        <f t="shared" si="27"/>
        <v/>
      </c>
      <c r="N119" s="254">
        <f>'Proje ve Personel Bilgileri'!F92</f>
        <v>0</v>
      </c>
      <c r="O119" s="255">
        <f t="shared" si="28"/>
        <v>0</v>
      </c>
      <c r="P119" s="255">
        <f t="shared" si="29"/>
        <v>0</v>
      </c>
      <c r="Q119" s="255">
        <f t="shared" si="30"/>
        <v>0</v>
      </c>
      <c r="R119" s="255">
        <f t="shared" si="31"/>
        <v>0</v>
      </c>
      <c r="S119" s="255">
        <f t="shared" si="33"/>
        <v>0</v>
      </c>
      <c r="T119" s="255">
        <f t="shared" si="34"/>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32"/>
        <v/>
      </c>
      <c r="M120" s="253" t="str">
        <f t="shared" si="27"/>
        <v/>
      </c>
      <c r="N120" s="254">
        <f>'Proje ve Personel Bilgileri'!F93</f>
        <v>0</v>
      </c>
      <c r="O120" s="255">
        <f t="shared" si="28"/>
        <v>0</v>
      </c>
      <c r="P120" s="255">
        <f t="shared" si="29"/>
        <v>0</v>
      </c>
      <c r="Q120" s="255">
        <f t="shared" si="30"/>
        <v>0</v>
      </c>
      <c r="R120" s="255">
        <f t="shared" si="31"/>
        <v>0</v>
      </c>
      <c r="S120" s="255">
        <f t="shared" si="33"/>
        <v>0</v>
      </c>
      <c r="T120" s="255">
        <f t="shared" si="34"/>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32"/>
        <v/>
      </c>
      <c r="M121" s="253" t="str">
        <f t="shared" si="27"/>
        <v/>
      </c>
      <c r="N121" s="254">
        <f>'Proje ve Personel Bilgileri'!F94</f>
        <v>0</v>
      </c>
      <c r="O121" s="255">
        <f t="shared" si="28"/>
        <v>0</v>
      </c>
      <c r="P121" s="255">
        <f t="shared" si="29"/>
        <v>0</v>
      </c>
      <c r="Q121" s="255">
        <f t="shared" si="30"/>
        <v>0</v>
      </c>
      <c r="R121" s="255">
        <f t="shared" si="31"/>
        <v>0</v>
      </c>
      <c r="S121" s="255">
        <f t="shared" si="33"/>
        <v>0</v>
      </c>
      <c r="T121" s="255">
        <f t="shared" si="34"/>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32"/>
        <v/>
      </c>
      <c r="M122" s="253" t="str">
        <f t="shared" si="27"/>
        <v/>
      </c>
      <c r="N122" s="254">
        <f>'Proje ve Personel Bilgileri'!F95</f>
        <v>0</v>
      </c>
      <c r="O122" s="255">
        <f t="shared" si="28"/>
        <v>0</v>
      </c>
      <c r="P122" s="255">
        <f t="shared" si="29"/>
        <v>0</v>
      </c>
      <c r="Q122" s="255">
        <f t="shared" si="30"/>
        <v>0</v>
      </c>
      <c r="R122" s="255">
        <f t="shared" si="31"/>
        <v>0</v>
      </c>
      <c r="S122" s="255">
        <f t="shared" si="33"/>
        <v>0</v>
      </c>
      <c r="T122" s="255">
        <f t="shared" si="34"/>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32"/>
        <v/>
      </c>
      <c r="M123" s="253" t="str">
        <f t="shared" si="27"/>
        <v/>
      </c>
      <c r="N123" s="254">
        <f>'Proje ve Personel Bilgileri'!F96</f>
        <v>0</v>
      </c>
      <c r="O123" s="255">
        <f t="shared" si="28"/>
        <v>0</v>
      </c>
      <c r="P123" s="255">
        <f t="shared" si="29"/>
        <v>0</v>
      </c>
      <c r="Q123" s="255">
        <f t="shared" si="30"/>
        <v>0</v>
      </c>
      <c r="R123" s="255">
        <f t="shared" si="31"/>
        <v>0</v>
      </c>
      <c r="S123" s="255">
        <f t="shared" si="33"/>
        <v>0</v>
      </c>
      <c r="T123" s="255">
        <f t="shared" si="34"/>
        <v>0</v>
      </c>
      <c r="U123" s="227">
        <f>IF(COUNTA(C104:K123)&gt;0,1,0)</f>
        <v>0</v>
      </c>
    </row>
    <row r="124" spans="1:21" s="130" customFormat="1" ht="29.25" customHeight="1" thickBot="1" x14ac:dyDescent="0.3">
      <c r="A124" s="417" t="s">
        <v>46</v>
      </c>
      <c r="B124" s="418"/>
      <c r="C124" s="260" t="str">
        <f>IF($L$124&gt;0,SUM(C104:C123),"")</f>
        <v/>
      </c>
      <c r="D124" s="261" t="str">
        <f t="shared" ref="D124:J124" si="35">IF($L$124&gt;0,SUM(D104:D123),"")</f>
        <v/>
      </c>
      <c r="E124" s="261" t="str">
        <f t="shared" si="35"/>
        <v/>
      </c>
      <c r="F124" s="261" t="str">
        <f t="shared" si="35"/>
        <v/>
      </c>
      <c r="G124" s="261" t="str">
        <f t="shared" si="35"/>
        <v/>
      </c>
      <c r="H124" s="261" t="str">
        <f t="shared" si="35"/>
        <v/>
      </c>
      <c r="I124" s="261" t="str">
        <f t="shared" si="35"/>
        <v/>
      </c>
      <c r="J124" s="261" t="str">
        <f t="shared" si="35"/>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46091</v>
      </c>
      <c r="C127" s="413" t="s">
        <v>44</v>
      </c>
      <c r="D127" s="413"/>
      <c r="E127" s="342" t="s">
        <v>180</v>
      </c>
      <c r="F127" s="344" t="str">
        <f>IF(kurulusyetkilisi&gt;0,kurulusyetkilisi,"")</f>
        <v/>
      </c>
      <c r="G127" s="342"/>
      <c r="H127" s="131"/>
      <c r="I127" s="131"/>
      <c r="J127" s="131"/>
    </row>
    <row r="128" spans="1:21" ht="19.5" x14ac:dyDescent="0.3">
      <c r="A128" s="346"/>
      <c r="B128" s="346"/>
      <c r="C128" s="413" t="s">
        <v>45</v>
      </c>
      <c r="D128" s="413"/>
      <c r="E128" s="414"/>
      <c r="F128" s="414"/>
      <c r="G128" s="414"/>
      <c r="H128" s="107"/>
      <c r="I128" s="107"/>
      <c r="J128" s="107"/>
    </row>
    <row r="129" spans="1:20" ht="15.75" x14ac:dyDescent="0.25">
      <c r="A129" s="415" t="s">
        <v>33</v>
      </c>
      <c r="B129" s="415"/>
      <c r="C129" s="415"/>
      <c r="D129" s="415"/>
      <c r="E129" s="415"/>
      <c r="F129" s="415"/>
      <c r="G129" s="415"/>
      <c r="H129" s="415"/>
      <c r="I129" s="415"/>
      <c r="J129" s="415"/>
      <c r="K129" s="415"/>
      <c r="L129" s="415"/>
      <c r="M129" s="170"/>
      <c r="N129" s="140"/>
      <c r="O129" s="270"/>
    </row>
    <row r="130" spans="1:20" x14ac:dyDescent="0.25">
      <c r="A130" s="419" t="str">
        <f>IF(YilDonem&lt;&gt;"",CONCATENATE(YilDonem," dönemi"),"")</f>
        <v/>
      </c>
      <c r="B130" s="419"/>
      <c r="C130" s="419"/>
      <c r="D130" s="419"/>
      <c r="E130" s="419"/>
      <c r="F130" s="419"/>
      <c r="G130" s="419"/>
      <c r="H130" s="419"/>
      <c r="I130" s="419"/>
      <c r="J130" s="419"/>
      <c r="K130" s="419"/>
      <c r="L130" s="419"/>
    </row>
    <row r="131" spans="1:20" ht="15.75" thickBot="1" x14ac:dyDescent="0.3">
      <c r="B131" s="91"/>
      <c r="C131" s="91"/>
      <c r="D131" s="91"/>
      <c r="E131" s="433" t="str">
        <f>IF(YilDonem&lt;&gt;"",CONCATENATE(IF(Dönem=1,"OCAK",IF(Dönem=2,"TEMMUZ","")),"  ayına aittir."),"")</f>
        <v/>
      </c>
      <c r="F131" s="433"/>
      <c r="G131" s="433"/>
      <c r="H131" s="433"/>
      <c r="I131" s="91"/>
      <c r="J131" s="91"/>
      <c r="K131" s="91"/>
      <c r="L131" s="92" t="s">
        <v>41</v>
      </c>
    </row>
    <row r="132" spans="1:20" ht="31.7" customHeight="1" thickBot="1" x14ac:dyDescent="0.3">
      <c r="A132" s="93" t="s">
        <v>1</v>
      </c>
      <c r="B132" s="420" t="str">
        <f>IF(ProjeNo&gt;0,ProjeNo,"")</f>
        <v/>
      </c>
      <c r="C132" s="421"/>
      <c r="D132" s="421"/>
      <c r="E132" s="421"/>
      <c r="F132" s="421"/>
      <c r="G132" s="421"/>
      <c r="H132" s="421"/>
      <c r="I132" s="421"/>
      <c r="J132" s="421"/>
      <c r="K132" s="421"/>
      <c r="L132" s="422"/>
    </row>
    <row r="133" spans="1:20" ht="31.7" customHeight="1" thickBot="1" x14ac:dyDescent="0.3">
      <c r="A133" s="94" t="s">
        <v>11</v>
      </c>
      <c r="B133" s="423" t="str">
        <f>IF(ProjeAdi&gt;0,ProjeAdi,"")</f>
        <v/>
      </c>
      <c r="C133" s="424"/>
      <c r="D133" s="424"/>
      <c r="E133" s="424"/>
      <c r="F133" s="424"/>
      <c r="G133" s="424"/>
      <c r="H133" s="424"/>
      <c r="I133" s="424"/>
      <c r="J133" s="424"/>
      <c r="K133" s="424"/>
      <c r="L133" s="425"/>
    </row>
    <row r="134" spans="1:20" ht="31.7" customHeight="1" thickBot="1" x14ac:dyDescent="0.3">
      <c r="A134" s="426" t="s">
        <v>7</v>
      </c>
      <c r="B134" s="426" t="s">
        <v>8</v>
      </c>
      <c r="C134" s="426" t="s">
        <v>34</v>
      </c>
      <c r="D134" s="426" t="s">
        <v>143</v>
      </c>
      <c r="E134" s="426" t="s">
        <v>35</v>
      </c>
      <c r="F134" s="426" t="s">
        <v>38</v>
      </c>
      <c r="G134" s="428" t="s">
        <v>36</v>
      </c>
      <c r="H134" s="430" t="s">
        <v>172</v>
      </c>
      <c r="I134" s="431"/>
      <c r="J134" s="431"/>
      <c r="K134" s="432"/>
      <c r="L134" s="426" t="s">
        <v>37</v>
      </c>
      <c r="O134" s="416" t="s">
        <v>42</v>
      </c>
      <c r="P134" s="416"/>
      <c r="Q134" s="416" t="s">
        <v>48</v>
      </c>
      <c r="R134" s="416"/>
      <c r="S134" s="416" t="s">
        <v>49</v>
      </c>
      <c r="T134" s="416"/>
    </row>
    <row r="135" spans="1:20" s="172" customFormat="1" ht="90.75" thickBot="1" x14ac:dyDescent="0.3">
      <c r="A135" s="427"/>
      <c r="B135" s="427"/>
      <c r="C135" s="427"/>
      <c r="D135" s="427"/>
      <c r="E135" s="427"/>
      <c r="F135" s="427"/>
      <c r="G135" s="429"/>
      <c r="H135" s="95" t="s">
        <v>140</v>
      </c>
      <c r="I135" s="95" t="s">
        <v>174</v>
      </c>
      <c r="J135" s="95" t="s">
        <v>182</v>
      </c>
      <c r="K135" s="95" t="s">
        <v>183</v>
      </c>
      <c r="L135" s="427"/>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6">IF(OR(F136&gt;S136,G136&gt;T136),"Toplam maliyetin hesaplanabilmesi için SGK işveren payı ve işsizlik sigortası işveren payının tavan değerleri aşmaması gerekmektedir.","")</f>
        <v/>
      </c>
      <c r="N136" s="254">
        <f>'Proje ve Personel Bilgileri'!F97</f>
        <v>0</v>
      </c>
      <c r="O136" s="255">
        <f t="shared" ref="O136:O155" si="37">IFERROR(IF(N136="EVET",VLOOKUP(YilDonem,SGKTAVAN,2,0)*0.2475,VLOOKUP(YilDonem,SGKTAVAN,2,0)*0.2175),0)</f>
        <v>0</v>
      </c>
      <c r="P136" s="255">
        <f t="shared" ref="P136:P155" si="38">IFERROR(IF(N136="EVET",0,VLOOKUP(YilDonem,SGKTAVAN,2,0)*0.02),0)</f>
        <v>0</v>
      </c>
      <c r="Q136" s="255">
        <f t="shared" ref="Q136:Q155" si="39">IF(N136="EVET",(D136+E136)*0.2475,(D136+E136)*0.2175)</f>
        <v>0</v>
      </c>
      <c r="R136" s="255">
        <f t="shared" ref="R136:R155" si="40">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41">IF(B137&lt;&gt;"",IF(OR(F137&gt;S137,G137&gt;T137),0,D137+E137+F137+G137-H137-I137-J137-K137),"")</f>
        <v/>
      </c>
      <c r="M137" s="253" t="str">
        <f t="shared" si="36"/>
        <v/>
      </c>
      <c r="N137" s="254">
        <f>'Proje ve Personel Bilgileri'!F98</f>
        <v>0</v>
      </c>
      <c r="O137" s="255">
        <f t="shared" si="37"/>
        <v>0</v>
      </c>
      <c r="P137" s="255">
        <f t="shared" si="38"/>
        <v>0</v>
      </c>
      <c r="Q137" s="255">
        <f t="shared" si="39"/>
        <v>0</v>
      </c>
      <c r="R137" s="255">
        <f t="shared" si="40"/>
        <v>0</v>
      </c>
      <c r="S137" s="255">
        <f t="shared" ref="S137:S155" si="42">IF(ISERROR(ROUNDUP(MIN(O137,Q137),0)),0,ROUNDUP(MIN(O137,Q137),0))</f>
        <v>0</v>
      </c>
      <c r="T137" s="255">
        <f t="shared" ref="T137:T155" si="43">IF(ISERROR(ROUNDUP(MIN(P137,R137),0)),0,ROUNDUP(MIN(P137,R137),0))</f>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41"/>
        <v/>
      </c>
      <c r="M138" s="253" t="str">
        <f t="shared" si="36"/>
        <v/>
      </c>
      <c r="N138" s="254">
        <f>'Proje ve Personel Bilgileri'!F99</f>
        <v>0</v>
      </c>
      <c r="O138" s="255">
        <f t="shared" si="37"/>
        <v>0</v>
      </c>
      <c r="P138" s="255">
        <f t="shared" si="38"/>
        <v>0</v>
      </c>
      <c r="Q138" s="255">
        <f t="shared" si="39"/>
        <v>0</v>
      </c>
      <c r="R138" s="255">
        <f t="shared" si="40"/>
        <v>0</v>
      </c>
      <c r="S138" s="255">
        <f t="shared" si="42"/>
        <v>0</v>
      </c>
      <c r="T138" s="255">
        <f t="shared" si="43"/>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41"/>
        <v/>
      </c>
      <c r="M139" s="253" t="str">
        <f t="shared" si="36"/>
        <v/>
      </c>
      <c r="N139" s="254">
        <f>'Proje ve Personel Bilgileri'!F100</f>
        <v>0</v>
      </c>
      <c r="O139" s="255">
        <f t="shared" si="37"/>
        <v>0</v>
      </c>
      <c r="P139" s="255">
        <f t="shared" si="38"/>
        <v>0</v>
      </c>
      <c r="Q139" s="255">
        <f t="shared" si="39"/>
        <v>0</v>
      </c>
      <c r="R139" s="255">
        <f t="shared" si="40"/>
        <v>0</v>
      </c>
      <c r="S139" s="255">
        <f t="shared" si="42"/>
        <v>0</v>
      </c>
      <c r="T139" s="255">
        <f t="shared" si="43"/>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41"/>
        <v/>
      </c>
      <c r="M140" s="253" t="str">
        <f t="shared" si="36"/>
        <v/>
      </c>
      <c r="N140" s="254">
        <f>'Proje ve Personel Bilgileri'!F101</f>
        <v>0</v>
      </c>
      <c r="O140" s="255">
        <f t="shared" si="37"/>
        <v>0</v>
      </c>
      <c r="P140" s="255">
        <f t="shared" si="38"/>
        <v>0</v>
      </c>
      <c r="Q140" s="255">
        <f t="shared" si="39"/>
        <v>0</v>
      </c>
      <c r="R140" s="255">
        <f t="shared" si="40"/>
        <v>0</v>
      </c>
      <c r="S140" s="255">
        <f t="shared" si="42"/>
        <v>0</v>
      </c>
      <c r="T140" s="255">
        <f t="shared" si="43"/>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41"/>
        <v/>
      </c>
      <c r="M141" s="253" t="str">
        <f t="shared" si="36"/>
        <v/>
      </c>
      <c r="N141" s="254">
        <f>'Proje ve Personel Bilgileri'!F102</f>
        <v>0</v>
      </c>
      <c r="O141" s="255">
        <f t="shared" si="37"/>
        <v>0</v>
      </c>
      <c r="P141" s="255">
        <f t="shared" si="38"/>
        <v>0</v>
      </c>
      <c r="Q141" s="255">
        <f t="shared" si="39"/>
        <v>0</v>
      </c>
      <c r="R141" s="255">
        <f t="shared" si="40"/>
        <v>0</v>
      </c>
      <c r="S141" s="255">
        <f t="shared" si="42"/>
        <v>0</v>
      </c>
      <c r="T141" s="255">
        <f t="shared" si="43"/>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41"/>
        <v/>
      </c>
      <c r="M142" s="253" t="str">
        <f t="shared" si="36"/>
        <v/>
      </c>
      <c r="N142" s="254">
        <f>'Proje ve Personel Bilgileri'!F103</f>
        <v>0</v>
      </c>
      <c r="O142" s="255">
        <f t="shared" si="37"/>
        <v>0</v>
      </c>
      <c r="P142" s="255">
        <f t="shared" si="38"/>
        <v>0</v>
      </c>
      <c r="Q142" s="255">
        <f t="shared" si="39"/>
        <v>0</v>
      </c>
      <c r="R142" s="255">
        <f t="shared" si="40"/>
        <v>0</v>
      </c>
      <c r="S142" s="255">
        <f t="shared" si="42"/>
        <v>0</v>
      </c>
      <c r="T142" s="255">
        <f t="shared" si="43"/>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41"/>
        <v/>
      </c>
      <c r="M143" s="253" t="str">
        <f t="shared" si="36"/>
        <v/>
      </c>
      <c r="N143" s="254">
        <f>'Proje ve Personel Bilgileri'!F104</f>
        <v>0</v>
      </c>
      <c r="O143" s="255">
        <f t="shared" si="37"/>
        <v>0</v>
      </c>
      <c r="P143" s="255">
        <f t="shared" si="38"/>
        <v>0</v>
      </c>
      <c r="Q143" s="255">
        <f t="shared" si="39"/>
        <v>0</v>
      </c>
      <c r="R143" s="255">
        <f t="shared" si="40"/>
        <v>0</v>
      </c>
      <c r="S143" s="255">
        <f t="shared" si="42"/>
        <v>0</v>
      </c>
      <c r="T143" s="255">
        <f t="shared" si="43"/>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41"/>
        <v/>
      </c>
      <c r="M144" s="253" t="str">
        <f t="shared" si="36"/>
        <v/>
      </c>
      <c r="N144" s="254">
        <f>'Proje ve Personel Bilgileri'!F105</f>
        <v>0</v>
      </c>
      <c r="O144" s="255">
        <f t="shared" si="37"/>
        <v>0</v>
      </c>
      <c r="P144" s="255">
        <f t="shared" si="38"/>
        <v>0</v>
      </c>
      <c r="Q144" s="255">
        <f t="shared" si="39"/>
        <v>0</v>
      </c>
      <c r="R144" s="255">
        <f t="shared" si="40"/>
        <v>0</v>
      </c>
      <c r="S144" s="255">
        <f t="shared" si="42"/>
        <v>0</v>
      </c>
      <c r="T144" s="255">
        <f t="shared" si="43"/>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41"/>
        <v/>
      </c>
      <c r="M145" s="253" t="str">
        <f t="shared" si="36"/>
        <v/>
      </c>
      <c r="N145" s="254">
        <f>'Proje ve Personel Bilgileri'!F106</f>
        <v>0</v>
      </c>
      <c r="O145" s="255">
        <f t="shared" si="37"/>
        <v>0</v>
      </c>
      <c r="P145" s="255">
        <f t="shared" si="38"/>
        <v>0</v>
      </c>
      <c r="Q145" s="255">
        <f t="shared" si="39"/>
        <v>0</v>
      </c>
      <c r="R145" s="255">
        <f t="shared" si="40"/>
        <v>0</v>
      </c>
      <c r="S145" s="255">
        <f t="shared" si="42"/>
        <v>0</v>
      </c>
      <c r="T145" s="255">
        <f t="shared" si="43"/>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41"/>
        <v/>
      </c>
      <c r="M146" s="253" t="str">
        <f t="shared" si="36"/>
        <v/>
      </c>
      <c r="N146" s="254">
        <f>'Proje ve Personel Bilgileri'!F107</f>
        <v>0</v>
      </c>
      <c r="O146" s="255">
        <f t="shared" si="37"/>
        <v>0</v>
      </c>
      <c r="P146" s="255">
        <f t="shared" si="38"/>
        <v>0</v>
      </c>
      <c r="Q146" s="255">
        <f t="shared" si="39"/>
        <v>0</v>
      </c>
      <c r="R146" s="255">
        <f t="shared" si="40"/>
        <v>0</v>
      </c>
      <c r="S146" s="255">
        <f t="shared" si="42"/>
        <v>0</v>
      </c>
      <c r="T146" s="255">
        <f t="shared" si="43"/>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41"/>
        <v/>
      </c>
      <c r="M147" s="253" t="str">
        <f t="shared" si="36"/>
        <v/>
      </c>
      <c r="N147" s="254">
        <f>'Proje ve Personel Bilgileri'!F108</f>
        <v>0</v>
      </c>
      <c r="O147" s="255">
        <f t="shared" si="37"/>
        <v>0</v>
      </c>
      <c r="P147" s="255">
        <f t="shared" si="38"/>
        <v>0</v>
      </c>
      <c r="Q147" s="255">
        <f t="shared" si="39"/>
        <v>0</v>
      </c>
      <c r="R147" s="255">
        <f t="shared" si="40"/>
        <v>0</v>
      </c>
      <c r="S147" s="255">
        <f t="shared" si="42"/>
        <v>0</v>
      </c>
      <c r="T147" s="255">
        <f t="shared" si="43"/>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41"/>
        <v/>
      </c>
      <c r="M148" s="253" t="str">
        <f t="shared" si="36"/>
        <v/>
      </c>
      <c r="N148" s="254">
        <f>'Proje ve Personel Bilgileri'!F109</f>
        <v>0</v>
      </c>
      <c r="O148" s="255">
        <f t="shared" si="37"/>
        <v>0</v>
      </c>
      <c r="P148" s="255">
        <f t="shared" si="38"/>
        <v>0</v>
      </c>
      <c r="Q148" s="255">
        <f t="shared" si="39"/>
        <v>0</v>
      </c>
      <c r="R148" s="255">
        <f t="shared" si="40"/>
        <v>0</v>
      </c>
      <c r="S148" s="255">
        <f t="shared" si="42"/>
        <v>0</v>
      </c>
      <c r="T148" s="255">
        <f t="shared" si="43"/>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41"/>
        <v/>
      </c>
      <c r="M149" s="253" t="str">
        <f t="shared" si="36"/>
        <v/>
      </c>
      <c r="N149" s="254">
        <f>'Proje ve Personel Bilgileri'!F110</f>
        <v>0</v>
      </c>
      <c r="O149" s="255">
        <f t="shared" si="37"/>
        <v>0</v>
      </c>
      <c r="P149" s="255">
        <f t="shared" si="38"/>
        <v>0</v>
      </c>
      <c r="Q149" s="255">
        <f t="shared" si="39"/>
        <v>0</v>
      </c>
      <c r="R149" s="255">
        <f t="shared" si="40"/>
        <v>0</v>
      </c>
      <c r="S149" s="255">
        <f t="shared" si="42"/>
        <v>0</v>
      </c>
      <c r="T149" s="255">
        <f t="shared" si="43"/>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41"/>
        <v/>
      </c>
      <c r="M150" s="253" t="str">
        <f t="shared" si="36"/>
        <v/>
      </c>
      <c r="N150" s="254">
        <f>'Proje ve Personel Bilgileri'!F111</f>
        <v>0</v>
      </c>
      <c r="O150" s="255">
        <f t="shared" si="37"/>
        <v>0</v>
      </c>
      <c r="P150" s="255">
        <f t="shared" si="38"/>
        <v>0</v>
      </c>
      <c r="Q150" s="255">
        <f t="shared" si="39"/>
        <v>0</v>
      </c>
      <c r="R150" s="255">
        <f t="shared" si="40"/>
        <v>0</v>
      </c>
      <c r="S150" s="255">
        <f t="shared" si="42"/>
        <v>0</v>
      </c>
      <c r="T150" s="255">
        <f t="shared" si="43"/>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41"/>
        <v/>
      </c>
      <c r="M151" s="253" t="str">
        <f t="shared" si="36"/>
        <v/>
      </c>
      <c r="N151" s="254">
        <f>'Proje ve Personel Bilgileri'!F112</f>
        <v>0</v>
      </c>
      <c r="O151" s="255">
        <f t="shared" si="37"/>
        <v>0</v>
      </c>
      <c r="P151" s="255">
        <f t="shared" si="38"/>
        <v>0</v>
      </c>
      <c r="Q151" s="255">
        <f t="shared" si="39"/>
        <v>0</v>
      </c>
      <c r="R151" s="255">
        <f t="shared" si="40"/>
        <v>0</v>
      </c>
      <c r="S151" s="255">
        <f t="shared" si="42"/>
        <v>0</v>
      </c>
      <c r="T151" s="255">
        <f t="shared" si="43"/>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41"/>
        <v/>
      </c>
      <c r="M152" s="253" t="str">
        <f t="shared" si="36"/>
        <v/>
      </c>
      <c r="N152" s="254">
        <f>'Proje ve Personel Bilgileri'!F113</f>
        <v>0</v>
      </c>
      <c r="O152" s="255">
        <f t="shared" si="37"/>
        <v>0</v>
      </c>
      <c r="P152" s="255">
        <f t="shared" si="38"/>
        <v>0</v>
      </c>
      <c r="Q152" s="255">
        <f t="shared" si="39"/>
        <v>0</v>
      </c>
      <c r="R152" s="255">
        <f t="shared" si="40"/>
        <v>0</v>
      </c>
      <c r="S152" s="255">
        <f t="shared" si="42"/>
        <v>0</v>
      </c>
      <c r="T152" s="255">
        <f t="shared" si="43"/>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41"/>
        <v/>
      </c>
      <c r="M153" s="253" t="str">
        <f t="shared" si="36"/>
        <v/>
      </c>
      <c r="N153" s="254">
        <f>'Proje ve Personel Bilgileri'!F114</f>
        <v>0</v>
      </c>
      <c r="O153" s="255">
        <f t="shared" si="37"/>
        <v>0</v>
      </c>
      <c r="P153" s="255">
        <f t="shared" si="38"/>
        <v>0</v>
      </c>
      <c r="Q153" s="255">
        <f t="shared" si="39"/>
        <v>0</v>
      </c>
      <c r="R153" s="255">
        <f t="shared" si="40"/>
        <v>0</v>
      </c>
      <c r="S153" s="255">
        <f t="shared" si="42"/>
        <v>0</v>
      </c>
      <c r="T153" s="255">
        <f t="shared" si="43"/>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41"/>
        <v/>
      </c>
      <c r="M154" s="253" t="str">
        <f t="shared" si="36"/>
        <v/>
      </c>
      <c r="N154" s="254">
        <f>'Proje ve Personel Bilgileri'!F115</f>
        <v>0</v>
      </c>
      <c r="O154" s="255">
        <f t="shared" si="37"/>
        <v>0</v>
      </c>
      <c r="P154" s="255">
        <f t="shared" si="38"/>
        <v>0</v>
      </c>
      <c r="Q154" s="255">
        <f t="shared" si="39"/>
        <v>0</v>
      </c>
      <c r="R154" s="255">
        <f t="shared" si="40"/>
        <v>0</v>
      </c>
      <c r="S154" s="255">
        <f t="shared" si="42"/>
        <v>0</v>
      </c>
      <c r="T154" s="255">
        <f t="shared" si="43"/>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41"/>
        <v/>
      </c>
      <c r="M155" s="253" t="str">
        <f t="shared" si="36"/>
        <v/>
      </c>
      <c r="N155" s="254">
        <f>'Proje ve Personel Bilgileri'!F116</f>
        <v>0</v>
      </c>
      <c r="O155" s="255">
        <f t="shared" si="37"/>
        <v>0</v>
      </c>
      <c r="P155" s="255">
        <f t="shared" si="38"/>
        <v>0</v>
      </c>
      <c r="Q155" s="255">
        <f t="shared" si="39"/>
        <v>0</v>
      </c>
      <c r="R155" s="255">
        <f t="shared" si="40"/>
        <v>0</v>
      </c>
      <c r="S155" s="255">
        <f t="shared" si="42"/>
        <v>0</v>
      </c>
      <c r="T155" s="255">
        <f t="shared" si="43"/>
        <v>0</v>
      </c>
      <c r="U155" s="227">
        <f>IF(COUNTA(C136:K155)&gt;0,1,0)</f>
        <v>0</v>
      </c>
    </row>
    <row r="156" spans="1:21" s="130" customFormat="1" ht="29.25" customHeight="1" thickBot="1" x14ac:dyDescent="0.3">
      <c r="A156" s="417" t="s">
        <v>46</v>
      </c>
      <c r="B156" s="418"/>
      <c r="C156" s="260" t="str">
        <f>IF($L$156&gt;0,SUM(C136:C155),"")</f>
        <v/>
      </c>
      <c r="D156" s="261" t="str">
        <f t="shared" ref="D156:J156" si="44">IF($L$156&gt;0,SUM(D136:D155),"")</f>
        <v/>
      </c>
      <c r="E156" s="261" t="str">
        <f t="shared" si="44"/>
        <v/>
      </c>
      <c r="F156" s="261" t="str">
        <f t="shared" si="44"/>
        <v/>
      </c>
      <c r="G156" s="261" t="str">
        <f t="shared" si="44"/>
        <v/>
      </c>
      <c r="H156" s="261" t="str">
        <f t="shared" si="44"/>
        <v/>
      </c>
      <c r="I156" s="261" t="str">
        <f t="shared" si="44"/>
        <v/>
      </c>
      <c r="J156" s="261" t="str">
        <f t="shared" si="44"/>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46091</v>
      </c>
      <c r="C159" s="413" t="s">
        <v>44</v>
      </c>
      <c r="D159" s="413"/>
      <c r="E159" s="342" t="s">
        <v>180</v>
      </c>
      <c r="F159" s="344" t="str">
        <f>IF(kurulusyetkilisi&gt;0,kurulusyetkilisi,"")</f>
        <v/>
      </c>
      <c r="G159" s="342"/>
      <c r="H159" s="131"/>
      <c r="I159" s="131"/>
      <c r="J159" s="131"/>
    </row>
    <row r="160" spans="1:21" ht="19.5" x14ac:dyDescent="0.3">
      <c r="A160" s="346"/>
      <c r="B160" s="346"/>
      <c r="C160" s="413" t="s">
        <v>45</v>
      </c>
      <c r="D160" s="413"/>
      <c r="E160" s="414"/>
      <c r="F160" s="414"/>
      <c r="G160" s="414"/>
      <c r="H160" s="107"/>
      <c r="I160" s="107"/>
      <c r="J160" s="107"/>
    </row>
    <row r="161" spans="1:20" ht="15.75" x14ac:dyDescent="0.25">
      <c r="A161" s="415" t="s">
        <v>33</v>
      </c>
      <c r="B161" s="415"/>
      <c r="C161" s="415"/>
      <c r="D161" s="415"/>
      <c r="E161" s="415"/>
      <c r="F161" s="415"/>
      <c r="G161" s="415"/>
      <c r="H161" s="415"/>
      <c r="I161" s="415"/>
      <c r="J161" s="415"/>
      <c r="K161" s="415"/>
      <c r="L161" s="415"/>
      <c r="M161" s="170"/>
      <c r="N161" s="140"/>
      <c r="O161" s="270"/>
    </row>
    <row r="162" spans="1:20" x14ac:dyDescent="0.25">
      <c r="A162" s="419" t="str">
        <f>IF(YilDonem&lt;&gt;"",CONCATENATE(YilDonem," dönemi"),"")</f>
        <v/>
      </c>
      <c r="B162" s="419"/>
      <c r="C162" s="419"/>
      <c r="D162" s="419"/>
      <c r="E162" s="419"/>
      <c r="F162" s="419"/>
      <c r="G162" s="419"/>
      <c r="H162" s="419"/>
      <c r="I162" s="419"/>
      <c r="J162" s="419"/>
      <c r="K162" s="419"/>
      <c r="L162" s="419"/>
    </row>
    <row r="163" spans="1:20" ht="15.75" thickBot="1" x14ac:dyDescent="0.3">
      <c r="B163" s="91"/>
      <c r="C163" s="91"/>
      <c r="D163" s="91"/>
      <c r="E163" s="433" t="str">
        <f>IF(YilDonem&lt;&gt;"",CONCATENATE(IF(Dönem=1,"OCAK",IF(Dönem=2,"TEMMUZ","")),"  ayına aittir."),"")</f>
        <v/>
      </c>
      <c r="F163" s="433"/>
      <c r="G163" s="433"/>
      <c r="H163" s="433"/>
      <c r="I163" s="91"/>
      <c r="J163" s="91"/>
      <c r="K163" s="91"/>
      <c r="L163" s="92" t="s">
        <v>41</v>
      </c>
    </row>
    <row r="164" spans="1:20" ht="31.7" customHeight="1" thickBot="1" x14ac:dyDescent="0.3">
      <c r="A164" s="93" t="s">
        <v>1</v>
      </c>
      <c r="B164" s="420" t="str">
        <f>IF(ProjeNo&gt;0,ProjeNo,"")</f>
        <v/>
      </c>
      <c r="C164" s="421"/>
      <c r="D164" s="421"/>
      <c r="E164" s="421"/>
      <c r="F164" s="421"/>
      <c r="G164" s="421"/>
      <c r="H164" s="421"/>
      <c r="I164" s="421"/>
      <c r="J164" s="421"/>
      <c r="K164" s="421"/>
      <c r="L164" s="422"/>
    </row>
    <row r="165" spans="1:20" ht="31.7" customHeight="1" thickBot="1" x14ac:dyDescent="0.3">
      <c r="A165" s="94" t="s">
        <v>11</v>
      </c>
      <c r="B165" s="423" t="str">
        <f>IF(ProjeAdi&gt;0,ProjeAdi,"")</f>
        <v/>
      </c>
      <c r="C165" s="424"/>
      <c r="D165" s="424"/>
      <c r="E165" s="424"/>
      <c r="F165" s="424"/>
      <c r="G165" s="424"/>
      <c r="H165" s="424"/>
      <c r="I165" s="424"/>
      <c r="J165" s="424"/>
      <c r="K165" s="424"/>
      <c r="L165" s="425"/>
    </row>
    <row r="166" spans="1:20" ht="31.7" customHeight="1" thickBot="1" x14ac:dyDescent="0.3">
      <c r="A166" s="426" t="s">
        <v>7</v>
      </c>
      <c r="B166" s="426" t="s">
        <v>8</v>
      </c>
      <c r="C166" s="426" t="s">
        <v>34</v>
      </c>
      <c r="D166" s="426" t="s">
        <v>143</v>
      </c>
      <c r="E166" s="426" t="s">
        <v>35</v>
      </c>
      <c r="F166" s="426" t="s">
        <v>38</v>
      </c>
      <c r="G166" s="428" t="s">
        <v>36</v>
      </c>
      <c r="H166" s="430" t="s">
        <v>172</v>
      </c>
      <c r="I166" s="431"/>
      <c r="J166" s="431"/>
      <c r="K166" s="432"/>
      <c r="L166" s="426" t="s">
        <v>37</v>
      </c>
      <c r="O166" s="416" t="s">
        <v>42</v>
      </c>
      <c r="P166" s="416"/>
      <c r="Q166" s="416" t="s">
        <v>48</v>
      </c>
      <c r="R166" s="416"/>
      <c r="S166" s="416" t="s">
        <v>49</v>
      </c>
      <c r="T166" s="416"/>
    </row>
    <row r="167" spans="1:20" s="172" customFormat="1" ht="90.75" thickBot="1" x14ac:dyDescent="0.3">
      <c r="A167" s="427"/>
      <c r="B167" s="427"/>
      <c r="C167" s="427"/>
      <c r="D167" s="427"/>
      <c r="E167" s="427"/>
      <c r="F167" s="427"/>
      <c r="G167" s="429"/>
      <c r="H167" s="95" t="s">
        <v>140</v>
      </c>
      <c r="I167" s="95" t="s">
        <v>174</v>
      </c>
      <c r="J167" s="95" t="s">
        <v>182</v>
      </c>
      <c r="K167" s="95" t="s">
        <v>183</v>
      </c>
      <c r="L167" s="427"/>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5">IF(OR(F168&gt;S168,G168&gt;T168),"Toplam maliyetin hesaplanabilmesi için SGK işveren payı ve işsizlik sigortası işveren payının tavan değerleri aşmaması gerekmektedir.","")</f>
        <v/>
      </c>
      <c r="N168" s="254">
        <f>'Proje ve Personel Bilgileri'!F117</f>
        <v>0</v>
      </c>
      <c r="O168" s="255">
        <f t="shared" ref="O168:O187" si="46">IFERROR(IF(N168="EVET",VLOOKUP(YilDonem,SGKTAVAN,2,0)*0.2475,VLOOKUP(YilDonem,SGKTAVAN,2,0)*0.2175),0)</f>
        <v>0</v>
      </c>
      <c r="P168" s="255">
        <f t="shared" ref="P168:P187" si="47">IFERROR(IF(N168="EVET",0,VLOOKUP(YilDonem,SGKTAVAN,2,0)*0.02),0)</f>
        <v>0</v>
      </c>
      <c r="Q168" s="255">
        <f t="shared" ref="Q168:Q187" si="48">IF(N168="EVET",(D168+E168)*0.2475,(D168+E168)*0.2175)</f>
        <v>0</v>
      </c>
      <c r="R168" s="255">
        <f t="shared" ref="R168:R187" si="49">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50">IF(B169&lt;&gt;"",IF(OR(F169&gt;S169,G169&gt;T169),0,D169+E169+F169+G169-H169-I169-J169-K169),"")</f>
        <v/>
      </c>
      <c r="M169" s="253" t="str">
        <f t="shared" si="45"/>
        <v/>
      </c>
      <c r="N169" s="254">
        <f>'Proje ve Personel Bilgileri'!F130</f>
        <v>0</v>
      </c>
      <c r="O169" s="255">
        <f t="shared" si="46"/>
        <v>0</v>
      </c>
      <c r="P169" s="255">
        <f t="shared" si="47"/>
        <v>0</v>
      </c>
      <c r="Q169" s="255">
        <f t="shared" si="48"/>
        <v>0</v>
      </c>
      <c r="R169" s="255">
        <f t="shared" si="49"/>
        <v>0</v>
      </c>
      <c r="S169" s="255">
        <f t="shared" ref="S169:S187" si="51">IF(ISERROR(ROUNDUP(MIN(O169,Q169),0)),0,ROUNDUP(MIN(O169,Q169),0))</f>
        <v>0</v>
      </c>
      <c r="T169" s="255">
        <f t="shared" ref="T169:T187" si="52">IF(ISERROR(ROUNDUP(MIN(P169,R169),0)),0,ROUNDUP(MIN(P169,R169),0))</f>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50"/>
        <v/>
      </c>
      <c r="M170" s="253" t="str">
        <f t="shared" si="45"/>
        <v/>
      </c>
      <c r="N170" s="254">
        <f>'Proje ve Personel Bilgileri'!F131</f>
        <v>0</v>
      </c>
      <c r="O170" s="255">
        <f t="shared" si="46"/>
        <v>0</v>
      </c>
      <c r="P170" s="255">
        <f t="shared" si="47"/>
        <v>0</v>
      </c>
      <c r="Q170" s="255">
        <f t="shared" si="48"/>
        <v>0</v>
      </c>
      <c r="R170" s="255">
        <f t="shared" si="49"/>
        <v>0</v>
      </c>
      <c r="S170" s="255">
        <f t="shared" si="51"/>
        <v>0</v>
      </c>
      <c r="T170" s="255">
        <f t="shared" si="52"/>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50"/>
        <v/>
      </c>
      <c r="M171" s="253" t="str">
        <f t="shared" si="45"/>
        <v/>
      </c>
      <c r="N171" s="254">
        <f>'Proje ve Personel Bilgileri'!F132</f>
        <v>0</v>
      </c>
      <c r="O171" s="255">
        <f t="shared" si="46"/>
        <v>0</v>
      </c>
      <c r="P171" s="255">
        <f t="shared" si="47"/>
        <v>0</v>
      </c>
      <c r="Q171" s="255">
        <f t="shared" si="48"/>
        <v>0</v>
      </c>
      <c r="R171" s="255">
        <f t="shared" si="49"/>
        <v>0</v>
      </c>
      <c r="S171" s="255">
        <f t="shared" si="51"/>
        <v>0</v>
      </c>
      <c r="T171" s="255">
        <f t="shared" si="52"/>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50"/>
        <v/>
      </c>
      <c r="M172" s="253" t="str">
        <f t="shared" si="45"/>
        <v/>
      </c>
      <c r="N172" s="254">
        <f>'Proje ve Personel Bilgileri'!F133</f>
        <v>0</v>
      </c>
      <c r="O172" s="255">
        <f t="shared" si="46"/>
        <v>0</v>
      </c>
      <c r="P172" s="255">
        <f t="shared" si="47"/>
        <v>0</v>
      </c>
      <c r="Q172" s="255">
        <f t="shared" si="48"/>
        <v>0</v>
      </c>
      <c r="R172" s="255">
        <f t="shared" si="49"/>
        <v>0</v>
      </c>
      <c r="S172" s="255">
        <f t="shared" si="51"/>
        <v>0</v>
      </c>
      <c r="T172" s="255">
        <f t="shared" si="52"/>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50"/>
        <v/>
      </c>
      <c r="M173" s="253" t="str">
        <f t="shared" si="45"/>
        <v/>
      </c>
      <c r="N173" s="254">
        <f>'Proje ve Personel Bilgileri'!F134</f>
        <v>0</v>
      </c>
      <c r="O173" s="255">
        <f t="shared" si="46"/>
        <v>0</v>
      </c>
      <c r="P173" s="255">
        <f t="shared" si="47"/>
        <v>0</v>
      </c>
      <c r="Q173" s="255">
        <f t="shared" si="48"/>
        <v>0</v>
      </c>
      <c r="R173" s="255">
        <f t="shared" si="49"/>
        <v>0</v>
      </c>
      <c r="S173" s="255">
        <f t="shared" si="51"/>
        <v>0</v>
      </c>
      <c r="T173" s="255">
        <f t="shared" si="52"/>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50"/>
        <v/>
      </c>
      <c r="M174" s="253" t="str">
        <f t="shared" si="45"/>
        <v/>
      </c>
      <c r="N174" s="254">
        <f>'Proje ve Personel Bilgileri'!F135</f>
        <v>0</v>
      </c>
      <c r="O174" s="255">
        <f t="shared" si="46"/>
        <v>0</v>
      </c>
      <c r="P174" s="255">
        <f t="shared" si="47"/>
        <v>0</v>
      </c>
      <c r="Q174" s="255">
        <f t="shared" si="48"/>
        <v>0</v>
      </c>
      <c r="R174" s="255">
        <f t="shared" si="49"/>
        <v>0</v>
      </c>
      <c r="S174" s="255">
        <f t="shared" si="51"/>
        <v>0</v>
      </c>
      <c r="T174" s="255">
        <f t="shared" si="52"/>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50"/>
        <v/>
      </c>
      <c r="M175" s="253" t="str">
        <f t="shared" si="45"/>
        <v/>
      </c>
      <c r="N175" s="254">
        <f>'Proje ve Personel Bilgileri'!F136</f>
        <v>0</v>
      </c>
      <c r="O175" s="255">
        <f t="shared" si="46"/>
        <v>0</v>
      </c>
      <c r="P175" s="255">
        <f t="shared" si="47"/>
        <v>0</v>
      </c>
      <c r="Q175" s="255">
        <f t="shared" si="48"/>
        <v>0</v>
      </c>
      <c r="R175" s="255">
        <f t="shared" si="49"/>
        <v>0</v>
      </c>
      <c r="S175" s="255">
        <f t="shared" si="51"/>
        <v>0</v>
      </c>
      <c r="T175" s="255">
        <f t="shared" si="52"/>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50"/>
        <v/>
      </c>
      <c r="M176" s="253" t="str">
        <f t="shared" si="45"/>
        <v/>
      </c>
      <c r="N176" s="254">
        <f>'Proje ve Personel Bilgileri'!F137</f>
        <v>0</v>
      </c>
      <c r="O176" s="255">
        <f t="shared" si="46"/>
        <v>0</v>
      </c>
      <c r="P176" s="255">
        <f t="shared" si="47"/>
        <v>0</v>
      </c>
      <c r="Q176" s="255">
        <f t="shared" si="48"/>
        <v>0</v>
      </c>
      <c r="R176" s="255">
        <f t="shared" si="49"/>
        <v>0</v>
      </c>
      <c r="S176" s="255">
        <f t="shared" si="51"/>
        <v>0</v>
      </c>
      <c r="T176" s="255">
        <f t="shared" si="52"/>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50"/>
        <v/>
      </c>
      <c r="M177" s="253" t="str">
        <f t="shared" si="45"/>
        <v/>
      </c>
      <c r="N177" s="254">
        <f>'Proje ve Personel Bilgileri'!F138</f>
        <v>0</v>
      </c>
      <c r="O177" s="255">
        <f t="shared" si="46"/>
        <v>0</v>
      </c>
      <c r="P177" s="255">
        <f t="shared" si="47"/>
        <v>0</v>
      </c>
      <c r="Q177" s="255">
        <f t="shared" si="48"/>
        <v>0</v>
      </c>
      <c r="R177" s="255">
        <f t="shared" si="49"/>
        <v>0</v>
      </c>
      <c r="S177" s="255">
        <f t="shared" si="51"/>
        <v>0</v>
      </c>
      <c r="T177" s="255">
        <f t="shared" si="52"/>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50"/>
        <v/>
      </c>
      <c r="M178" s="253" t="str">
        <f t="shared" si="45"/>
        <v/>
      </c>
      <c r="N178" s="254">
        <f>'Proje ve Personel Bilgileri'!F139</f>
        <v>0</v>
      </c>
      <c r="O178" s="255">
        <f t="shared" si="46"/>
        <v>0</v>
      </c>
      <c r="P178" s="255">
        <f t="shared" si="47"/>
        <v>0</v>
      </c>
      <c r="Q178" s="255">
        <f t="shared" si="48"/>
        <v>0</v>
      </c>
      <c r="R178" s="255">
        <f t="shared" si="49"/>
        <v>0</v>
      </c>
      <c r="S178" s="255">
        <f t="shared" si="51"/>
        <v>0</v>
      </c>
      <c r="T178" s="255">
        <f t="shared" si="52"/>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50"/>
        <v/>
      </c>
      <c r="M179" s="253" t="str">
        <f t="shared" si="45"/>
        <v/>
      </c>
      <c r="N179" s="254">
        <f>'Proje ve Personel Bilgileri'!F140</f>
        <v>0</v>
      </c>
      <c r="O179" s="255">
        <f t="shared" si="46"/>
        <v>0</v>
      </c>
      <c r="P179" s="255">
        <f t="shared" si="47"/>
        <v>0</v>
      </c>
      <c r="Q179" s="255">
        <f t="shared" si="48"/>
        <v>0</v>
      </c>
      <c r="R179" s="255">
        <f t="shared" si="49"/>
        <v>0</v>
      </c>
      <c r="S179" s="255">
        <f t="shared" si="51"/>
        <v>0</v>
      </c>
      <c r="T179" s="255">
        <f t="shared" si="52"/>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50"/>
        <v/>
      </c>
      <c r="M180" s="253" t="str">
        <f t="shared" si="45"/>
        <v/>
      </c>
      <c r="N180" s="254">
        <f>'Proje ve Personel Bilgileri'!F141</f>
        <v>0</v>
      </c>
      <c r="O180" s="255">
        <f t="shared" si="46"/>
        <v>0</v>
      </c>
      <c r="P180" s="255">
        <f t="shared" si="47"/>
        <v>0</v>
      </c>
      <c r="Q180" s="255">
        <f t="shared" si="48"/>
        <v>0</v>
      </c>
      <c r="R180" s="255">
        <f t="shared" si="49"/>
        <v>0</v>
      </c>
      <c r="S180" s="255">
        <f t="shared" si="51"/>
        <v>0</v>
      </c>
      <c r="T180" s="255">
        <f t="shared" si="52"/>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50"/>
        <v/>
      </c>
      <c r="M181" s="253" t="str">
        <f t="shared" si="45"/>
        <v/>
      </c>
      <c r="N181" s="254">
        <f>'Proje ve Personel Bilgileri'!F142</f>
        <v>0</v>
      </c>
      <c r="O181" s="255">
        <f t="shared" si="46"/>
        <v>0</v>
      </c>
      <c r="P181" s="255">
        <f t="shared" si="47"/>
        <v>0</v>
      </c>
      <c r="Q181" s="255">
        <f t="shared" si="48"/>
        <v>0</v>
      </c>
      <c r="R181" s="255">
        <f t="shared" si="49"/>
        <v>0</v>
      </c>
      <c r="S181" s="255">
        <f t="shared" si="51"/>
        <v>0</v>
      </c>
      <c r="T181" s="255">
        <f t="shared" si="52"/>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50"/>
        <v/>
      </c>
      <c r="M182" s="253" t="str">
        <f t="shared" si="45"/>
        <v/>
      </c>
      <c r="N182" s="254">
        <f>'Proje ve Personel Bilgileri'!F143</f>
        <v>0</v>
      </c>
      <c r="O182" s="255">
        <f t="shared" si="46"/>
        <v>0</v>
      </c>
      <c r="P182" s="255">
        <f t="shared" si="47"/>
        <v>0</v>
      </c>
      <c r="Q182" s="255">
        <f t="shared" si="48"/>
        <v>0</v>
      </c>
      <c r="R182" s="255">
        <f t="shared" si="49"/>
        <v>0</v>
      </c>
      <c r="S182" s="255">
        <f t="shared" si="51"/>
        <v>0</v>
      </c>
      <c r="T182" s="255">
        <f t="shared" si="52"/>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50"/>
        <v/>
      </c>
      <c r="M183" s="253" t="str">
        <f t="shared" si="45"/>
        <v/>
      </c>
      <c r="N183" s="254">
        <f>'Proje ve Personel Bilgileri'!F144</f>
        <v>0</v>
      </c>
      <c r="O183" s="255">
        <f t="shared" si="46"/>
        <v>0</v>
      </c>
      <c r="P183" s="255">
        <f t="shared" si="47"/>
        <v>0</v>
      </c>
      <c r="Q183" s="255">
        <f t="shared" si="48"/>
        <v>0</v>
      </c>
      <c r="R183" s="255">
        <f t="shared" si="49"/>
        <v>0</v>
      </c>
      <c r="S183" s="255">
        <f t="shared" si="51"/>
        <v>0</v>
      </c>
      <c r="T183" s="255">
        <f t="shared" si="52"/>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50"/>
        <v/>
      </c>
      <c r="M184" s="253" t="str">
        <f t="shared" si="45"/>
        <v/>
      </c>
      <c r="N184" s="254">
        <f>'Proje ve Personel Bilgileri'!F145</f>
        <v>0</v>
      </c>
      <c r="O184" s="255">
        <f t="shared" si="46"/>
        <v>0</v>
      </c>
      <c r="P184" s="255">
        <f t="shared" si="47"/>
        <v>0</v>
      </c>
      <c r="Q184" s="255">
        <f t="shared" si="48"/>
        <v>0</v>
      </c>
      <c r="R184" s="255">
        <f t="shared" si="49"/>
        <v>0</v>
      </c>
      <c r="S184" s="255">
        <f t="shared" si="51"/>
        <v>0</v>
      </c>
      <c r="T184" s="255">
        <f t="shared" si="52"/>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50"/>
        <v/>
      </c>
      <c r="M185" s="253" t="str">
        <f t="shared" si="45"/>
        <v/>
      </c>
      <c r="N185" s="254">
        <f>'Proje ve Personel Bilgileri'!F146</f>
        <v>0</v>
      </c>
      <c r="O185" s="255">
        <f t="shared" si="46"/>
        <v>0</v>
      </c>
      <c r="P185" s="255">
        <f t="shared" si="47"/>
        <v>0</v>
      </c>
      <c r="Q185" s="255">
        <f t="shared" si="48"/>
        <v>0</v>
      </c>
      <c r="R185" s="255">
        <f t="shared" si="49"/>
        <v>0</v>
      </c>
      <c r="S185" s="255">
        <f t="shared" si="51"/>
        <v>0</v>
      </c>
      <c r="T185" s="255">
        <f t="shared" si="52"/>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50"/>
        <v/>
      </c>
      <c r="M186" s="253" t="str">
        <f t="shared" si="45"/>
        <v/>
      </c>
      <c r="N186" s="254">
        <f>'Proje ve Personel Bilgileri'!F147</f>
        <v>0</v>
      </c>
      <c r="O186" s="255">
        <f t="shared" si="46"/>
        <v>0</v>
      </c>
      <c r="P186" s="255">
        <f t="shared" si="47"/>
        <v>0</v>
      </c>
      <c r="Q186" s="255">
        <f t="shared" si="48"/>
        <v>0</v>
      </c>
      <c r="R186" s="255">
        <f t="shared" si="49"/>
        <v>0</v>
      </c>
      <c r="S186" s="255">
        <f t="shared" si="51"/>
        <v>0</v>
      </c>
      <c r="T186" s="255">
        <f t="shared" si="52"/>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50"/>
        <v/>
      </c>
      <c r="M187" s="253" t="str">
        <f t="shared" si="45"/>
        <v/>
      </c>
      <c r="N187" s="254">
        <f>'Proje ve Personel Bilgileri'!F148</f>
        <v>0</v>
      </c>
      <c r="O187" s="255">
        <f t="shared" si="46"/>
        <v>0</v>
      </c>
      <c r="P187" s="255">
        <f t="shared" si="47"/>
        <v>0</v>
      </c>
      <c r="Q187" s="255">
        <f t="shared" si="48"/>
        <v>0</v>
      </c>
      <c r="R187" s="255">
        <f t="shared" si="49"/>
        <v>0</v>
      </c>
      <c r="S187" s="255">
        <f t="shared" si="51"/>
        <v>0</v>
      </c>
      <c r="T187" s="255">
        <f t="shared" si="52"/>
        <v>0</v>
      </c>
      <c r="U187" s="227">
        <f>IF(COUNTA(C168:K187)&gt;0,1,0)</f>
        <v>0</v>
      </c>
    </row>
    <row r="188" spans="1:21" s="130" customFormat="1" ht="29.25" customHeight="1" thickBot="1" x14ac:dyDescent="0.3">
      <c r="A188" s="417" t="s">
        <v>46</v>
      </c>
      <c r="B188" s="418"/>
      <c r="C188" s="260" t="str">
        <f>IF($L$188&gt;0,SUM(C168:C187),"")</f>
        <v/>
      </c>
      <c r="D188" s="261" t="str">
        <f t="shared" ref="D188:J188" si="53">IF($L$188&gt;0,SUM(D168:D187),"")</f>
        <v/>
      </c>
      <c r="E188" s="261" t="str">
        <f t="shared" si="53"/>
        <v/>
      </c>
      <c r="F188" s="261" t="str">
        <f t="shared" si="53"/>
        <v/>
      </c>
      <c r="G188" s="261" t="str">
        <f t="shared" si="53"/>
        <v/>
      </c>
      <c r="H188" s="261" t="str">
        <f t="shared" si="53"/>
        <v/>
      </c>
      <c r="I188" s="261" t="str">
        <f t="shared" si="53"/>
        <v/>
      </c>
      <c r="J188" s="261" t="str">
        <f t="shared" si="53"/>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46091</v>
      </c>
      <c r="C191" s="413" t="s">
        <v>44</v>
      </c>
      <c r="D191" s="413"/>
      <c r="E191" s="342" t="s">
        <v>180</v>
      </c>
      <c r="F191" s="344" t="str">
        <f>IF(kurulusyetkilisi&gt;0,kurulusyetkilisi,"")</f>
        <v/>
      </c>
      <c r="G191" s="342"/>
      <c r="H191" s="131"/>
      <c r="I191" s="131"/>
      <c r="J191" s="131"/>
    </row>
    <row r="192" spans="1:21" ht="19.5" x14ac:dyDescent="0.3">
      <c r="A192" s="346"/>
      <c r="B192" s="346"/>
      <c r="C192" s="413" t="s">
        <v>45</v>
      </c>
      <c r="D192" s="413"/>
      <c r="E192" s="414"/>
      <c r="F192" s="414"/>
      <c r="G192" s="414"/>
      <c r="H192" s="107"/>
      <c r="I192" s="107"/>
      <c r="J192" s="107"/>
    </row>
    <row r="193" spans="1:20" ht="15.75" x14ac:dyDescent="0.25">
      <c r="A193" s="415" t="s">
        <v>33</v>
      </c>
      <c r="B193" s="415"/>
      <c r="C193" s="415"/>
      <c r="D193" s="415"/>
      <c r="E193" s="415"/>
      <c r="F193" s="415"/>
      <c r="G193" s="415"/>
      <c r="H193" s="415"/>
      <c r="I193" s="415"/>
      <c r="J193" s="415"/>
      <c r="K193" s="415"/>
      <c r="L193" s="415"/>
      <c r="M193" s="170"/>
      <c r="N193" s="140"/>
      <c r="O193" s="270"/>
    </row>
    <row r="194" spans="1:20" x14ac:dyDescent="0.25">
      <c r="A194" s="419" t="str">
        <f>IF(YilDonem&lt;&gt;"",CONCATENATE(YilDonem," dönemi"),"")</f>
        <v/>
      </c>
      <c r="B194" s="419"/>
      <c r="C194" s="419"/>
      <c r="D194" s="419"/>
      <c r="E194" s="419"/>
      <c r="F194" s="419"/>
      <c r="G194" s="419"/>
      <c r="H194" s="419"/>
      <c r="I194" s="419"/>
      <c r="J194" s="419"/>
      <c r="K194" s="419"/>
      <c r="L194" s="419"/>
    </row>
    <row r="195" spans="1:20" ht="15.75" thickBot="1" x14ac:dyDescent="0.3">
      <c r="B195" s="91"/>
      <c r="C195" s="91"/>
      <c r="D195" s="91"/>
      <c r="E195" s="433" t="str">
        <f>IF(YilDonem&lt;&gt;"",CONCATENATE(IF(Dönem=1,"OCAK",IF(Dönem=2,"TEMMUZ","")),"  ayına aittir."),"")</f>
        <v/>
      </c>
      <c r="F195" s="433"/>
      <c r="G195" s="433"/>
      <c r="H195" s="433"/>
      <c r="I195" s="91"/>
      <c r="J195" s="91"/>
      <c r="K195" s="91"/>
      <c r="L195" s="92" t="s">
        <v>41</v>
      </c>
    </row>
    <row r="196" spans="1:20" ht="31.7" customHeight="1" thickBot="1" x14ac:dyDescent="0.3">
      <c r="A196" s="93" t="s">
        <v>1</v>
      </c>
      <c r="B196" s="420" t="str">
        <f>IF(ProjeNo&gt;0,ProjeNo,"")</f>
        <v/>
      </c>
      <c r="C196" s="421"/>
      <c r="D196" s="421"/>
      <c r="E196" s="421"/>
      <c r="F196" s="421"/>
      <c r="G196" s="421"/>
      <c r="H196" s="421"/>
      <c r="I196" s="421"/>
      <c r="J196" s="421"/>
      <c r="K196" s="421"/>
      <c r="L196" s="422"/>
    </row>
    <row r="197" spans="1:20" ht="31.7" customHeight="1" thickBot="1" x14ac:dyDescent="0.3">
      <c r="A197" s="94" t="s">
        <v>11</v>
      </c>
      <c r="B197" s="423" t="str">
        <f>IF(ProjeAdi&gt;0,ProjeAdi,"")</f>
        <v/>
      </c>
      <c r="C197" s="424"/>
      <c r="D197" s="424"/>
      <c r="E197" s="424"/>
      <c r="F197" s="424"/>
      <c r="G197" s="424"/>
      <c r="H197" s="424"/>
      <c r="I197" s="424"/>
      <c r="J197" s="424"/>
      <c r="K197" s="424"/>
      <c r="L197" s="425"/>
    </row>
    <row r="198" spans="1:20" ht="31.7" customHeight="1" thickBot="1" x14ac:dyDescent="0.3">
      <c r="A198" s="426" t="s">
        <v>7</v>
      </c>
      <c r="B198" s="426" t="s">
        <v>8</v>
      </c>
      <c r="C198" s="426" t="s">
        <v>34</v>
      </c>
      <c r="D198" s="426" t="s">
        <v>143</v>
      </c>
      <c r="E198" s="426" t="s">
        <v>35</v>
      </c>
      <c r="F198" s="426" t="s">
        <v>38</v>
      </c>
      <c r="G198" s="428" t="s">
        <v>36</v>
      </c>
      <c r="H198" s="430" t="s">
        <v>172</v>
      </c>
      <c r="I198" s="431"/>
      <c r="J198" s="431"/>
      <c r="K198" s="432"/>
      <c r="L198" s="426" t="s">
        <v>37</v>
      </c>
      <c r="O198" s="416" t="s">
        <v>42</v>
      </c>
      <c r="P198" s="416"/>
      <c r="Q198" s="416" t="s">
        <v>48</v>
      </c>
      <c r="R198" s="416"/>
      <c r="S198" s="416" t="s">
        <v>49</v>
      </c>
      <c r="T198" s="416"/>
    </row>
    <row r="199" spans="1:20" s="172" customFormat="1" ht="90.75" thickBot="1" x14ac:dyDescent="0.3">
      <c r="A199" s="427"/>
      <c r="B199" s="427"/>
      <c r="C199" s="427"/>
      <c r="D199" s="427"/>
      <c r="E199" s="427"/>
      <c r="F199" s="427"/>
      <c r="G199" s="429"/>
      <c r="H199" s="95" t="s">
        <v>140</v>
      </c>
      <c r="I199" s="95" t="s">
        <v>174</v>
      </c>
      <c r="J199" s="95" t="s">
        <v>182</v>
      </c>
      <c r="K199" s="95" t="s">
        <v>183</v>
      </c>
      <c r="L199" s="427"/>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54">IF(OR(F200&gt;S200,G200&gt;T200),"Toplam maliyetin hesaplanabilmesi için SGK işveren payı ve işsizlik sigortası işveren payının tavan değerleri aşmaması gerekmektedir.","")</f>
        <v/>
      </c>
      <c r="N200" s="254">
        <f>'Proje ve Personel Bilgileri'!F137</f>
        <v>0</v>
      </c>
      <c r="O200" s="255">
        <f t="shared" ref="O200:O219" si="55">IFERROR(IF(N200="EVET",VLOOKUP(YilDonem,SGKTAVAN,2,0)*0.2475,VLOOKUP(YilDonem,SGKTAVAN,2,0)*0.2175),0)</f>
        <v>0</v>
      </c>
      <c r="P200" s="255">
        <f t="shared" ref="P200:P219" si="56">IFERROR(IF(N200="EVET",0,VLOOKUP(YilDonem,SGKTAVAN,2,0)*0.02),0)</f>
        <v>0</v>
      </c>
      <c r="Q200" s="255">
        <f t="shared" ref="Q200:Q219" si="57">IF(N200="EVET",(D200+E200)*0.2475,(D200+E200)*0.2175)</f>
        <v>0</v>
      </c>
      <c r="R200" s="255">
        <f t="shared" ref="R200:R219" si="58">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9">IF(B201&lt;&gt;"",IF(OR(F201&gt;S201,G201&gt;T201),0,D201+E201+F201+G201-H201-I201-J201-K201),"")</f>
        <v/>
      </c>
      <c r="M201" s="253" t="str">
        <f t="shared" si="54"/>
        <v/>
      </c>
      <c r="N201" s="254">
        <f>'Proje ve Personel Bilgileri'!F138</f>
        <v>0</v>
      </c>
      <c r="O201" s="255">
        <f t="shared" si="55"/>
        <v>0</v>
      </c>
      <c r="P201" s="255">
        <f t="shared" si="56"/>
        <v>0</v>
      </c>
      <c r="Q201" s="255">
        <f t="shared" si="57"/>
        <v>0</v>
      </c>
      <c r="R201" s="255">
        <f t="shared" si="58"/>
        <v>0</v>
      </c>
      <c r="S201" s="255">
        <f t="shared" ref="S201:S219" si="60">IF(ISERROR(ROUNDUP(MIN(O201,Q201),0)),0,ROUNDUP(MIN(O201,Q201),0))</f>
        <v>0</v>
      </c>
      <c r="T201" s="255">
        <f t="shared" ref="T201:T219" si="61">IF(ISERROR(ROUNDUP(MIN(P201,R201),0)),0,ROUNDUP(MIN(P201,R201),0))</f>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9"/>
        <v/>
      </c>
      <c r="M202" s="253" t="str">
        <f t="shared" si="54"/>
        <v/>
      </c>
      <c r="N202" s="254">
        <f>'Proje ve Personel Bilgileri'!F139</f>
        <v>0</v>
      </c>
      <c r="O202" s="255">
        <f t="shared" si="55"/>
        <v>0</v>
      </c>
      <c r="P202" s="255">
        <f t="shared" si="56"/>
        <v>0</v>
      </c>
      <c r="Q202" s="255">
        <f t="shared" si="57"/>
        <v>0</v>
      </c>
      <c r="R202" s="255">
        <f t="shared" si="58"/>
        <v>0</v>
      </c>
      <c r="S202" s="255">
        <f t="shared" si="60"/>
        <v>0</v>
      </c>
      <c r="T202" s="255">
        <f t="shared" si="61"/>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9"/>
        <v/>
      </c>
      <c r="M203" s="253" t="str">
        <f t="shared" si="54"/>
        <v/>
      </c>
      <c r="N203" s="254">
        <f>'Proje ve Personel Bilgileri'!F140</f>
        <v>0</v>
      </c>
      <c r="O203" s="255">
        <f t="shared" si="55"/>
        <v>0</v>
      </c>
      <c r="P203" s="255">
        <f t="shared" si="56"/>
        <v>0</v>
      </c>
      <c r="Q203" s="255">
        <f t="shared" si="57"/>
        <v>0</v>
      </c>
      <c r="R203" s="255">
        <f t="shared" si="58"/>
        <v>0</v>
      </c>
      <c r="S203" s="255">
        <f t="shared" si="60"/>
        <v>0</v>
      </c>
      <c r="T203" s="255">
        <f t="shared" si="61"/>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9"/>
        <v/>
      </c>
      <c r="M204" s="253" t="str">
        <f t="shared" si="54"/>
        <v/>
      </c>
      <c r="N204" s="254">
        <f>'Proje ve Personel Bilgileri'!F141</f>
        <v>0</v>
      </c>
      <c r="O204" s="255">
        <f t="shared" si="55"/>
        <v>0</v>
      </c>
      <c r="P204" s="255">
        <f t="shared" si="56"/>
        <v>0</v>
      </c>
      <c r="Q204" s="255">
        <f t="shared" si="57"/>
        <v>0</v>
      </c>
      <c r="R204" s="255">
        <f t="shared" si="58"/>
        <v>0</v>
      </c>
      <c r="S204" s="255">
        <f t="shared" si="60"/>
        <v>0</v>
      </c>
      <c r="T204" s="255">
        <f t="shared" si="61"/>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9"/>
        <v/>
      </c>
      <c r="M205" s="253" t="str">
        <f t="shared" si="54"/>
        <v/>
      </c>
      <c r="N205" s="254">
        <f>'Proje ve Personel Bilgileri'!F142</f>
        <v>0</v>
      </c>
      <c r="O205" s="255">
        <f t="shared" si="55"/>
        <v>0</v>
      </c>
      <c r="P205" s="255">
        <f t="shared" si="56"/>
        <v>0</v>
      </c>
      <c r="Q205" s="255">
        <f t="shared" si="57"/>
        <v>0</v>
      </c>
      <c r="R205" s="255">
        <f t="shared" si="58"/>
        <v>0</v>
      </c>
      <c r="S205" s="255">
        <f t="shared" si="60"/>
        <v>0</v>
      </c>
      <c r="T205" s="255">
        <f t="shared" si="61"/>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9"/>
        <v/>
      </c>
      <c r="M206" s="253" t="str">
        <f t="shared" si="54"/>
        <v/>
      </c>
      <c r="N206" s="254">
        <f>'Proje ve Personel Bilgileri'!F143</f>
        <v>0</v>
      </c>
      <c r="O206" s="255">
        <f t="shared" si="55"/>
        <v>0</v>
      </c>
      <c r="P206" s="255">
        <f t="shared" si="56"/>
        <v>0</v>
      </c>
      <c r="Q206" s="255">
        <f t="shared" si="57"/>
        <v>0</v>
      </c>
      <c r="R206" s="255">
        <f t="shared" si="58"/>
        <v>0</v>
      </c>
      <c r="S206" s="255">
        <f t="shared" si="60"/>
        <v>0</v>
      </c>
      <c r="T206" s="255">
        <f t="shared" si="61"/>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9"/>
        <v/>
      </c>
      <c r="M207" s="253" t="str">
        <f t="shared" si="54"/>
        <v/>
      </c>
      <c r="N207" s="254">
        <f>'Proje ve Personel Bilgileri'!F144</f>
        <v>0</v>
      </c>
      <c r="O207" s="255">
        <f t="shared" si="55"/>
        <v>0</v>
      </c>
      <c r="P207" s="255">
        <f t="shared" si="56"/>
        <v>0</v>
      </c>
      <c r="Q207" s="255">
        <f t="shared" si="57"/>
        <v>0</v>
      </c>
      <c r="R207" s="255">
        <f t="shared" si="58"/>
        <v>0</v>
      </c>
      <c r="S207" s="255">
        <f t="shared" si="60"/>
        <v>0</v>
      </c>
      <c r="T207" s="255">
        <f t="shared" si="61"/>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9"/>
        <v/>
      </c>
      <c r="M208" s="253" t="str">
        <f t="shared" si="54"/>
        <v/>
      </c>
      <c r="N208" s="254">
        <f>'Proje ve Personel Bilgileri'!F145</f>
        <v>0</v>
      </c>
      <c r="O208" s="255">
        <f t="shared" si="55"/>
        <v>0</v>
      </c>
      <c r="P208" s="255">
        <f t="shared" si="56"/>
        <v>0</v>
      </c>
      <c r="Q208" s="255">
        <f t="shared" si="57"/>
        <v>0</v>
      </c>
      <c r="R208" s="255">
        <f t="shared" si="58"/>
        <v>0</v>
      </c>
      <c r="S208" s="255">
        <f t="shared" si="60"/>
        <v>0</v>
      </c>
      <c r="T208" s="255">
        <f t="shared" si="61"/>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9"/>
        <v/>
      </c>
      <c r="M209" s="253" t="str">
        <f t="shared" si="54"/>
        <v/>
      </c>
      <c r="N209" s="254">
        <f>'Proje ve Personel Bilgileri'!F146</f>
        <v>0</v>
      </c>
      <c r="O209" s="255">
        <f t="shared" si="55"/>
        <v>0</v>
      </c>
      <c r="P209" s="255">
        <f t="shared" si="56"/>
        <v>0</v>
      </c>
      <c r="Q209" s="255">
        <f t="shared" si="57"/>
        <v>0</v>
      </c>
      <c r="R209" s="255">
        <f t="shared" si="58"/>
        <v>0</v>
      </c>
      <c r="S209" s="255">
        <f t="shared" si="60"/>
        <v>0</v>
      </c>
      <c r="T209" s="255">
        <f t="shared" si="61"/>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9"/>
        <v/>
      </c>
      <c r="M210" s="253" t="str">
        <f t="shared" si="54"/>
        <v/>
      </c>
      <c r="N210" s="254">
        <f>'Proje ve Personel Bilgileri'!F147</f>
        <v>0</v>
      </c>
      <c r="O210" s="255">
        <f t="shared" si="55"/>
        <v>0</v>
      </c>
      <c r="P210" s="255">
        <f t="shared" si="56"/>
        <v>0</v>
      </c>
      <c r="Q210" s="255">
        <f t="shared" si="57"/>
        <v>0</v>
      </c>
      <c r="R210" s="255">
        <f t="shared" si="58"/>
        <v>0</v>
      </c>
      <c r="S210" s="255">
        <f t="shared" si="60"/>
        <v>0</v>
      </c>
      <c r="T210" s="255">
        <f t="shared" si="61"/>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9"/>
        <v/>
      </c>
      <c r="M211" s="253" t="str">
        <f t="shared" si="54"/>
        <v/>
      </c>
      <c r="N211" s="254">
        <f>'Proje ve Personel Bilgileri'!F148</f>
        <v>0</v>
      </c>
      <c r="O211" s="255">
        <f t="shared" si="55"/>
        <v>0</v>
      </c>
      <c r="P211" s="255">
        <f t="shared" si="56"/>
        <v>0</v>
      </c>
      <c r="Q211" s="255">
        <f t="shared" si="57"/>
        <v>0</v>
      </c>
      <c r="R211" s="255">
        <f t="shared" si="58"/>
        <v>0</v>
      </c>
      <c r="S211" s="255">
        <f t="shared" si="60"/>
        <v>0</v>
      </c>
      <c r="T211" s="255">
        <f t="shared" si="61"/>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9"/>
        <v/>
      </c>
      <c r="M212" s="253" t="str">
        <f t="shared" si="54"/>
        <v/>
      </c>
      <c r="N212" s="254">
        <f>'Proje ve Personel Bilgileri'!F149</f>
        <v>0</v>
      </c>
      <c r="O212" s="255">
        <f t="shared" si="55"/>
        <v>0</v>
      </c>
      <c r="P212" s="255">
        <f t="shared" si="56"/>
        <v>0</v>
      </c>
      <c r="Q212" s="255">
        <f t="shared" si="57"/>
        <v>0</v>
      </c>
      <c r="R212" s="255">
        <f t="shared" si="58"/>
        <v>0</v>
      </c>
      <c r="S212" s="255">
        <f t="shared" si="60"/>
        <v>0</v>
      </c>
      <c r="T212" s="255">
        <f t="shared" si="61"/>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9"/>
        <v/>
      </c>
      <c r="M213" s="253" t="str">
        <f t="shared" si="54"/>
        <v/>
      </c>
      <c r="N213" s="254">
        <f>'Proje ve Personel Bilgileri'!F150</f>
        <v>0</v>
      </c>
      <c r="O213" s="255">
        <f t="shared" si="55"/>
        <v>0</v>
      </c>
      <c r="P213" s="255">
        <f t="shared" si="56"/>
        <v>0</v>
      </c>
      <c r="Q213" s="255">
        <f t="shared" si="57"/>
        <v>0</v>
      </c>
      <c r="R213" s="255">
        <f t="shared" si="58"/>
        <v>0</v>
      </c>
      <c r="S213" s="255">
        <f t="shared" si="60"/>
        <v>0</v>
      </c>
      <c r="T213" s="255">
        <f t="shared" si="61"/>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9"/>
        <v/>
      </c>
      <c r="M214" s="253" t="str">
        <f t="shared" si="54"/>
        <v/>
      </c>
      <c r="N214" s="254">
        <f>'Proje ve Personel Bilgileri'!F151</f>
        <v>0</v>
      </c>
      <c r="O214" s="255">
        <f t="shared" si="55"/>
        <v>0</v>
      </c>
      <c r="P214" s="255">
        <f t="shared" si="56"/>
        <v>0</v>
      </c>
      <c r="Q214" s="255">
        <f t="shared" si="57"/>
        <v>0</v>
      </c>
      <c r="R214" s="255">
        <f t="shared" si="58"/>
        <v>0</v>
      </c>
      <c r="S214" s="255">
        <f t="shared" si="60"/>
        <v>0</v>
      </c>
      <c r="T214" s="255">
        <f t="shared" si="61"/>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9"/>
        <v/>
      </c>
      <c r="M215" s="253" t="str">
        <f t="shared" si="54"/>
        <v/>
      </c>
      <c r="N215" s="254">
        <f>'Proje ve Personel Bilgileri'!F152</f>
        <v>0</v>
      </c>
      <c r="O215" s="255">
        <f t="shared" si="55"/>
        <v>0</v>
      </c>
      <c r="P215" s="255">
        <f t="shared" si="56"/>
        <v>0</v>
      </c>
      <c r="Q215" s="255">
        <f t="shared" si="57"/>
        <v>0</v>
      </c>
      <c r="R215" s="255">
        <f t="shared" si="58"/>
        <v>0</v>
      </c>
      <c r="S215" s="255">
        <f t="shared" si="60"/>
        <v>0</v>
      </c>
      <c r="T215" s="255">
        <f t="shared" si="61"/>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9"/>
        <v/>
      </c>
      <c r="M216" s="253" t="str">
        <f t="shared" si="54"/>
        <v/>
      </c>
      <c r="N216" s="254">
        <f>'Proje ve Personel Bilgileri'!F153</f>
        <v>0</v>
      </c>
      <c r="O216" s="255">
        <f t="shared" si="55"/>
        <v>0</v>
      </c>
      <c r="P216" s="255">
        <f t="shared" si="56"/>
        <v>0</v>
      </c>
      <c r="Q216" s="255">
        <f t="shared" si="57"/>
        <v>0</v>
      </c>
      <c r="R216" s="255">
        <f t="shared" si="58"/>
        <v>0</v>
      </c>
      <c r="S216" s="255">
        <f t="shared" si="60"/>
        <v>0</v>
      </c>
      <c r="T216" s="255">
        <f t="shared" si="61"/>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9"/>
        <v/>
      </c>
      <c r="M217" s="253" t="str">
        <f t="shared" si="54"/>
        <v/>
      </c>
      <c r="N217" s="254">
        <f>'Proje ve Personel Bilgileri'!F154</f>
        <v>0</v>
      </c>
      <c r="O217" s="255">
        <f t="shared" si="55"/>
        <v>0</v>
      </c>
      <c r="P217" s="255">
        <f t="shared" si="56"/>
        <v>0</v>
      </c>
      <c r="Q217" s="255">
        <f t="shared" si="57"/>
        <v>0</v>
      </c>
      <c r="R217" s="255">
        <f t="shared" si="58"/>
        <v>0</v>
      </c>
      <c r="S217" s="255">
        <f t="shared" si="60"/>
        <v>0</v>
      </c>
      <c r="T217" s="255">
        <f t="shared" si="61"/>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9"/>
        <v/>
      </c>
      <c r="M218" s="253" t="str">
        <f t="shared" si="54"/>
        <v/>
      </c>
      <c r="N218" s="254">
        <f>'Proje ve Personel Bilgileri'!F155</f>
        <v>0</v>
      </c>
      <c r="O218" s="255">
        <f t="shared" si="55"/>
        <v>0</v>
      </c>
      <c r="P218" s="255">
        <f t="shared" si="56"/>
        <v>0</v>
      </c>
      <c r="Q218" s="255">
        <f t="shared" si="57"/>
        <v>0</v>
      </c>
      <c r="R218" s="255">
        <f t="shared" si="58"/>
        <v>0</v>
      </c>
      <c r="S218" s="255">
        <f t="shared" si="60"/>
        <v>0</v>
      </c>
      <c r="T218" s="255">
        <f t="shared" si="61"/>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9"/>
        <v/>
      </c>
      <c r="M219" s="253" t="str">
        <f t="shared" si="54"/>
        <v/>
      </c>
      <c r="N219" s="254">
        <f>'Proje ve Personel Bilgileri'!F156</f>
        <v>0</v>
      </c>
      <c r="O219" s="255">
        <f t="shared" si="55"/>
        <v>0</v>
      </c>
      <c r="P219" s="255">
        <f t="shared" si="56"/>
        <v>0</v>
      </c>
      <c r="Q219" s="255">
        <f t="shared" si="57"/>
        <v>0</v>
      </c>
      <c r="R219" s="255">
        <f t="shared" si="58"/>
        <v>0</v>
      </c>
      <c r="S219" s="255">
        <f t="shared" si="60"/>
        <v>0</v>
      </c>
      <c r="T219" s="255">
        <f t="shared" si="61"/>
        <v>0</v>
      </c>
      <c r="U219" s="227">
        <f>IF(COUNTA(C200:K219)&gt;0,1,0)</f>
        <v>0</v>
      </c>
    </row>
    <row r="220" spans="1:21" s="130" customFormat="1" ht="29.25" customHeight="1" thickBot="1" x14ac:dyDescent="0.3">
      <c r="A220" s="417" t="s">
        <v>46</v>
      </c>
      <c r="B220" s="418"/>
      <c r="C220" s="260" t="str">
        <f>IF($L$220&gt;0,SUM(C200:C219),"")</f>
        <v/>
      </c>
      <c r="D220" s="261" t="str">
        <f t="shared" ref="D220:J220" si="62">IF($L$220&gt;0,SUM(D200:D219),"")</f>
        <v/>
      </c>
      <c r="E220" s="261" t="str">
        <f t="shared" si="62"/>
        <v/>
      </c>
      <c r="F220" s="261" t="str">
        <f t="shared" si="62"/>
        <v/>
      </c>
      <c r="G220" s="261" t="str">
        <f t="shared" si="62"/>
        <v/>
      </c>
      <c r="H220" s="261" t="str">
        <f t="shared" si="62"/>
        <v/>
      </c>
      <c r="I220" s="261" t="str">
        <f t="shared" si="62"/>
        <v/>
      </c>
      <c r="J220" s="261" t="str">
        <f t="shared" si="62"/>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46091</v>
      </c>
      <c r="C223" s="413" t="s">
        <v>44</v>
      </c>
      <c r="D223" s="413"/>
      <c r="E223" s="342" t="s">
        <v>180</v>
      </c>
      <c r="F223" s="344" t="str">
        <f>IF(kurulusyetkilisi&gt;0,kurulusyetkilisi,"")</f>
        <v/>
      </c>
      <c r="G223" s="342"/>
      <c r="H223" s="131"/>
      <c r="I223" s="131"/>
      <c r="J223" s="131"/>
    </row>
    <row r="224" spans="1:21" ht="19.5" x14ac:dyDescent="0.3">
      <c r="A224" s="346"/>
      <c r="B224" s="346"/>
      <c r="C224" s="413" t="s">
        <v>45</v>
      </c>
      <c r="D224" s="413"/>
      <c r="E224" s="414"/>
      <c r="F224" s="414"/>
      <c r="G224" s="414"/>
      <c r="H224" s="107"/>
      <c r="I224" s="107"/>
      <c r="J224" s="107"/>
    </row>
    <row r="225" spans="1:20" ht="15.75" x14ac:dyDescent="0.25">
      <c r="A225" s="415" t="s">
        <v>33</v>
      </c>
      <c r="B225" s="415"/>
      <c r="C225" s="415"/>
      <c r="D225" s="415"/>
      <c r="E225" s="415"/>
      <c r="F225" s="415"/>
      <c r="G225" s="415"/>
      <c r="H225" s="415"/>
      <c r="I225" s="415"/>
      <c r="J225" s="415"/>
      <c r="K225" s="415"/>
      <c r="L225" s="415"/>
      <c r="M225" s="170"/>
      <c r="N225" s="140"/>
      <c r="O225" s="270"/>
    </row>
    <row r="226" spans="1:20" x14ac:dyDescent="0.25">
      <c r="A226" s="419" t="str">
        <f>IF(YilDonem&lt;&gt;"",CONCATENATE(YilDonem," dönemi"),"")</f>
        <v/>
      </c>
      <c r="B226" s="419"/>
      <c r="C226" s="419"/>
      <c r="D226" s="419"/>
      <c r="E226" s="419"/>
      <c r="F226" s="419"/>
      <c r="G226" s="419"/>
      <c r="H226" s="419"/>
      <c r="I226" s="419"/>
      <c r="J226" s="419"/>
      <c r="K226" s="419"/>
      <c r="L226" s="419"/>
    </row>
    <row r="227" spans="1:20" ht="15.75" thickBot="1" x14ac:dyDescent="0.3">
      <c r="B227" s="91"/>
      <c r="C227" s="91"/>
      <c r="D227" s="91"/>
      <c r="E227" s="433" t="str">
        <f>IF(YilDonem&lt;&gt;"",CONCATENATE(IF(Dönem=1,"OCAK",IF(Dönem=2,"TEMMUZ","")),"  ayına aittir."),"")</f>
        <v/>
      </c>
      <c r="F227" s="433"/>
      <c r="G227" s="433"/>
      <c r="H227" s="433"/>
      <c r="I227" s="91"/>
      <c r="J227" s="91"/>
      <c r="K227" s="91"/>
      <c r="L227" s="92" t="s">
        <v>41</v>
      </c>
    </row>
    <row r="228" spans="1:20" ht="31.7" customHeight="1" thickBot="1" x14ac:dyDescent="0.3">
      <c r="A228" s="93" t="s">
        <v>1</v>
      </c>
      <c r="B228" s="420" t="str">
        <f>IF(ProjeNo&gt;0,ProjeNo,"")</f>
        <v/>
      </c>
      <c r="C228" s="421"/>
      <c r="D228" s="421"/>
      <c r="E228" s="421"/>
      <c r="F228" s="421"/>
      <c r="G228" s="421"/>
      <c r="H228" s="421"/>
      <c r="I228" s="421"/>
      <c r="J228" s="421"/>
      <c r="K228" s="421"/>
      <c r="L228" s="422"/>
    </row>
    <row r="229" spans="1:20" ht="31.7" customHeight="1" thickBot="1" x14ac:dyDescent="0.3">
      <c r="A229" s="94" t="s">
        <v>11</v>
      </c>
      <c r="B229" s="423" t="str">
        <f>IF(ProjeAdi&gt;0,ProjeAdi,"")</f>
        <v/>
      </c>
      <c r="C229" s="424"/>
      <c r="D229" s="424"/>
      <c r="E229" s="424"/>
      <c r="F229" s="424"/>
      <c r="G229" s="424"/>
      <c r="H229" s="424"/>
      <c r="I229" s="424"/>
      <c r="J229" s="424"/>
      <c r="K229" s="424"/>
      <c r="L229" s="425"/>
    </row>
    <row r="230" spans="1:20" ht="31.7" customHeight="1" thickBot="1" x14ac:dyDescent="0.3">
      <c r="A230" s="426" t="s">
        <v>7</v>
      </c>
      <c r="B230" s="426" t="s">
        <v>8</v>
      </c>
      <c r="C230" s="426" t="s">
        <v>34</v>
      </c>
      <c r="D230" s="426" t="s">
        <v>143</v>
      </c>
      <c r="E230" s="426" t="s">
        <v>35</v>
      </c>
      <c r="F230" s="426" t="s">
        <v>38</v>
      </c>
      <c r="G230" s="428" t="s">
        <v>36</v>
      </c>
      <c r="H230" s="430" t="s">
        <v>172</v>
      </c>
      <c r="I230" s="431"/>
      <c r="J230" s="431"/>
      <c r="K230" s="432"/>
      <c r="L230" s="426" t="s">
        <v>37</v>
      </c>
      <c r="O230" s="416" t="s">
        <v>42</v>
      </c>
      <c r="P230" s="416"/>
      <c r="Q230" s="416" t="s">
        <v>48</v>
      </c>
      <c r="R230" s="416"/>
      <c r="S230" s="416" t="s">
        <v>49</v>
      </c>
      <c r="T230" s="416"/>
    </row>
    <row r="231" spans="1:20" s="172" customFormat="1" ht="90.75" thickBot="1" x14ac:dyDescent="0.3">
      <c r="A231" s="427"/>
      <c r="B231" s="427"/>
      <c r="C231" s="427"/>
      <c r="D231" s="427"/>
      <c r="E231" s="427"/>
      <c r="F231" s="427"/>
      <c r="G231" s="429"/>
      <c r="H231" s="95" t="s">
        <v>140</v>
      </c>
      <c r="I231" s="95" t="s">
        <v>174</v>
      </c>
      <c r="J231" s="95" t="s">
        <v>182</v>
      </c>
      <c r="K231" s="95" t="s">
        <v>183</v>
      </c>
      <c r="L231" s="427"/>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63">IF(OR(F232&gt;S232,G232&gt;T232),"Toplam maliyetin hesaplanabilmesi için SGK işveren payı ve işsizlik sigortası işveren payının tavan değerleri aşmaması gerekmektedir.","")</f>
        <v/>
      </c>
      <c r="N232" s="254">
        <f>'Proje ve Personel Bilgileri'!F157</f>
        <v>0</v>
      </c>
      <c r="O232" s="255">
        <f t="shared" ref="O232:O251" si="64">IFERROR(IF(N232="EVET",VLOOKUP(YilDonem,SGKTAVAN,2,0)*0.2475,VLOOKUP(YilDonem,SGKTAVAN,2,0)*0.2175),0)</f>
        <v>0</v>
      </c>
      <c r="P232" s="255">
        <f t="shared" ref="P232:P251" si="65">IFERROR(IF(N232="EVET",0,VLOOKUP(YilDonem,SGKTAVAN,2,0)*0.02),0)</f>
        <v>0</v>
      </c>
      <c r="Q232" s="255">
        <f t="shared" ref="Q232:Q251" si="66">IF(N232="EVET",(D232+E232)*0.2475,(D232+E232)*0.2175)</f>
        <v>0</v>
      </c>
      <c r="R232" s="255">
        <f t="shared" ref="R232:R251" si="67">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8">IF(B233&lt;&gt;"",IF(OR(F233&gt;S233,G233&gt;T233),0,D233+E233+F233+G233-H233-I233-J233-K233),"")</f>
        <v/>
      </c>
      <c r="M233" s="253" t="str">
        <f t="shared" si="63"/>
        <v/>
      </c>
      <c r="N233" s="254">
        <f>'Proje ve Personel Bilgileri'!F158</f>
        <v>0</v>
      </c>
      <c r="O233" s="255">
        <f t="shared" si="64"/>
        <v>0</v>
      </c>
      <c r="P233" s="255">
        <f t="shared" si="65"/>
        <v>0</v>
      </c>
      <c r="Q233" s="255">
        <f t="shared" si="66"/>
        <v>0</v>
      </c>
      <c r="R233" s="255">
        <f t="shared" si="67"/>
        <v>0</v>
      </c>
      <c r="S233" s="255">
        <f t="shared" ref="S233:S251" si="69">IF(ISERROR(ROUNDUP(MIN(O233,Q233),0)),0,ROUNDUP(MIN(O233,Q233),0))</f>
        <v>0</v>
      </c>
      <c r="T233" s="255">
        <f t="shared" ref="T233:T251" si="70">IF(ISERROR(ROUNDUP(MIN(P233,R233),0)),0,ROUNDUP(MIN(P233,R233),0))</f>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8"/>
        <v/>
      </c>
      <c r="M234" s="253" t="str">
        <f t="shared" si="63"/>
        <v/>
      </c>
      <c r="N234" s="254">
        <f>'Proje ve Personel Bilgileri'!F159</f>
        <v>0</v>
      </c>
      <c r="O234" s="255">
        <f t="shared" si="64"/>
        <v>0</v>
      </c>
      <c r="P234" s="255">
        <f t="shared" si="65"/>
        <v>0</v>
      </c>
      <c r="Q234" s="255">
        <f t="shared" si="66"/>
        <v>0</v>
      </c>
      <c r="R234" s="255">
        <f t="shared" si="67"/>
        <v>0</v>
      </c>
      <c r="S234" s="255">
        <f t="shared" si="69"/>
        <v>0</v>
      </c>
      <c r="T234" s="255">
        <f t="shared" si="70"/>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8"/>
        <v/>
      </c>
      <c r="M235" s="253" t="str">
        <f t="shared" si="63"/>
        <v/>
      </c>
      <c r="N235" s="254">
        <f>'Proje ve Personel Bilgileri'!F160</f>
        <v>0</v>
      </c>
      <c r="O235" s="255">
        <f t="shared" si="64"/>
        <v>0</v>
      </c>
      <c r="P235" s="255">
        <f t="shared" si="65"/>
        <v>0</v>
      </c>
      <c r="Q235" s="255">
        <f t="shared" si="66"/>
        <v>0</v>
      </c>
      <c r="R235" s="255">
        <f t="shared" si="67"/>
        <v>0</v>
      </c>
      <c r="S235" s="255">
        <f t="shared" si="69"/>
        <v>0</v>
      </c>
      <c r="T235" s="255">
        <f t="shared" si="70"/>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8"/>
        <v/>
      </c>
      <c r="M236" s="253" t="str">
        <f t="shared" si="63"/>
        <v/>
      </c>
      <c r="N236" s="254">
        <f>'Proje ve Personel Bilgileri'!F161</f>
        <v>0</v>
      </c>
      <c r="O236" s="255">
        <f t="shared" si="64"/>
        <v>0</v>
      </c>
      <c r="P236" s="255">
        <f t="shared" si="65"/>
        <v>0</v>
      </c>
      <c r="Q236" s="255">
        <f t="shared" si="66"/>
        <v>0</v>
      </c>
      <c r="R236" s="255">
        <f t="shared" si="67"/>
        <v>0</v>
      </c>
      <c r="S236" s="255">
        <f t="shared" si="69"/>
        <v>0</v>
      </c>
      <c r="T236" s="255">
        <f t="shared" si="70"/>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8"/>
        <v/>
      </c>
      <c r="M237" s="253" t="str">
        <f t="shared" si="63"/>
        <v/>
      </c>
      <c r="N237" s="254">
        <f>'Proje ve Personel Bilgileri'!F162</f>
        <v>0</v>
      </c>
      <c r="O237" s="255">
        <f t="shared" si="64"/>
        <v>0</v>
      </c>
      <c r="P237" s="255">
        <f t="shared" si="65"/>
        <v>0</v>
      </c>
      <c r="Q237" s="255">
        <f t="shared" si="66"/>
        <v>0</v>
      </c>
      <c r="R237" s="255">
        <f t="shared" si="67"/>
        <v>0</v>
      </c>
      <c r="S237" s="255">
        <f t="shared" si="69"/>
        <v>0</v>
      </c>
      <c r="T237" s="255">
        <f t="shared" si="70"/>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8"/>
        <v/>
      </c>
      <c r="M238" s="253" t="str">
        <f t="shared" si="63"/>
        <v/>
      </c>
      <c r="N238" s="254">
        <f>'Proje ve Personel Bilgileri'!F163</f>
        <v>0</v>
      </c>
      <c r="O238" s="255">
        <f t="shared" si="64"/>
        <v>0</v>
      </c>
      <c r="P238" s="255">
        <f t="shared" si="65"/>
        <v>0</v>
      </c>
      <c r="Q238" s="255">
        <f t="shared" si="66"/>
        <v>0</v>
      </c>
      <c r="R238" s="255">
        <f t="shared" si="67"/>
        <v>0</v>
      </c>
      <c r="S238" s="255">
        <f t="shared" si="69"/>
        <v>0</v>
      </c>
      <c r="T238" s="255">
        <f t="shared" si="70"/>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8"/>
        <v/>
      </c>
      <c r="M239" s="253" t="str">
        <f t="shared" si="63"/>
        <v/>
      </c>
      <c r="N239" s="254">
        <f>'Proje ve Personel Bilgileri'!F164</f>
        <v>0</v>
      </c>
      <c r="O239" s="255">
        <f t="shared" si="64"/>
        <v>0</v>
      </c>
      <c r="P239" s="255">
        <f t="shared" si="65"/>
        <v>0</v>
      </c>
      <c r="Q239" s="255">
        <f t="shared" si="66"/>
        <v>0</v>
      </c>
      <c r="R239" s="255">
        <f t="shared" si="67"/>
        <v>0</v>
      </c>
      <c r="S239" s="255">
        <f t="shared" si="69"/>
        <v>0</v>
      </c>
      <c r="T239" s="255">
        <f t="shared" si="70"/>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8"/>
        <v/>
      </c>
      <c r="M240" s="253" t="str">
        <f t="shared" si="63"/>
        <v/>
      </c>
      <c r="N240" s="254">
        <f>'Proje ve Personel Bilgileri'!F165</f>
        <v>0</v>
      </c>
      <c r="O240" s="255">
        <f t="shared" si="64"/>
        <v>0</v>
      </c>
      <c r="P240" s="255">
        <f t="shared" si="65"/>
        <v>0</v>
      </c>
      <c r="Q240" s="255">
        <f t="shared" si="66"/>
        <v>0</v>
      </c>
      <c r="R240" s="255">
        <f t="shared" si="67"/>
        <v>0</v>
      </c>
      <c r="S240" s="255">
        <f t="shared" si="69"/>
        <v>0</v>
      </c>
      <c r="T240" s="255">
        <f t="shared" si="70"/>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8"/>
        <v/>
      </c>
      <c r="M241" s="253" t="str">
        <f t="shared" si="63"/>
        <v/>
      </c>
      <c r="N241" s="254">
        <f>'Proje ve Personel Bilgileri'!F166</f>
        <v>0</v>
      </c>
      <c r="O241" s="255">
        <f t="shared" si="64"/>
        <v>0</v>
      </c>
      <c r="P241" s="255">
        <f t="shared" si="65"/>
        <v>0</v>
      </c>
      <c r="Q241" s="255">
        <f t="shared" si="66"/>
        <v>0</v>
      </c>
      <c r="R241" s="255">
        <f t="shared" si="67"/>
        <v>0</v>
      </c>
      <c r="S241" s="255">
        <f t="shared" si="69"/>
        <v>0</v>
      </c>
      <c r="T241" s="255">
        <f t="shared" si="70"/>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8"/>
        <v/>
      </c>
      <c r="M242" s="253" t="str">
        <f t="shared" si="63"/>
        <v/>
      </c>
      <c r="N242" s="254">
        <f>'Proje ve Personel Bilgileri'!F167</f>
        <v>0</v>
      </c>
      <c r="O242" s="255">
        <f t="shared" si="64"/>
        <v>0</v>
      </c>
      <c r="P242" s="255">
        <f t="shared" si="65"/>
        <v>0</v>
      </c>
      <c r="Q242" s="255">
        <f t="shared" si="66"/>
        <v>0</v>
      </c>
      <c r="R242" s="255">
        <f t="shared" si="67"/>
        <v>0</v>
      </c>
      <c r="S242" s="255">
        <f t="shared" si="69"/>
        <v>0</v>
      </c>
      <c r="T242" s="255">
        <f t="shared" si="70"/>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8"/>
        <v/>
      </c>
      <c r="M243" s="253" t="str">
        <f t="shared" si="63"/>
        <v/>
      </c>
      <c r="N243" s="254">
        <f>'Proje ve Personel Bilgileri'!F168</f>
        <v>0</v>
      </c>
      <c r="O243" s="255">
        <f t="shared" si="64"/>
        <v>0</v>
      </c>
      <c r="P243" s="255">
        <f t="shared" si="65"/>
        <v>0</v>
      </c>
      <c r="Q243" s="255">
        <f t="shared" si="66"/>
        <v>0</v>
      </c>
      <c r="R243" s="255">
        <f t="shared" si="67"/>
        <v>0</v>
      </c>
      <c r="S243" s="255">
        <f t="shared" si="69"/>
        <v>0</v>
      </c>
      <c r="T243" s="255">
        <f t="shared" si="70"/>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8"/>
        <v/>
      </c>
      <c r="M244" s="253" t="str">
        <f t="shared" si="63"/>
        <v/>
      </c>
      <c r="N244" s="254">
        <f>'Proje ve Personel Bilgileri'!F169</f>
        <v>0</v>
      </c>
      <c r="O244" s="255">
        <f t="shared" si="64"/>
        <v>0</v>
      </c>
      <c r="P244" s="255">
        <f t="shared" si="65"/>
        <v>0</v>
      </c>
      <c r="Q244" s="255">
        <f t="shared" si="66"/>
        <v>0</v>
      </c>
      <c r="R244" s="255">
        <f t="shared" si="67"/>
        <v>0</v>
      </c>
      <c r="S244" s="255">
        <f t="shared" si="69"/>
        <v>0</v>
      </c>
      <c r="T244" s="255">
        <f t="shared" si="70"/>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8"/>
        <v/>
      </c>
      <c r="M245" s="253" t="str">
        <f t="shared" si="63"/>
        <v/>
      </c>
      <c r="N245" s="254">
        <f>'Proje ve Personel Bilgileri'!F170</f>
        <v>0</v>
      </c>
      <c r="O245" s="255">
        <f t="shared" si="64"/>
        <v>0</v>
      </c>
      <c r="P245" s="255">
        <f t="shared" si="65"/>
        <v>0</v>
      </c>
      <c r="Q245" s="255">
        <f t="shared" si="66"/>
        <v>0</v>
      </c>
      <c r="R245" s="255">
        <f t="shared" si="67"/>
        <v>0</v>
      </c>
      <c r="S245" s="255">
        <f t="shared" si="69"/>
        <v>0</v>
      </c>
      <c r="T245" s="255">
        <f t="shared" si="70"/>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8"/>
        <v/>
      </c>
      <c r="M246" s="253" t="str">
        <f t="shared" si="63"/>
        <v/>
      </c>
      <c r="N246" s="254">
        <f>'Proje ve Personel Bilgileri'!F171</f>
        <v>0</v>
      </c>
      <c r="O246" s="255">
        <f t="shared" si="64"/>
        <v>0</v>
      </c>
      <c r="P246" s="255">
        <f t="shared" si="65"/>
        <v>0</v>
      </c>
      <c r="Q246" s="255">
        <f t="shared" si="66"/>
        <v>0</v>
      </c>
      <c r="R246" s="255">
        <f t="shared" si="67"/>
        <v>0</v>
      </c>
      <c r="S246" s="255">
        <f t="shared" si="69"/>
        <v>0</v>
      </c>
      <c r="T246" s="255">
        <f t="shared" si="70"/>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8"/>
        <v/>
      </c>
      <c r="M247" s="253" t="str">
        <f t="shared" si="63"/>
        <v/>
      </c>
      <c r="N247" s="254">
        <f>'Proje ve Personel Bilgileri'!F172</f>
        <v>0</v>
      </c>
      <c r="O247" s="255">
        <f t="shared" si="64"/>
        <v>0</v>
      </c>
      <c r="P247" s="255">
        <f t="shared" si="65"/>
        <v>0</v>
      </c>
      <c r="Q247" s="255">
        <f t="shared" si="66"/>
        <v>0</v>
      </c>
      <c r="R247" s="255">
        <f t="shared" si="67"/>
        <v>0</v>
      </c>
      <c r="S247" s="255">
        <f t="shared" si="69"/>
        <v>0</v>
      </c>
      <c r="T247" s="255">
        <f t="shared" si="70"/>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8"/>
        <v/>
      </c>
      <c r="M248" s="253" t="str">
        <f t="shared" si="63"/>
        <v/>
      </c>
      <c r="N248" s="254">
        <f>'Proje ve Personel Bilgileri'!F173</f>
        <v>0</v>
      </c>
      <c r="O248" s="255">
        <f t="shared" si="64"/>
        <v>0</v>
      </c>
      <c r="P248" s="255">
        <f t="shared" si="65"/>
        <v>0</v>
      </c>
      <c r="Q248" s="255">
        <f t="shared" si="66"/>
        <v>0</v>
      </c>
      <c r="R248" s="255">
        <f t="shared" si="67"/>
        <v>0</v>
      </c>
      <c r="S248" s="255">
        <f t="shared" si="69"/>
        <v>0</v>
      </c>
      <c r="T248" s="255">
        <f t="shared" si="70"/>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8"/>
        <v/>
      </c>
      <c r="M249" s="253" t="str">
        <f t="shared" si="63"/>
        <v/>
      </c>
      <c r="N249" s="254">
        <f>'Proje ve Personel Bilgileri'!F174</f>
        <v>0</v>
      </c>
      <c r="O249" s="255">
        <f t="shared" si="64"/>
        <v>0</v>
      </c>
      <c r="P249" s="255">
        <f t="shared" si="65"/>
        <v>0</v>
      </c>
      <c r="Q249" s="255">
        <f t="shared" si="66"/>
        <v>0</v>
      </c>
      <c r="R249" s="255">
        <f t="shared" si="67"/>
        <v>0</v>
      </c>
      <c r="S249" s="255">
        <f t="shared" si="69"/>
        <v>0</v>
      </c>
      <c r="T249" s="255">
        <f t="shared" si="70"/>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8"/>
        <v/>
      </c>
      <c r="M250" s="253" t="str">
        <f t="shared" si="63"/>
        <v/>
      </c>
      <c r="N250" s="254">
        <f>'Proje ve Personel Bilgileri'!F175</f>
        <v>0</v>
      </c>
      <c r="O250" s="255">
        <f t="shared" si="64"/>
        <v>0</v>
      </c>
      <c r="P250" s="255">
        <f t="shared" si="65"/>
        <v>0</v>
      </c>
      <c r="Q250" s="255">
        <f t="shared" si="66"/>
        <v>0</v>
      </c>
      <c r="R250" s="255">
        <f t="shared" si="67"/>
        <v>0</v>
      </c>
      <c r="S250" s="255">
        <f t="shared" si="69"/>
        <v>0</v>
      </c>
      <c r="T250" s="255">
        <f t="shared" si="70"/>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8"/>
        <v/>
      </c>
      <c r="M251" s="253" t="str">
        <f t="shared" si="63"/>
        <v/>
      </c>
      <c r="N251" s="254">
        <f>'Proje ve Personel Bilgileri'!F176</f>
        <v>0</v>
      </c>
      <c r="O251" s="255">
        <f t="shared" si="64"/>
        <v>0</v>
      </c>
      <c r="P251" s="255">
        <f t="shared" si="65"/>
        <v>0</v>
      </c>
      <c r="Q251" s="255">
        <f t="shared" si="66"/>
        <v>0</v>
      </c>
      <c r="R251" s="255">
        <f t="shared" si="67"/>
        <v>0</v>
      </c>
      <c r="S251" s="255">
        <f t="shared" si="69"/>
        <v>0</v>
      </c>
      <c r="T251" s="255">
        <f t="shared" si="70"/>
        <v>0</v>
      </c>
      <c r="U251" s="227">
        <f>IF(COUNTA(C232:K251)&gt;0,1,0)</f>
        <v>0</v>
      </c>
    </row>
    <row r="252" spans="1:21" s="130" customFormat="1" ht="29.25" customHeight="1" thickBot="1" x14ac:dyDescent="0.3">
      <c r="A252" s="417" t="s">
        <v>46</v>
      </c>
      <c r="B252" s="418"/>
      <c r="C252" s="260" t="str">
        <f t="shared" ref="C252:J252" si="71">IF($L$252&gt;0,SUM(C232:C251),"")</f>
        <v/>
      </c>
      <c r="D252" s="261" t="str">
        <f t="shared" si="71"/>
        <v/>
      </c>
      <c r="E252" s="261" t="str">
        <f t="shared" si="71"/>
        <v/>
      </c>
      <c r="F252" s="261" t="str">
        <f t="shared" si="71"/>
        <v/>
      </c>
      <c r="G252" s="261" t="str">
        <f t="shared" si="71"/>
        <v/>
      </c>
      <c r="H252" s="261" t="str">
        <f t="shared" si="71"/>
        <v/>
      </c>
      <c r="I252" s="261" t="str">
        <f t="shared" si="71"/>
        <v/>
      </c>
      <c r="J252" s="261" t="str">
        <f t="shared" si="71"/>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46091</v>
      </c>
      <c r="C255" s="413" t="s">
        <v>44</v>
      </c>
      <c r="D255" s="413"/>
      <c r="E255" s="342" t="s">
        <v>180</v>
      </c>
      <c r="F255" s="344" t="str">
        <f>IF(kurulusyetkilisi&gt;0,kurulusyetkilisi,"")</f>
        <v/>
      </c>
      <c r="G255" s="342"/>
      <c r="H255" s="131"/>
      <c r="I255" s="131"/>
      <c r="J255" s="131"/>
    </row>
    <row r="256" spans="1:21" ht="19.5" x14ac:dyDescent="0.3">
      <c r="A256" s="346"/>
      <c r="B256" s="346"/>
      <c r="C256" s="413" t="s">
        <v>45</v>
      </c>
      <c r="D256" s="413"/>
      <c r="E256" s="414"/>
      <c r="F256" s="414"/>
      <c r="G256" s="414"/>
      <c r="H256" s="107"/>
      <c r="I256" s="107"/>
      <c r="J256" s="107"/>
    </row>
    <row r="257" spans="1:20" ht="15.75" x14ac:dyDescent="0.25">
      <c r="A257" s="415" t="s">
        <v>33</v>
      </c>
      <c r="B257" s="415"/>
      <c r="C257" s="415"/>
      <c r="D257" s="415"/>
      <c r="E257" s="415"/>
      <c r="F257" s="415"/>
      <c r="G257" s="415"/>
      <c r="H257" s="415"/>
      <c r="I257" s="415"/>
      <c r="J257" s="415"/>
      <c r="K257" s="415"/>
      <c r="L257" s="415"/>
      <c r="M257" s="170"/>
      <c r="N257" s="140"/>
      <c r="O257" s="270"/>
    </row>
    <row r="258" spans="1:20" x14ac:dyDescent="0.25">
      <c r="A258" s="419" t="str">
        <f>IF(YilDonem&lt;&gt;"",CONCATENATE(YilDonem," dönemi"),"")</f>
        <v/>
      </c>
      <c r="B258" s="419"/>
      <c r="C258" s="419"/>
      <c r="D258" s="419"/>
      <c r="E258" s="419"/>
      <c r="F258" s="419"/>
      <c r="G258" s="419"/>
      <c r="H258" s="419"/>
      <c r="I258" s="419"/>
      <c r="J258" s="419"/>
      <c r="K258" s="419"/>
      <c r="L258" s="419"/>
    </row>
    <row r="259" spans="1:20" ht="15.75" thickBot="1" x14ac:dyDescent="0.3">
      <c r="B259" s="91"/>
      <c r="C259" s="91"/>
      <c r="D259" s="91"/>
      <c r="E259" s="433" t="str">
        <f>IF(YilDonem&lt;&gt;"",CONCATENATE(IF(Dönem=1,"OCAK",IF(Dönem=2,"TEMMUZ","")),"  ayına aittir."),"")</f>
        <v/>
      </c>
      <c r="F259" s="433"/>
      <c r="G259" s="433"/>
      <c r="H259" s="433"/>
      <c r="I259" s="91"/>
      <c r="J259" s="91"/>
      <c r="K259" s="91"/>
      <c r="L259" s="92" t="s">
        <v>41</v>
      </c>
    </row>
    <row r="260" spans="1:20" ht="31.7" customHeight="1" thickBot="1" x14ac:dyDescent="0.3">
      <c r="A260" s="93" t="s">
        <v>1</v>
      </c>
      <c r="B260" s="420" t="str">
        <f>IF(ProjeNo&gt;0,ProjeNo,"")</f>
        <v/>
      </c>
      <c r="C260" s="421"/>
      <c r="D260" s="421"/>
      <c r="E260" s="421"/>
      <c r="F260" s="421"/>
      <c r="G260" s="421"/>
      <c r="H260" s="421"/>
      <c r="I260" s="421"/>
      <c r="J260" s="421"/>
      <c r="K260" s="421"/>
      <c r="L260" s="422"/>
    </row>
    <row r="261" spans="1:20" ht="31.7" customHeight="1" thickBot="1" x14ac:dyDescent="0.3">
      <c r="A261" s="94" t="s">
        <v>11</v>
      </c>
      <c r="B261" s="423" t="str">
        <f>IF(ProjeAdi&gt;0,ProjeAdi,"")</f>
        <v/>
      </c>
      <c r="C261" s="424"/>
      <c r="D261" s="424"/>
      <c r="E261" s="424"/>
      <c r="F261" s="424"/>
      <c r="G261" s="424"/>
      <c r="H261" s="424"/>
      <c r="I261" s="424"/>
      <c r="J261" s="424"/>
      <c r="K261" s="424"/>
      <c r="L261" s="425"/>
    </row>
    <row r="262" spans="1:20" ht="31.7" customHeight="1" thickBot="1" x14ac:dyDescent="0.3">
      <c r="A262" s="426" t="s">
        <v>7</v>
      </c>
      <c r="B262" s="426" t="s">
        <v>8</v>
      </c>
      <c r="C262" s="426" t="s">
        <v>34</v>
      </c>
      <c r="D262" s="426" t="s">
        <v>143</v>
      </c>
      <c r="E262" s="426" t="s">
        <v>35</v>
      </c>
      <c r="F262" s="426" t="s">
        <v>38</v>
      </c>
      <c r="G262" s="428" t="s">
        <v>36</v>
      </c>
      <c r="H262" s="430" t="s">
        <v>172</v>
      </c>
      <c r="I262" s="431"/>
      <c r="J262" s="431"/>
      <c r="K262" s="432"/>
      <c r="L262" s="426" t="s">
        <v>37</v>
      </c>
      <c r="O262" s="416" t="s">
        <v>42</v>
      </c>
      <c r="P262" s="416"/>
      <c r="Q262" s="416" t="s">
        <v>48</v>
      </c>
      <c r="R262" s="416"/>
      <c r="S262" s="416" t="s">
        <v>49</v>
      </c>
      <c r="T262" s="416"/>
    </row>
    <row r="263" spans="1:20" s="172" customFormat="1" ht="90.75" thickBot="1" x14ac:dyDescent="0.3">
      <c r="A263" s="427"/>
      <c r="B263" s="427"/>
      <c r="C263" s="427"/>
      <c r="D263" s="427"/>
      <c r="E263" s="427"/>
      <c r="F263" s="427"/>
      <c r="G263" s="429"/>
      <c r="H263" s="95" t="s">
        <v>140</v>
      </c>
      <c r="I263" s="95" t="s">
        <v>174</v>
      </c>
      <c r="J263" s="95" t="s">
        <v>182</v>
      </c>
      <c r="K263" s="95" t="s">
        <v>183</v>
      </c>
      <c r="L263" s="427"/>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72">IF(OR(F264&gt;S264,G264&gt;T264),"Toplam maliyetin hesaplanabilmesi için SGK işveren payı ve işsizlik sigortası işveren payının tavan değerleri aşmaması gerekmektedir.","")</f>
        <v/>
      </c>
      <c r="N264" s="254">
        <f>'Proje ve Personel Bilgileri'!F177</f>
        <v>0</v>
      </c>
      <c r="O264" s="255">
        <f t="shared" ref="O264:O283" si="73">IFERROR(IF(N264="EVET",VLOOKUP(YilDonem,SGKTAVAN,2,0)*0.2475,VLOOKUP(YilDonem,SGKTAVAN,2,0)*0.2175),0)</f>
        <v>0</v>
      </c>
      <c r="P264" s="255">
        <f t="shared" ref="P264:P283" si="74">IFERROR(IF(N264="EVET",0,VLOOKUP(YilDonem,SGKTAVAN,2,0)*0.02),0)</f>
        <v>0</v>
      </c>
      <c r="Q264" s="255">
        <f t="shared" ref="Q264:Q283" si="75">IF(N264="EVET",(D264+E264)*0.2475,(D264+E264)*0.2175)</f>
        <v>0</v>
      </c>
      <c r="R264" s="255">
        <f t="shared" ref="R264:R283" si="76">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77">IF(B265&lt;&gt;"",IF(OR(F265&gt;S265,G265&gt;T265),0,D265+E265+F265+G265-H265-I265-J265-K265),"")</f>
        <v/>
      </c>
      <c r="M265" s="253" t="str">
        <f t="shared" si="72"/>
        <v/>
      </c>
      <c r="N265" s="254">
        <f>'Proje ve Personel Bilgileri'!F178</f>
        <v>0</v>
      </c>
      <c r="O265" s="255">
        <f t="shared" si="73"/>
        <v>0</v>
      </c>
      <c r="P265" s="255">
        <f t="shared" si="74"/>
        <v>0</v>
      </c>
      <c r="Q265" s="255">
        <f t="shared" si="75"/>
        <v>0</v>
      </c>
      <c r="R265" s="255">
        <f t="shared" si="76"/>
        <v>0</v>
      </c>
      <c r="S265" s="255">
        <f t="shared" ref="S265:S283" si="78">IF(ISERROR(ROUNDUP(MIN(O265,Q265),0)),0,ROUNDUP(MIN(O265,Q265),0))</f>
        <v>0</v>
      </c>
      <c r="T265" s="255">
        <f t="shared" ref="T265:T283" si="79">IF(ISERROR(ROUNDUP(MIN(P265,R265),0)),0,ROUNDUP(MIN(P265,R265),0))</f>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77"/>
        <v/>
      </c>
      <c r="M266" s="253" t="str">
        <f t="shared" si="72"/>
        <v/>
      </c>
      <c r="N266" s="254">
        <f>'Proje ve Personel Bilgileri'!F179</f>
        <v>0</v>
      </c>
      <c r="O266" s="255">
        <f t="shared" si="73"/>
        <v>0</v>
      </c>
      <c r="P266" s="255">
        <f t="shared" si="74"/>
        <v>0</v>
      </c>
      <c r="Q266" s="255">
        <f t="shared" si="75"/>
        <v>0</v>
      </c>
      <c r="R266" s="255">
        <f t="shared" si="76"/>
        <v>0</v>
      </c>
      <c r="S266" s="255">
        <f t="shared" si="78"/>
        <v>0</v>
      </c>
      <c r="T266" s="255">
        <f t="shared" si="79"/>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77"/>
        <v/>
      </c>
      <c r="M267" s="253" t="str">
        <f t="shared" si="72"/>
        <v/>
      </c>
      <c r="N267" s="254">
        <f>'Proje ve Personel Bilgileri'!F180</f>
        <v>0</v>
      </c>
      <c r="O267" s="255">
        <f t="shared" si="73"/>
        <v>0</v>
      </c>
      <c r="P267" s="255">
        <f t="shared" si="74"/>
        <v>0</v>
      </c>
      <c r="Q267" s="255">
        <f t="shared" si="75"/>
        <v>0</v>
      </c>
      <c r="R267" s="255">
        <f t="shared" si="76"/>
        <v>0</v>
      </c>
      <c r="S267" s="255">
        <f t="shared" si="78"/>
        <v>0</v>
      </c>
      <c r="T267" s="255">
        <f t="shared" si="79"/>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77"/>
        <v/>
      </c>
      <c r="M268" s="253" t="str">
        <f t="shared" si="72"/>
        <v/>
      </c>
      <c r="N268" s="254">
        <f>'Proje ve Personel Bilgileri'!F181</f>
        <v>0</v>
      </c>
      <c r="O268" s="255">
        <f t="shared" si="73"/>
        <v>0</v>
      </c>
      <c r="P268" s="255">
        <f t="shared" si="74"/>
        <v>0</v>
      </c>
      <c r="Q268" s="255">
        <f t="shared" si="75"/>
        <v>0</v>
      </c>
      <c r="R268" s="255">
        <f t="shared" si="76"/>
        <v>0</v>
      </c>
      <c r="S268" s="255">
        <f t="shared" si="78"/>
        <v>0</v>
      </c>
      <c r="T268" s="255">
        <f t="shared" si="79"/>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77"/>
        <v/>
      </c>
      <c r="M269" s="253" t="str">
        <f t="shared" si="72"/>
        <v/>
      </c>
      <c r="N269" s="254">
        <f>'Proje ve Personel Bilgileri'!F182</f>
        <v>0</v>
      </c>
      <c r="O269" s="255">
        <f t="shared" si="73"/>
        <v>0</v>
      </c>
      <c r="P269" s="255">
        <f t="shared" si="74"/>
        <v>0</v>
      </c>
      <c r="Q269" s="255">
        <f t="shared" si="75"/>
        <v>0</v>
      </c>
      <c r="R269" s="255">
        <f t="shared" si="76"/>
        <v>0</v>
      </c>
      <c r="S269" s="255">
        <f t="shared" si="78"/>
        <v>0</v>
      </c>
      <c r="T269" s="255">
        <f t="shared" si="79"/>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77"/>
        <v/>
      </c>
      <c r="M270" s="253" t="str">
        <f t="shared" si="72"/>
        <v/>
      </c>
      <c r="N270" s="254">
        <f>'Proje ve Personel Bilgileri'!F183</f>
        <v>0</v>
      </c>
      <c r="O270" s="255">
        <f t="shared" si="73"/>
        <v>0</v>
      </c>
      <c r="P270" s="255">
        <f t="shared" si="74"/>
        <v>0</v>
      </c>
      <c r="Q270" s="255">
        <f t="shared" si="75"/>
        <v>0</v>
      </c>
      <c r="R270" s="255">
        <f t="shared" si="76"/>
        <v>0</v>
      </c>
      <c r="S270" s="255">
        <f t="shared" si="78"/>
        <v>0</v>
      </c>
      <c r="T270" s="255">
        <f t="shared" si="79"/>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77"/>
        <v/>
      </c>
      <c r="M271" s="253" t="str">
        <f t="shared" si="72"/>
        <v/>
      </c>
      <c r="N271" s="254">
        <f>'Proje ve Personel Bilgileri'!F184</f>
        <v>0</v>
      </c>
      <c r="O271" s="255">
        <f t="shared" si="73"/>
        <v>0</v>
      </c>
      <c r="P271" s="255">
        <f t="shared" si="74"/>
        <v>0</v>
      </c>
      <c r="Q271" s="255">
        <f t="shared" si="75"/>
        <v>0</v>
      </c>
      <c r="R271" s="255">
        <f t="shared" si="76"/>
        <v>0</v>
      </c>
      <c r="S271" s="255">
        <f t="shared" si="78"/>
        <v>0</v>
      </c>
      <c r="T271" s="255">
        <f t="shared" si="79"/>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77"/>
        <v/>
      </c>
      <c r="M272" s="253" t="str">
        <f t="shared" si="72"/>
        <v/>
      </c>
      <c r="N272" s="254">
        <f>'Proje ve Personel Bilgileri'!F185</f>
        <v>0</v>
      </c>
      <c r="O272" s="255">
        <f t="shared" si="73"/>
        <v>0</v>
      </c>
      <c r="P272" s="255">
        <f t="shared" si="74"/>
        <v>0</v>
      </c>
      <c r="Q272" s="255">
        <f t="shared" si="75"/>
        <v>0</v>
      </c>
      <c r="R272" s="255">
        <f t="shared" si="76"/>
        <v>0</v>
      </c>
      <c r="S272" s="255">
        <f t="shared" si="78"/>
        <v>0</v>
      </c>
      <c r="T272" s="255">
        <f t="shared" si="79"/>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77"/>
        <v/>
      </c>
      <c r="M273" s="253" t="str">
        <f t="shared" si="72"/>
        <v/>
      </c>
      <c r="N273" s="254">
        <f>'Proje ve Personel Bilgileri'!F186</f>
        <v>0</v>
      </c>
      <c r="O273" s="255">
        <f t="shared" si="73"/>
        <v>0</v>
      </c>
      <c r="P273" s="255">
        <f t="shared" si="74"/>
        <v>0</v>
      </c>
      <c r="Q273" s="255">
        <f t="shared" si="75"/>
        <v>0</v>
      </c>
      <c r="R273" s="255">
        <f t="shared" si="76"/>
        <v>0</v>
      </c>
      <c r="S273" s="255">
        <f t="shared" si="78"/>
        <v>0</v>
      </c>
      <c r="T273" s="255">
        <f t="shared" si="79"/>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77"/>
        <v/>
      </c>
      <c r="M274" s="253" t="str">
        <f t="shared" si="72"/>
        <v/>
      </c>
      <c r="N274" s="254">
        <f>'Proje ve Personel Bilgileri'!F187</f>
        <v>0</v>
      </c>
      <c r="O274" s="255">
        <f t="shared" si="73"/>
        <v>0</v>
      </c>
      <c r="P274" s="255">
        <f t="shared" si="74"/>
        <v>0</v>
      </c>
      <c r="Q274" s="255">
        <f t="shared" si="75"/>
        <v>0</v>
      </c>
      <c r="R274" s="255">
        <f t="shared" si="76"/>
        <v>0</v>
      </c>
      <c r="S274" s="255">
        <f t="shared" si="78"/>
        <v>0</v>
      </c>
      <c r="T274" s="255">
        <f t="shared" si="79"/>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77"/>
        <v/>
      </c>
      <c r="M275" s="253" t="str">
        <f t="shared" si="72"/>
        <v/>
      </c>
      <c r="N275" s="254">
        <f>'Proje ve Personel Bilgileri'!F188</f>
        <v>0</v>
      </c>
      <c r="O275" s="255">
        <f t="shared" si="73"/>
        <v>0</v>
      </c>
      <c r="P275" s="255">
        <f t="shared" si="74"/>
        <v>0</v>
      </c>
      <c r="Q275" s="255">
        <f t="shared" si="75"/>
        <v>0</v>
      </c>
      <c r="R275" s="255">
        <f t="shared" si="76"/>
        <v>0</v>
      </c>
      <c r="S275" s="255">
        <f t="shared" si="78"/>
        <v>0</v>
      </c>
      <c r="T275" s="255">
        <f t="shared" si="79"/>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77"/>
        <v/>
      </c>
      <c r="M276" s="253" t="str">
        <f t="shared" si="72"/>
        <v/>
      </c>
      <c r="N276" s="254">
        <f>'Proje ve Personel Bilgileri'!F189</f>
        <v>0</v>
      </c>
      <c r="O276" s="255">
        <f t="shared" si="73"/>
        <v>0</v>
      </c>
      <c r="P276" s="255">
        <f t="shared" si="74"/>
        <v>0</v>
      </c>
      <c r="Q276" s="255">
        <f t="shared" si="75"/>
        <v>0</v>
      </c>
      <c r="R276" s="255">
        <f t="shared" si="76"/>
        <v>0</v>
      </c>
      <c r="S276" s="255">
        <f t="shared" si="78"/>
        <v>0</v>
      </c>
      <c r="T276" s="255">
        <f t="shared" si="79"/>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77"/>
        <v/>
      </c>
      <c r="M277" s="253" t="str">
        <f t="shared" si="72"/>
        <v/>
      </c>
      <c r="N277" s="254">
        <f>'Proje ve Personel Bilgileri'!F190</f>
        <v>0</v>
      </c>
      <c r="O277" s="255">
        <f t="shared" si="73"/>
        <v>0</v>
      </c>
      <c r="P277" s="255">
        <f t="shared" si="74"/>
        <v>0</v>
      </c>
      <c r="Q277" s="255">
        <f t="shared" si="75"/>
        <v>0</v>
      </c>
      <c r="R277" s="255">
        <f t="shared" si="76"/>
        <v>0</v>
      </c>
      <c r="S277" s="255">
        <f t="shared" si="78"/>
        <v>0</v>
      </c>
      <c r="T277" s="255">
        <f t="shared" si="79"/>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77"/>
        <v/>
      </c>
      <c r="M278" s="253" t="str">
        <f t="shared" si="72"/>
        <v/>
      </c>
      <c r="N278" s="254">
        <f>'Proje ve Personel Bilgileri'!F191</f>
        <v>0</v>
      </c>
      <c r="O278" s="255">
        <f t="shared" si="73"/>
        <v>0</v>
      </c>
      <c r="P278" s="255">
        <f t="shared" si="74"/>
        <v>0</v>
      </c>
      <c r="Q278" s="255">
        <f t="shared" si="75"/>
        <v>0</v>
      </c>
      <c r="R278" s="255">
        <f t="shared" si="76"/>
        <v>0</v>
      </c>
      <c r="S278" s="255">
        <f t="shared" si="78"/>
        <v>0</v>
      </c>
      <c r="T278" s="255">
        <f t="shared" si="79"/>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77"/>
        <v/>
      </c>
      <c r="M279" s="253" t="str">
        <f t="shared" si="72"/>
        <v/>
      </c>
      <c r="N279" s="254">
        <f>'Proje ve Personel Bilgileri'!F192</f>
        <v>0</v>
      </c>
      <c r="O279" s="255">
        <f t="shared" si="73"/>
        <v>0</v>
      </c>
      <c r="P279" s="255">
        <f t="shared" si="74"/>
        <v>0</v>
      </c>
      <c r="Q279" s="255">
        <f t="shared" si="75"/>
        <v>0</v>
      </c>
      <c r="R279" s="255">
        <f t="shared" si="76"/>
        <v>0</v>
      </c>
      <c r="S279" s="255">
        <f t="shared" si="78"/>
        <v>0</v>
      </c>
      <c r="T279" s="255">
        <f t="shared" si="79"/>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77"/>
        <v/>
      </c>
      <c r="M280" s="253" t="str">
        <f t="shared" si="72"/>
        <v/>
      </c>
      <c r="N280" s="254">
        <f>'Proje ve Personel Bilgileri'!F193</f>
        <v>0</v>
      </c>
      <c r="O280" s="255">
        <f t="shared" si="73"/>
        <v>0</v>
      </c>
      <c r="P280" s="255">
        <f t="shared" si="74"/>
        <v>0</v>
      </c>
      <c r="Q280" s="255">
        <f t="shared" si="75"/>
        <v>0</v>
      </c>
      <c r="R280" s="255">
        <f t="shared" si="76"/>
        <v>0</v>
      </c>
      <c r="S280" s="255">
        <f t="shared" si="78"/>
        <v>0</v>
      </c>
      <c r="T280" s="255">
        <f t="shared" si="79"/>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77"/>
        <v/>
      </c>
      <c r="M281" s="253" t="str">
        <f t="shared" si="72"/>
        <v/>
      </c>
      <c r="N281" s="254">
        <f>'Proje ve Personel Bilgileri'!F194</f>
        <v>0</v>
      </c>
      <c r="O281" s="255">
        <f t="shared" si="73"/>
        <v>0</v>
      </c>
      <c r="P281" s="255">
        <f t="shared" si="74"/>
        <v>0</v>
      </c>
      <c r="Q281" s="255">
        <f t="shared" si="75"/>
        <v>0</v>
      </c>
      <c r="R281" s="255">
        <f t="shared" si="76"/>
        <v>0</v>
      </c>
      <c r="S281" s="255">
        <f t="shared" si="78"/>
        <v>0</v>
      </c>
      <c r="T281" s="255">
        <f t="shared" si="79"/>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77"/>
        <v/>
      </c>
      <c r="M282" s="253" t="str">
        <f t="shared" si="72"/>
        <v/>
      </c>
      <c r="N282" s="254">
        <f>'Proje ve Personel Bilgileri'!F195</f>
        <v>0</v>
      </c>
      <c r="O282" s="255">
        <f t="shared" si="73"/>
        <v>0</v>
      </c>
      <c r="P282" s="255">
        <f t="shared" si="74"/>
        <v>0</v>
      </c>
      <c r="Q282" s="255">
        <f t="shared" si="75"/>
        <v>0</v>
      </c>
      <c r="R282" s="255">
        <f t="shared" si="76"/>
        <v>0</v>
      </c>
      <c r="S282" s="255">
        <f t="shared" si="78"/>
        <v>0</v>
      </c>
      <c r="T282" s="255">
        <f t="shared" si="79"/>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77"/>
        <v/>
      </c>
      <c r="M283" s="253" t="str">
        <f t="shared" si="72"/>
        <v/>
      </c>
      <c r="N283" s="254">
        <f>'Proje ve Personel Bilgileri'!F196</f>
        <v>0</v>
      </c>
      <c r="O283" s="255">
        <f t="shared" si="73"/>
        <v>0</v>
      </c>
      <c r="P283" s="255">
        <f t="shared" si="74"/>
        <v>0</v>
      </c>
      <c r="Q283" s="255">
        <f t="shared" si="75"/>
        <v>0</v>
      </c>
      <c r="R283" s="255">
        <f t="shared" si="76"/>
        <v>0</v>
      </c>
      <c r="S283" s="255">
        <f t="shared" si="78"/>
        <v>0</v>
      </c>
      <c r="T283" s="255">
        <f t="shared" si="79"/>
        <v>0</v>
      </c>
      <c r="U283" s="227">
        <f>IF(COUNTA(C264:K283)&gt;0,1,0)</f>
        <v>0</v>
      </c>
    </row>
    <row r="284" spans="1:21" s="130" customFormat="1" ht="29.25" customHeight="1" thickBot="1" x14ac:dyDescent="0.3">
      <c r="A284" s="417" t="s">
        <v>46</v>
      </c>
      <c r="B284" s="418"/>
      <c r="C284" s="260" t="str">
        <f>IF($L$284&gt;0,SUM(C264:C283),"")</f>
        <v/>
      </c>
      <c r="D284" s="261" t="str">
        <f t="shared" ref="D284:J284" si="80">IF($L$284&gt;0,SUM(D264:D283),"")</f>
        <v/>
      </c>
      <c r="E284" s="261" t="str">
        <f t="shared" si="80"/>
        <v/>
      </c>
      <c r="F284" s="261" t="str">
        <f t="shared" si="80"/>
        <v/>
      </c>
      <c r="G284" s="261" t="str">
        <f t="shared" si="80"/>
        <v/>
      </c>
      <c r="H284" s="261" t="str">
        <f t="shared" si="80"/>
        <v/>
      </c>
      <c r="I284" s="261" t="str">
        <f t="shared" si="80"/>
        <v/>
      </c>
      <c r="J284" s="261" t="str">
        <f t="shared" si="80"/>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46091</v>
      </c>
      <c r="C287" s="413" t="s">
        <v>44</v>
      </c>
      <c r="D287" s="413"/>
      <c r="E287" s="342" t="s">
        <v>180</v>
      </c>
      <c r="F287" s="344" t="str">
        <f>IF(kurulusyetkilisi&gt;0,kurulusyetkilisi,"")</f>
        <v/>
      </c>
      <c r="G287" s="342"/>
      <c r="H287" s="131"/>
      <c r="I287" s="131"/>
      <c r="J287" s="131"/>
    </row>
    <row r="288" spans="1:21" ht="19.5" x14ac:dyDescent="0.3">
      <c r="A288" s="346"/>
      <c r="B288" s="346"/>
      <c r="C288" s="413" t="s">
        <v>45</v>
      </c>
      <c r="D288" s="413"/>
      <c r="E288" s="414"/>
      <c r="F288" s="414"/>
      <c r="G288" s="414"/>
      <c r="H288" s="107"/>
      <c r="I288" s="107"/>
      <c r="J288" s="107"/>
    </row>
    <row r="289" spans="1:20" ht="15.75" x14ac:dyDescent="0.25">
      <c r="A289" s="415" t="s">
        <v>33</v>
      </c>
      <c r="B289" s="415"/>
      <c r="C289" s="415"/>
      <c r="D289" s="415"/>
      <c r="E289" s="415"/>
      <c r="F289" s="415"/>
      <c r="G289" s="415"/>
      <c r="H289" s="415"/>
      <c r="I289" s="415"/>
      <c r="J289" s="415"/>
      <c r="K289" s="415"/>
      <c r="L289" s="415"/>
      <c r="M289" s="170"/>
      <c r="N289" s="140"/>
      <c r="O289" s="270"/>
    </row>
    <row r="290" spans="1:20" x14ac:dyDescent="0.25">
      <c r="A290" s="419" t="str">
        <f>IF(YilDonem&lt;&gt;"",CONCATENATE(YilDonem," dönemi"),"")</f>
        <v/>
      </c>
      <c r="B290" s="419"/>
      <c r="C290" s="419"/>
      <c r="D290" s="419"/>
      <c r="E290" s="419"/>
      <c r="F290" s="419"/>
      <c r="G290" s="419"/>
      <c r="H290" s="419"/>
      <c r="I290" s="419"/>
      <c r="J290" s="419"/>
      <c r="K290" s="419"/>
      <c r="L290" s="419"/>
    </row>
    <row r="291" spans="1:20" ht="15.75" thickBot="1" x14ac:dyDescent="0.3">
      <c r="B291" s="91"/>
      <c r="C291" s="91"/>
      <c r="D291" s="91"/>
      <c r="E291" s="433" t="str">
        <f>IF(YilDonem&lt;&gt;"",CONCATENATE(IF(Dönem=1,"OCAK",IF(Dönem=2,"TEMMUZ","")),"  ayına aittir."),"")</f>
        <v/>
      </c>
      <c r="F291" s="433"/>
      <c r="G291" s="433"/>
      <c r="H291" s="433"/>
      <c r="I291" s="91"/>
      <c r="J291" s="91"/>
      <c r="K291" s="91"/>
      <c r="L291" s="92" t="s">
        <v>41</v>
      </c>
    </row>
    <row r="292" spans="1:20" ht="31.7" customHeight="1" thickBot="1" x14ac:dyDescent="0.3">
      <c r="A292" s="93" t="s">
        <v>1</v>
      </c>
      <c r="B292" s="420" t="str">
        <f>IF(ProjeNo&gt;0,ProjeNo,"")</f>
        <v/>
      </c>
      <c r="C292" s="421"/>
      <c r="D292" s="421"/>
      <c r="E292" s="421"/>
      <c r="F292" s="421"/>
      <c r="G292" s="421"/>
      <c r="H292" s="421"/>
      <c r="I292" s="421"/>
      <c r="J292" s="421"/>
      <c r="K292" s="421"/>
      <c r="L292" s="422"/>
    </row>
    <row r="293" spans="1:20" ht="31.7" customHeight="1" thickBot="1" x14ac:dyDescent="0.3">
      <c r="A293" s="94" t="s">
        <v>11</v>
      </c>
      <c r="B293" s="423" t="str">
        <f>IF(ProjeAdi&gt;0,ProjeAdi,"")</f>
        <v/>
      </c>
      <c r="C293" s="424"/>
      <c r="D293" s="424"/>
      <c r="E293" s="424"/>
      <c r="F293" s="424"/>
      <c r="G293" s="424"/>
      <c r="H293" s="424"/>
      <c r="I293" s="424"/>
      <c r="J293" s="424"/>
      <c r="K293" s="424"/>
      <c r="L293" s="425"/>
    </row>
    <row r="294" spans="1:20" ht="31.7" customHeight="1" thickBot="1" x14ac:dyDescent="0.3">
      <c r="A294" s="426" t="s">
        <v>7</v>
      </c>
      <c r="B294" s="426" t="s">
        <v>8</v>
      </c>
      <c r="C294" s="426" t="s">
        <v>34</v>
      </c>
      <c r="D294" s="426" t="s">
        <v>143</v>
      </c>
      <c r="E294" s="426" t="s">
        <v>35</v>
      </c>
      <c r="F294" s="426" t="s">
        <v>38</v>
      </c>
      <c r="G294" s="428" t="s">
        <v>36</v>
      </c>
      <c r="H294" s="430" t="s">
        <v>172</v>
      </c>
      <c r="I294" s="431"/>
      <c r="J294" s="431"/>
      <c r="K294" s="432"/>
      <c r="L294" s="426" t="s">
        <v>37</v>
      </c>
      <c r="O294" s="416" t="s">
        <v>42</v>
      </c>
      <c r="P294" s="416"/>
      <c r="Q294" s="416" t="s">
        <v>48</v>
      </c>
      <c r="R294" s="416"/>
      <c r="S294" s="416" t="s">
        <v>49</v>
      </c>
      <c r="T294" s="416"/>
    </row>
    <row r="295" spans="1:20" s="172" customFormat="1" ht="90.75" thickBot="1" x14ac:dyDescent="0.3">
      <c r="A295" s="427"/>
      <c r="B295" s="427"/>
      <c r="C295" s="427"/>
      <c r="D295" s="427"/>
      <c r="E295" s="427"/>
      <c r="F295" s="427"/>
      <c r="G295" s="429"/>
      <c r="H295" s="95" t="s">
        <v>140</v>
      </c>
      <c r="I295" s="95" t="s">
        <v>174</v>
      </c>
      <c r="J295" s="95" t="s">
        <v>182</v>
      </c>
      <c r="K295" s="95" t="s">
        <v>183</v>
      </c>
      <c r="L295" s="427"/>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81">IF(OR(F296&gt;S296,G296&gt;T296),"Toplam maliyetin hesaplanabilmesi için SGK işveren payı ve işsizlik sigortası işveren payının tavan değerleri aşmaması gerekmektedir.","")</f>
        <v/>
      </c>
      <c r="N296" s="254">
        <f>'Proje ve Personel Bilgileri'!F197</f>
        <v>0</v>
      </c>
      <c r="O296" s="255">
        <f t="shared" ref="O296:O315" si="82">IFERROR(IF(N296="EVET",VLOOKUP(YilDonem,SGKTAVAN,2,0)*0.2475,VLOOKUP(YilDonem,SGKTAVAN,2,0)*0.2175),0)</f>
        <v>0</v>
      </c>
      <c r="P296" s="255">
        <f t="shared" ref="P296:P315" si="83">IFERROR(IF(N296="EVET",0,VLOOKUP(YilDonem,SGKTAVAN,2,0)*0.02),0)</f>
        <v>0</v>
      </c>
      <c r="Q296" s="255">
        <f t="shared" ref="Q296:Q315" si="84">IF(N296="EVET",(D296+E296)*0.2475,(D296+E296)*0.2175)</f>
        <v>0</v>
      </c>
      <c r="R296" s="255">
        <f t="shared" ref="R296:R315" si="85">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86">IF(B297&lt;&gt;"",IF(OR(F297&gt;S297,G297&gt;T297),0,D297+E297+F297+G297-H297-I297-J297-K297),"")</f>
        <v/>
      </c>
      <c r="M297" s="253" t="str">
        <f t="shared" si="81"/>
        <v/>
      </c>
      <c r="N297" s="254">
        <f>'Proje ve Personel Bilgileri'!F198</f>
        <v>0</v>
      </c>
      <c r="O297" s="255">
        <f t="shared" si="82"/>
        <v>0</v>
      </c>
      <c r="P297" s="255">
        <f t="shared" si="83"/>
        <v>0</v>
      </c>
      <c r="Q297" s="255">
        <f t="shared" si="84"/>
        <v>0</v>
      </c>
      <c r="R297" s="255">
        <f t="shared" si="85"/>
        <v>0</v>
      </c>
      <c r="S297" s="255">
        <f t="shared" ref="S297:S315" si="87">IF(ISERROR(ROUNDUP(MIN(O297,Q297),0)),0,ROUNDUP(MIN(O297,Q297),0))</f>
        <v>0</v>
      </c>
      <c r="T297" s="255">
        <f t="shared" ref="T297:T315" si="88">IF(ISERROR(ROUNDUP(MIN(P297,R297),0)),0,ROUNDUP(MIN(P297,R297),0))</f>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86"/>
        <v/>
      </c>
      <c r="M298" s="253" t="str">
        <f t="shared" si="81"/>
        <v/>
      </c>
      <c r="N298" s="254">
        <f>'Proje ve Personel Bilgileri'!F199</f>
        <v>0</v>
      </c>
      <c r="O298" s="255">
        <f t="shared" si="82"/>
        <v>0</v>
      </c>
      <c r="P298" s="255">
        <f t="shared" si="83"/>
        <v>0</v>
      </c>
      <c r="Q298" s="255">
        <f t="shared" si="84"/>
        <v>0</v>
      </c>
      <c r="R298" s="255">
        <f t="shared" si="85"/>
        <v>0</v>
      </c>
      <c r="S298" s="255">
        <f t="shared" si="87"/>
        <v>0</v>
      </c>
      <c r="T298" s="255">
        <f t="shared" si="8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86"/>
        <v/>
      </c>
      <c r="M299" s="253" t="str">
        <f t="shared" si="81"/>
        <v/>
      </c>
      <c r="N299" s="254">
        <f>'Proje ve Personel Bilgileri'!F200</f>
        <v>0</v>
      </c>
      <c r="O299" s="255">
        <f t="shared" si="82"/>
        <v>0</v>
      </c>
      <c r="P299" s="255">
        <f t="shared" si="83"/>
        <v>0</v>
      </c>
      <c r="Q299" s="255">
        <f t="shared" si="84"/>
        <v>0</v>
      </c>
      <c r="R299" s="255">
        <f t="shared" si="85"/>
        <v>0</v>
      </c>
      <c r="S299" s="255">
        <f t="shared" si="87"/>
        <v>0</v>
      </c>
      <c r="T299" s="255">
        <f t="shared" si="8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86"/>
        <v/>
      </c>
      <c r="M300" s="253" t="str">
        <f t="shared" si="81"/>
        <v/>
      </c>
      <c r="N300" s="254">
        <f>'Proje ve Personel Bilgileri'!F201</f>
        <v>0</v>
      </c>
      <c r="O300" s="255">
        <f t="shared" si="82"/>
        <v>0</v>
      </c>
      <c r="P300" s="255">
        <f t="shared" si="83"/>
        <v>0</v>
      </c>
      <c r="Q300" s="255">
        <f t="shared" si="84"/>
        <v>0</v>
      </c>
      <c r="R300" s="255">
        <f t="shared" si="85"/>
        <v>0</v>
      </c>
      <c r="S300" s="255">
        <f t="shared" si="87"/>
        <v>0</v>
      </c>
      <c r="T300" s="255">
        <f t="shared" si="8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86"/>
        <v/>
      </c>
      <c r="M301" s="253" t="str">
        <f t="shared" si="81"/>
        <v/>
      </c>
      <c r="N301" s="254">
        <f>'Proje ve Personel Bilgileri'!F202</f>
        <v>0</v>
      </c>
      <c r="O301" s="255">
        <f t="shared" si="82"/>
        <v>0</v>
      </c>
      <c r="P301" s="255">
        <f t="shared" si="83"/>
        <v>0</v>
      </c>
      <c r="Q301" s="255">
        <f t="shared" si="84"/>
        <v>0</v>
      </c>
      <c r="R301" s="255">
        <f t="shared" si="85"/>
        <v>0</v>
      </c>
      <c r="S301" s="255">
        <f t="shared" si="87"/>
        <v>0</v>
      </c>
      <c r="T301" s="255">
        <f t="shared" si="8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86"/>
        <v/>
      </c>
      <c r="M302" s="253" t="str">
        <f t="shared" si="81"/>
        <v/>
      </c>
      <c r="N302" s="254">
        <f>'Proje ve Personel Bilgileri'!F203</f>
        <v>0</v>
      </c>
      <c r="O302" s="255">
        <f t="shared" si="82"/>
        <v>0</v>
      </c>
      <c r="P302" s="255">
        <f t="shared" si="83"/>
        <v>0</v>
      </c>
      <c r="Q302" s="255">
        <f t="shared" si="84"/>
        <v>0</v>
      </c>
      <c r="R302" s="255">
        <f t="shared" si="85"/>
        <v>0</v>
      </c>
      <c r="S302" s="255">
        <f t="shared" si="87"/>
        <v>0</v>
      </c>
      <c r="T302" s="255">
        <f t="shared" si="8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86"/>
        <v/>
      </c>
      <c r="M303" s="253" t="str">
        <f t="shared" si="81"/>
        <v/>
      </c>
      <c r="N303" s="254">
        <f>'Proje ve Personel Bilgileri'!F204</f>
        <v>0</v>
      </c>
      <c r="O303" s="255">
        <f t="shared" si="82"/>
        <v>0</v>
      </c>
      <c r="P303" s="255">
        <f t="shared" si="83"/>
        <v>0</v>
      </c>
      <c r="Q303" s="255">
        <f t="shared" si="84"/>
        <v>0</v>
      </c>
      <c r="R303" s="255">
        <f t="shared" si="85"/>
        <v>0</v>
      </c>
      <c r="S303" s="255">
        <f t="shared" si="87"/>
        <v>0</v>
      </c>
      <c r="T303" s="255">
        <f t="shared" si="8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86"/>
        <v/>
      </c>
      <c r="M304" s="253" t="str">
        <f t="shared" si="81"/>
        <v/>
      </c>
      <c r="N304" s="254">
        <f>'Proje ve Personel Bilgileri'!F205</f>
        <v>0</v>
      </c>
      <c r="O304" s="255">
        <f t="shared" si="82"/>
        <v>0</v>
      </c>
      <c r="P304" s="255">
        <f t="shared" si="83"/>
        <v>0</v>
      </c>
      <c r="Q304" s="255">
        <f t="shared" si="84"/>
        <v>0</v>
      </c>
      <c r="R304" s="255">
        <f t="shared" si="85"/>
        <v>0</v>
      </c>
      <c r="S304" s="255">
        <f t="shared" si="87"/>
        <v>0</v>
      </c>
      <c r="T304" s="255">
        <f t="shared" si="8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86"/>
        <v/>
      </c>
      <c r="M305" s="253" t="str">
        <f t="shared" si="81"/>
        <v/>
      </c>
      <c r="N305" s="254">
        <f>'Proje ve Personel Bilgileri'!F206</f>
        <v>0</v>
      </c>
      <c r="O305" s="255">
        <f t="shared" si="82"/>
        <v>0</v>
      </c>
      <c r="P305" s="255">
        <f t="shared" si="83"/>
        <v>0</v>
      </c>
      <c r="Q305" s="255">
        <f t="shared" si="84"/>
        <v>0</v>
      </c>
      <c r="R305" s="255">
        <f t="shared" si="85"/>
        <v>0</v>
      </c>
      <c r="S305" s="255">
        <f t="shared" si="87"/>
        <v>0</v>
      </c>
      <c r="T305" s="255">
        <f t="shared" si="8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86"/>
        <v/>
      </c>
      <c r="M306" s="253" t="str">
        <f t="shared" si="81"/>
        <v/>
      </c>
      <c r="N306" s="254">
        <f>'Proje ve Personel Bilgileri'!F207</f>
        <v>0</v>
      </c>
      <c r="O306" s="255">
        <f t="shared" si="82"/>
        <v>0</v>
      </c>
      <c r="P306" s="255">
        <f t="shared" si="83"/>
        <v>0</v>
      </c>
      <c r="Q306" s="255">
        <f t="shared" si="84"/>
        <v>0</v>
      </c>
      <c r="R306" s="255">
        <f t="shared" si="85"/>
        <v>0</v>
      </c>
      <c r="S306" s="255">
        <f t="shared" si="87"/>
        <v>0</v>
      </c>
      <c r="T306" s="255">
        <f t="shared" si="8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86"/>
        <v/>
      </c>
      <c r="M307" s="253" t="str">
        <f t="shared" si="81"/>
        <v/>
      </c>
      <c r="N307" s="254">
        <f>'Proje ve Personel Bilgileri'!F208</f>
        <v>0</v>
      </c>
      <c r="O307" s="255">
        <f t="shared" si="82"/>
        <v>0</v>
      </c>
      <c r="P307" s="255">
        <f t="shared" si="83"/>
        <v>0</v>
      </c>
      <c r="Q307" s="255">
        <f t="shared" si="84"/>
        <v>0</v>
      </c>
      <c r="R307" s="255">
        <f t="shared" si="85"/>
        <v>0</v>
      </c>
      <c r="S307" s="255">
        <f t="shared" si="87"/>
        <v>0</v>
      </c>
      <c r="T307" s="255">
        <f t="shared" si="8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86"/>
        <v/>
      </c>
      <c r="M308" s="253" t="str">
        <f t="shared" si="81"/>
        <v/>
      </c>
      <c r="N308" s="254">
        <f>'Proje ve Personel Bilgileri'!F209</f>
        <v>0</v>
      </c>
      <c r="O308" s="255">
        <f t="shared" si="82"/>
        <v>0</v>
      </c>
      <c r="P308" s="255">
        <f t="shared" si="83"/>
        <v>0</v>
      </c>
      <c r="Q308" s="255">
        <f t="shared" si="84"/>
        <v>0</v>
      </c>
      <c r="R308" s="255">
        <f t="shared" si="85"/>
        <v>0</v>
      </c>
      <c r="S308" s="255">
        <f t="shared" si="87"/>
        <v>0</v>
      </c>
      <c r="T308" s="255">
        <f t="shared" si="8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86"/>
        <v/>
      </c>
      <c r="M309" s="253" t="str">
        <f t="shared" si="81"/>
        <v/>
      </c>
      <c r="N309" s="254">
        <f>'Proje ve Personel Bilgileri'!F210</f>
        <v>0</v>
      </c>
      <c r="O309" s="255">
        <f t="shared" si="82"/>
        <v>0</v>
      </c>
      <c r="P309" s="255">
        <f t="shared" si="83"/>
        <v>0</v>
      </c>
      <c r="Q309" s="255">
        <f t="shared" si="84"/>
        <v>0</v>
      </c>
      <c r="R309" s="255">
        <f t="shared" si="85"/>
        <v>0</v>
      </c>
      <c r="S309" s="255">
        <f t="shared" si="87"/>
        <v>0</v>
      </c>
      <c r="T309" s="255">
        <f t="shared" si="8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86"/>
        <v/>
      </c>
      <c r="M310" s="253" t="str">
        <f t="shared" si="81"/>
        <v/>
      </c>
      <c r="N310" s="254">
        <f>'Proje ve Personel Bilgileri'!F211</f>
        <v>0</v>
      </c>
      <c r="O310" s="255">
        <f t="shared" si="82"/>
        <v>0</v>
      </c>
      <c r="P310" s="255">
        <f t="shared" si="83"/>
        <v>0</v>
      </c>
      <c r="Q310" s="255">
        <f t="shared" si="84"/>
        <v>0</v>
      </c>
      <c r="R310" s="255">
        <f t="shared" si="85"/>
        <v>0</v>
      </c>
      <c r="S310" s="255">
        <f t="shared" si="87"/>
        <v>0</v>
      </c>
      <c r="T310" s="255">
        <f t="shared" si="8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86"/>
        <v/>
      </c>
      <c r="M311" s="253" t="str">
        <f t="shared" si="81"/>
        <v/>
      </c>
      <c r="N311" s="254">
        <f>'Proje ve Personel Bilgileri'!F212</f>
        <v>0</v>
      </c>
      <c r="O311" s="255">
        <f t="shared" si="82"/>
        <v>0</v>
      </c>
      <c r="P311" s="255">
        <f t="shared" si="83"/>
        <v>0</v>
      </c>
      <c r="Q311" s="255">
        <f t="shared" si="84"/>
        <v>0</v>
      </c>
      <c r="R311" s="255">
        <f t="shared" si="85"/>
        <v>0</v>
      </c>
      <c r="S311" s="255">
        <f t="shared" si="87"/>
        <v>0</v>
      </c>
      <c r="T311" s="255">
        <f t="shared" si="8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86"/>
        <v/>
      </c>
      <c r="M312" s="253" t="str">
        <f t="shared" si="81"/>
        <v/>
      </c>
      <c r="N312" s="254">
        <f>'Proje ve Personel Bilgileri'!F213</f>
        <v>0</v>
      </c>
      <c r="O312" s="255">
        <f t="shared" si="82"/>
        <v>0</v>
      </c>
      <c r="P312" s="255">
        <f t="shared" si="83"/>
        <v>0</v>
      </c>
      <c r="Q312" s="255">
        <f t="shared" si="84"/>
        <v>0</v>
      </c>
      <c r="R312" s="255">
        <f t="shared" si="85"/>
        <v>0</v>
      </c>
      <c r="S312" s="255">
        <f t="shared" si="87"/>
        <v>0</v>
      </c>
      <c r="T312" s="255">
        <f t="shared" si="8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86"/>
        <v/>
      </c>
      <c r="M313" s="253" t="str">
        <f t="shared" si="81"/>
        <v/>
      </c>
      <c r="N313" s="254">
        <f>'Proje ve Personel Bilgileri'!F214</f>
        <v>0</v>
      </c>
      <c r="O313" s="255">
        <f t="shared" si="82"/>
        <v>0</v>
      </c>
      <c r="P313" s="255">
        <f t="shared" si="83"/>
        <v>0</v>
      </c>
      <c r="Q313" s="255">
        <f t="shared" si="84"/>
        <v>0</v>
      </c>
      <c r="R313" s="255">
        <f t="shared" si="85"/>
        <v>0</v>
      </c>
      <c r="S313" s="255">
        <f t="shared" si="87"/>
        <v>0</v>
      </c>
      <c r="T313" s="255">
        <f t="shared" si="8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86"/>
        <v/>
      </c>
      <c r="M314" s="253" t="str">
        <f t="shared" si="81"/>
        <v/>
      </c>
      <c r="N314" s="254">
        <f>'Proje ve Personel Bilgileri'!F215</f>
        <v>0</v>
      </c>
      <c r="O314" s="255">
        <f t="shared" si="82"/>
        <v>0</v>
      </c>
      <c r="P314" s="255">
        <f t="shared" si="83"/>
        <v>0</v>
      </c>
      <c r="Q314" s="255">
        <f t="shared" si="84"/>
        <v>0</v>
      </c>
      <c r="R314" s="255">
        <f t="shared" si="85"/>
        <v>0</v>
      </c>
      <c r="S314" s="255">
        <f t="shared" si="87"/>
        <v>0</v>
      </c>
      <c r="T314" s="255">
        <f t="shared" si="8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86"/>
        <v/>
      </c>
      <c r="M315" s="253" t="str">
        <f t="shared" si="81"/>
        <v/>
      </c>
      <c r="N315" s="254">
        <f>'Proje ve Personel Bilgileri'!F216</f>
        <v>0</v>
      </c>
      <c r="O315" s="255">
        <f t="shared" si="82"/>
        <v>0</v>
      </c>
      <c r="P315" s="255">
        <f t="shared" si="83"/>
        <v>0</v>
      </c>
      <c r="Q315" s="255">
        <f t="shared" si="84"/>
        <v>0</v>
      </c>
      <c r="R315" s="255">
        <f t="shared" si="85"/>
        <v>0</v>
      </c>
      <c r="S315" s="255">
        <f t="shared" si="87"/>
        <v>0</v>
      </c>
      <c r="T315" s="255">
        <f t="shared" si="88"/>
        <v>0</v>
      </c>
      <c r="U315" s="227">
        <f>IF(COUNTA(C296:K315)&gt;0,1,0)</f>
        <v>0</v>
      </c>
    </row>
    <row r="316" spans="1:21" s="130" customFormat="1" ht="29.25" customHeight="1" thickBot="1" x14ac:dyDescent="0.3">
      <c r="A316" s="417" t="s">
        <v>46</v>
      </c>
      <c r="B316" s="418"/>
      <c r="C316" s="260" t="str">
        <f>IF($L$316&gt;0,SUM(C296:C315),"")</f>
        <v/>
      </c>
      <c r="D316" s="261" t="str">
        <f>IF($L$316&gt;0,SUM(D296:D315),"")</f>
        <v/>
      </c>
      <c r="E316" s="261" t="str">
        <f t="shared" ref="E316:K316" si="89">IF($L$316&gt;0,SUM(E296:E315),"")</f>
        <v/>
      </c>
      <c r="F316" s="261" t="str">
        <f t="shared" si="89"/>
        <v/>
      </c>
      <c r="G316" s="261" t="str">
        <f t="shared" si="89"/>
        <v/>
      </c>
      <c r="H316" s="261" t="str">
        <f t="shared" si="89"/>
        <v/>
      </c>
      <c r="I316" s="261" t="str">
        <f t="shared" si="89"/>
        <v/>
      </c>
      <c r="J316" s="261" t="str">
        <f t="shared" si="89"/>
        <v/>
      </c>
      <c r="K316" s="261" t="str">
        <f t="shared" si="8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46091</v>
      </c>
      <c r="C319" s="413" t="s">
        <v>44</v>
      </c>
      <c r="D319" s="413"/>
      <c r="E319" s="342" t="s">
        <v>180</v>
      </c>
      <c r="F319" s="344" t="str">
        <f>IF(kurulusyetkilisi&gt;0,kurulusyetkilisi,"")</f>
        <v/>
      </c>
      <c r="G319" s="342"/>
      <c r="H319" s="131"/>
      <c r="I319" s="131"/>
      <c r="J319" s="131"/>
    </row>
    <row r="320" spans="1:21" ht="19.5" x14ac:dyDescent="0.3">
      <c r="A320" s="346"/>
      <c r="B320" s="346"/>
      <c r="C320" s="413" t="s">
        <v>45</v>
      </c>
      <c r="D320" s="413"/>
      <c r="E320" s="414"/>
      <c r="F320" s="414"/>
      <c r="G320" s="414"/>
      <c r="H320" s="107"/>
      <c r="I320" s="107"/>
      <c r="J320" s="107"/>
    </row>
  </sheetData>
  <sheetProtection algorithmName="SHA-512" hashValue="q23jvrYdH4BlqJox5194YVz0uFbHudsQ+HHV9Y1X2Z7KosTU3UFdfAJ3sDUA7bMsbeIs/nU2AgKEgxKkM5mtBg==" saltValue="ew/GdAqoowCEp06wsTjCoA==" spinCount="100000" sheet="1" objects="1" scenarios="1"/>
  <mergeCells count="210">
    <mergeCell ref="O6:P6"/>
    <mergeCell ref="Q6:R6"/>
    <mergeCell ref="S6:T6"/>
    <mergeCell ref="A1:L1"/>
    <mergeCell ref="B4:L4"/>
    <mergeCell ref="B5:L5"/>
    <mergeCell ref="A2:L2"/>
    <mergeCell ref="E32:G32"/>
    <mergeCell ref="C32:D32"/>
    <mergeCell ref="A28:B28"/>
    <mergeCell ref="C31:D31"/>
    <mergeCell ref="L6:L7"/>
    <mergeCell ref="H6:K6"/>
    <mergeCell ref="A6:A7"/>
    <mergeCell ref="B6:B7"/>
    <mergeCell ref="C6:C7"/>
    <mergeCell ref="D6:D7"/>
    <mergeCell ref="E6:E7"/>
    <mergeCell ref="F6:F7"/>
    <mergeCell ref="G6:G7"/>
    <mergeCell ref="E3:H3"/>
    <mergeCell ref="S38:T38"/>
    <mergeCell ref="A60:B60"/>
    <mergeCell ref="B37:L37"/>
    <mergeCell ref="A38:A39"/>
    <mergeCell ref="B38:B39"/>
    <mergeCell ref="C38:C39"/>
    <mergeCell ref="D38:D39"/>
    <mergeCell ref="E38:E39"/>
    <mergeCell ref="F38:F39"/>
    <mergeCell ref="G38:G39"/>
    <mergeCell ref="H38:K38"/>
    <mergeCell ref="L38:L39"/>
    <mergeCell ref="C63:D63"/>
    <mergeCell ref="C64:D64"/>
    <mergeCell ref="E64:G64"/>
    <mergeCell ref="A33:L33"/>
    <mergeCell ref="A34:L34"/>
    <mergeCell ref="B36:L36"/>
    <mergeCell ref="O38:P38"/>
    <mergeCell ref="Q38:R38"/>
    <mergeCell ref="E35:H35"/>
    <mergeCell ref="A65:L65"/>
    <mergeCell ref="A66:L66"/>
    <mergeCell ref="B68:L68"/>
    <mergeCell ref="B69:L69"/>
    <mergeCell ref="A70:A71"/>
    <mergeCell ref="B70:B71"/>
    <mergeCell ref="C70:C71"/>
    <mergeCell ref="D70:D71"/>
    <mergeCell ref="E70:E71"/>
    <mergeCell ref="F70:F71"/>
    <mergeCell ref="G70:G71"/>
    <mergeCell ref="H70:K70"/>
    <mergeCell ref="L70:L71"/>
    <mergeCell ref="E67:H67"/>
    <mergeCell ref="C95:D95"/>
    <mergeCell ref="C96:D96"/>
    <mergeCell ref="E96:G96"/>
    <mergeCell ref="A97:L97"/>
    <mergeCell ref="O70:P70"/>
    <mergeCell ref="Q70:R70"/>
    <mergeCell ref="S70:T70"/>
    <mergeCell ref="A92:B92"/>
    <mergeCell ref="A98:L98"/>
    <mergeCell ref="O102:P102"/>
    <mergeCell ref="Q102:R102"/>
    <mergeCell ref="S102:T102"/>
    <mergeCell ref="A124:B124"/>
    <mergeCell ref="B100:L100"/>
    <mergeCell ref="B101:L101"/>
    <mergeCell ref="A102:A103"/>
    <mergeCell ref="B102:B103"/>
    <mergeCell ref="C102:C103"/>
    <mergeCell ref="D102:D103"/>
    <mergeCell ref="E102:E103"/>
    <mergeCell ref="F102:F103"/>
    <mergeCell ref="G102:G103"/>
    <mergeCell ref="H102:K102"/>
    <mergeCell ref="L102:L103"/>
    <mergeCell ref="E99:H99"/>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C159:D159"/>
    <mergeCell ref="C160:D160"/>
    <mergeCell ref="E160:G160"/>
    <mergeCell ref="A161:L161"/>
    <mergeCell ref="O134:P134"/>
    <mergeCell ref="Q134:R134"/>
    <mergeCell ref="S134:T134"/>
    <mergeCell ref="A156:B156"/>
    <mergeCell ref="A162:L162"/>
    <mergeCell ref="S166:T166"/>
    <mergeCell ref="A188:B188"/>
    <mergeCell ref="B164:L164"/>
    <mergeCell ref="B165:L165"/>
    <mergeCell ref="A166:A167"/>
    <mergeCell ref="B166:B167"/>
    <mergeCell ref="C166:C167"/>
    <mergeCell ref="D166:D167"/>
    <mergeCell ref="E166:E167"/>
    <mergeCell ref="F166:F167"/>
    <mergeCell ref="G166:G167"/>
    <mergeCell ref="H166:K166"/>
    <mergeCell ref="L166:L167"/>
    <mergeCell ref="E163:H163"/>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23:D223"/>
    <mergeCell ref="C224:D224"/>
    <mergeCell ref="E224:G224"/>
    <mergeCell ref="A225:L225"/>
    <mergeCell ref="C319:D319"/>
    <mergeCell ref="C320:D320"/>
    <mergeCell ref="E320:G320"/>
    <mergeCell ref="C287:D287"/>
    <mergeCell ref="C288:D288"/>
    <mergeCell ref="E288:G288"/>
    <mergeCell ref="A289:L289"/>
    <mergeCell ref="C255:D255"/>
    <mergeCell ref="C256:D256"/>
    <mergeCell ref="E256:G256"/>
    <mergeCell ref="A257:L257"/>
  </mergeCells>
  <dataValidations xWindow="675" yWindow="371" count="3">
    <dataValidation type="whole" allowBlank="1" showInputMessage="1" showErrorMessage="1" error="Prim Gün Sayısı en fazla 30 olabilir." sqref="C8:C27 C40:C59 C72:C91 C104:C123 C136:C155 C168:C187 C200:C219 C232:C251 C264:C283 C296:C315" xr:uid="{00000000-0002-0000-05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5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500-000002000000}">
      <formula1>0</formula1>
      <formula2>S8</formula2>
    </dataValidation>
  </dataValidations>
  <pageMargins left="0.59055118110236227" right="0.59055118110236227" top="0.74803149606299213" bottom="0.74803149606299213" header="0.31496062992125984" footer="0.31496062992125984"/>
  <pageSetup paperSize="9" scale="63"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6"/>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5" t="s">
        <v>33</v>
      </c>
      <c r="B1" s="415"/>
      <c r="C1" s="415"/>
      <c r="D1" s="415"/>
      <c r="E1" s="415"/>
      <c r="F1" s="415"/>
      <c r="G1" s="415"/>
      <c r="H1" s="415"/>
      <c r="I1" s="415"/>
      <c r="J1" s="415"/>
      <c r="K1" s="415"/>
      <c r="L1" s="415"/>
      <c r="M1" s="170"/>
      <c r="N1" s="140"/>
      <c r="O1" s="270"/>
      <c r="V1" s="203" t="str">
        <f>CONCATENATE("A1:L",SUM(U:U)*32)</f>
        <v>A1:L32</v>
      </c>
    </row>
    <row r="2" spans="1:27" x14ac:dyDescent="0.25">
      <c r="A2" s="419" t="str">
        <f>IF(YilDonem&lt;&gt;"",CONCATENATE(YilDonem," dönemi"),"")</f>
        <v/>
      </c>
      <c r="B2" s="419"/>
      <c r="C2" s="419"/>
      <c r="D2" s="419"/>
      <c r="E2" s="419"/>
      <c r="F2" s="419"/>
      <c r="G2" s="419"/>
      <c r="H2" s="419"/>
      <c r="I2" s="419"/>
      <c r="J2" s="419"/>
      <c r="K2" s="419"/>
      <c r="L2" s="419"/>
    </row>
    <row r="3" spans="1:27" ht="15.75" thickBot="1" x14ac:dyDescent="0.3">
      <c r="B3" s="91"/>
      <c r="C3" s="91"/>
      <c r="D3" s="91"/>
      <c r="E3" s="433" t="str">
        <f>IF(YilDonem&lt;&gt;"",CONCATENATE(IF(Dönem=1,"ŞUBAT",IF(Dönem=2,"AĞUSTOS","")),"  ayına aittir."),"")</f>
        <v/>
      </c>
      <c r="F3" s="433"/>
      <c r="G3" s="433"/>
      <c r="H3" s="433"/>
      <c r="I3" s="91"/>
      <c r="J3" s="91"/>
      <c r="K3" s="91"/>
      <c r="L3" s="92" t="s">
        <v>41</v>
      </c>
    </row>
    <row r="4" spans="1:27" ht="31.7" customHeight="1" thickBot="1" x14ac:dyDescent="0.3">
      <c r="A4" s="93" t="s">
        <v>1</v>
      </c>
      <c r="B4" s="420" t="str">
        <f>IF(ProjeNo&gt;0,ProjeNo,"")</f>
        <v/>
      </c>
      <c r="C4" s="421"/>
      <c r="D4" s="421"/>
      <c r="E4" s="421"/>
      <c r="F4" s="421"/>
      <c r="G4" s="421"/>
      <c r="H4" s="421"/>
      <c r="I4" s="421"/>
      <c r="J4" s="421"/>
      <c r="K4" s="421"/>
      <c r="L4" s="422"/>
    </row>
    <row r="5" spans="1:27" ht="31.7" customHeight="1" thickBot="1" x14ac:dyDescent="0.3">
      <c r="A5" s="94" t="s">
        <v>11</v>
      </c>
      <c r="B5" s="423" t="str">
        <f>IF(ProjeAdi&gt;0,ProjeAdi,"")</f>
        <v/>
      </c>
      <c r="C5" s="424"/>
      <c r="D5" s="424"/>
      <c r="E5" s="424"/>
      <c r="F5" s="424"/>
      <c r="G5" s="424"/>
      <c r="H5" s="424"/>
      <c r="I5" s="424"/>
      <c r="J5" s="424"/>
      <c r="K5" s="424"/>
      <c r="L5" s="425"/>
    </row>
    <row r="6" spans="1:27" ht="31.7" customHeight="1" thickBot="1" x14ac:dyDescent="0.3">
      <c r="A6" s="426" t="s">
        <v>7</v>
      </c>
      <c r="B6" s="426" t="s">
        <v>8</v>
      </c>
      <c r="C6" s="426" t="s">
        <v>34</v>
      </c>
      <c r="D6" s="426" t="s">
        <v>143</v>
      </c>
      <c r="E6" s="426" t="s">
        <v>35</v>
      </c>
      <c r="F6" s="426" t="s">
        <v>38</v>
      </c>
      <c r="G6" s="436" t="s">
        <v>36</v>
      </c>
      <c r="H6" s="435" t="s">
        <v>172</v>
      </c>
      <c r="I6" s="436"/>
      <c r="J6" s="436"/>
      <c r="K6" s="437"/>
      <c r="L6" s="426" t="s">
        <v>37</v>
      </c>
      <c r="O6" s="416" t="s">
        <v>42</v>
      </c>
      <c r="P6" s="416"/>
      <c r="Q6" s="416" t="s">
        <v>48</v>
      </c>
      <c r="R6" s="416"/>
      <c r="S6" s="416" t="s">
        <v>49</v>
      </c>
      <c r="T6" s="416"/>
    </row>
    <row r="7" spans="1:27" s="172" customFormat="1" ht="90.75" thickBot="1" x14ac:dyDescent="0.3">
      <c r="A7" s="427"/>
      <c r="B7" s="427"/>
      <c r="C7" s="427"/>
      <c r="D7" s="427"/>
      <c r="E7" s="427"/>
      <c r="F7" s="427"/>
      <c r="G7" s="438"/>
      <c r="H7" s="95" t="s">
        <v>140</v>
      </c>
      <c r="I7" s="95" t="s">
        <v>174</v>
      </c>
      <c r="J7" s="95" t="s">
        <v>182</v>
      </c>
      <c r="K7" s="95" t="s">
        <v>183</v>
      </c>
      <c r="L7" s="434"/>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17" t="s">
        <v>46</v>
      </c>
      <c r="B28" s="418"/>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46091</v>
      </c>
      <c r="C31" s="413" t="s">
        <v>44</v>
      </c>
      <c r="D31" s="413"/>
      <c r="E31" s="342" t="s">
        <v>180</v>
      </c>
      <c r="F31" s="344" t="str">
        <f>IF(kurulusyetkilisi&gt;0,kurulusyetkilisi,"")</f>
        <v/>
      </c>
      <c r="G31" s="342"/>
      <c r="H31" s="345"/>
      <c r="I31" s="131"/>
      <c r="J31" s="131"/>
    </row>
    <row r="32" spans="1:21" ht="19.5" x14ac:dyDescent="0.3">
      <c r="A32" s="346"/>
      <c r="B32" s="346"/>
      <c r="C32" s="413" t="s">
        <v>45</v>
      </c>
      <c r="D32" s="413"/>
      <c r="E32" s="414"/>
      <c r="F32" s="414"/>
      <c r="G32" s="414"/>
      <c r="H32" s="347"/>
      <c r="I32" s="107"/>
      <c r="J32" s="107"/>
    </row>
    <row r="33" spans="1:20" ht="15.75" x14ac:dyDescent="0.25">
      <c r="A33" s="415" t="s">
        <v>33</v>
      </c>
      <c r="B33" s="415"/>
      <c r="C33" s="415"/>
      <c r="D33" s="415"/>
      <c r="E33" s="415"/>
      <c r="F33" s="415"/>
      <c r="G33" s="415"/>
      <c r="H33" s="415"/>
      <c r="I33" s="415"/>
      <c r="J33" s="415"/>
      <c r="K33" s="415"/>
      <c r="L33" s="415"/>
      <c r="M33" s="170"/>
      <c r="N33" s="140"/>
      <c r="O33" s="270"/>
    </row>
    <row r="34" spans="1:20" x14ac:dyDescent="0.25">
      <c r="A34" s="419" t="str">
        <f>IF(YilDonem&lt;&gt;"",CONCATENATE(YilDonem," dönemi"),"")</f>
        <v/>
      </c>
      <c r="B34" s="419"/>
      <c r="C34" s="419"/>
      <c r="D34" s="419"/>
      <c r="E34" s="419"/>
      <c r="F34" s="419"/>
      <c r="G34" s="419"/>
      <c r="H34" s="419"/>
      <c r="I34" s="419"/>
      <c r="J34" s="419"/>
      <c r="K34" s="419"/>
      <c r="L34" s="419"/>
    </row>
    <row r="35" spans="1:20" ht="15.75" thickBot="1" x14ac:dyDescent="0.3">
      <c r="B35" s="91"/>
      <c r="C35" s="91"/>
      <c r="D35" s="91"/>
      <c r="E35" s="433" t="str">
        <f>IF(YilDonem&lt;&gt;"",CONCATENATE(IF(Dönem=1,"ŞUBAT",IF(Dönem=2,"AĞUSTOS","")),"  ayına aittir."),"")</f>
        <v/>
      </c>
      <c r="F35" s="433"/>
      <c r="G35" s="433"/>
      <c r="H35" s="433"/>
      <c r="I35" s="91"/>
      <c r="J35" s="91"/>
      <c r="K35" s="91"/>
      <c r="L35" s="92" t="s">
        <v>41</v>
      </c>
    </row>
    <row r="36" spans="1:20" ht="31.7" customHeight="1" thickBot="1" x14ac:dyDescent="0.3">
      <c r="A36" s="93" t="s">
        <v>1</v>
      </c>
      <c r="B36" s="420" t="str">
        <f>IF(ProjeNo&gt;0,ProjeNo,"")</f>
        <v/>
      </c>
      <c r="C36" s="421"/>
      <c r="D36" s="421"/>
      <c r="E36" s="421"/>
      <c r="F36" s="421"/>
      <c r="G36" s="421"/>
      <c r="H36" s="421"/>
      <c r="I36" s="421"/>
      <c r="J36" s="421"/>
      <c r="K36" s="421"/>
      <c r="L36" s="422"/>
    </row>
    <row r="37" spans="1:20" ht="31.7" customHeight="1" thickBot="1" x14ac:dyDescent="0.3">
      <c r="A37" s="94" t="s">
        <v>11</v>
      </c>
      <c r="B37" s="423" t="str">
        <f>IF(ProjeAdi&gt;0,ProjeAdi,"")</f>
        <v/>
      </c>
      <c r="C37" s="424"/>
      <c r="D37" s="424"/>
      <c r="E37" s="424"/>
      <c r="F37" s="424"/>
      <c r="G37" s="424"/>
      <c r="H37" s="424"/>
      <c r="I37" s="424"/>
      <c r="J37" s="424"/>
      <c r="K37" s="424"/>
      <c r="L37" s="425"/>
    </row>
    <row r="38" spans="1:20" ht="31.7" customHeight="1" thickBot="1" x14ac:dyDescent="0.3">
      <c r="A38" s="426" t="s">
        <v>7</v>
      </c>
      <c r="B38" s="426" t="s">
        <v>8</v>
      </c>
      <c r="C38" s="426" t="s">
        <v>34</v>
      </c>
      <c r="D38" s="426" t="s">
        <v>143</v>
      </c>
      <c r="E38" s="426" t="s">
        <v>35</v>
      </c>
      <c r="F38" s="426" t="s">
        <v>38</v>
      </c>
      <c r="G38" s="428" t="s">
        <v>36</v>
      </c>
      <c r="H38" s="430" t="s">
        <v>172</v>
      </c>
      <c r="I38" s="431"/>
      <c r="J38" s="431"/>
      <c r="K38" s="432"/>
      <c r="L38" s="426" t="s">
        <v>37</v>
      </c>
      <c r="O38" s="416" t="s">
        <v>42</v>
      </c>
      <c r="P38" s="416"/>
      <c r="Q38" s="416" t="s">
        <v>48</v>
      </c>
      <c r="R38" s="416"/>
      <c r="S38" s="416" t="s">
        <v>49</v>
      </c>
      <c r="T38" s="416"/>
    </row>
    <row r="39" spans="1:20" s="172" customFormat="1" ht="90.75" thickBot="1" x14ac:dyDescent="0.3">
      <c r="A39" s="427"/>
      <c r="B39" s="427"/>
      <c r="C39" s="427"/>
      <c r="D39" s="427"/>
      <c r="E39" s="427"/>
      <c r="F39" s="427"/>
      <c r="G39" s="429"/>
      <c r="H39" s="95" t="s">
        <v>140</v>
      </c>
      <c r="I39" s="95" t="s">
        <v>174</v>
      </c>
      <c r="J39" s="95" t="s">
        <v>182</v>
      </c>
      <c r="K39" s="95" t="s">
        <v>183</v>
      </c>
      <c r="L39" s="427"/>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IFERROR(IF(N40="EVET",VLOOKUP(YilDonem,SGKTAVAN,2,0)*0.2475,VLOOKUP(YilDonem,SGKTAVAN,2,0)*0.2175),0)</f>
        <v>0</v>
      </c>
      <c r="P40" s="255">
        <f t="shared" ref="P40:P59" si="10">IFERROR(IF(N40="EVET",0,VLOOKUP(YilDonem,SGKTAVAN,2,0)*0.02),0)</f>
        <v>0</v>
      </c>
      <c r="Q40" s="255">
        <f t="shared" ref="Q40:Q59" si="11">IF(N40="EVET",(D40+E40)*0.2475,(D40+E40)*0.2175)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17" t="s">
        <v>46</v>
      </c>
      <c r="B60" s="418"/>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46091</v>
      </c>
      <c r="C63" s="413" t="s">
        <v>44</v>
      </c>
      <c r="D63" s="413"/>
      <c r="E63" s="342" t="s">
        <v>180</v>
      </c>
      <c r="F63" s="344" t="str">
        <f>IF(kurulusyetkilisi&gt;0,kurulusyetkilisi,"")</f>
        <v/>
      </c>
      <c r="G63" s="342"/>
      <c r="H63" s="131"/>
      <c r="I63" s="131"/>
      <c r="J63" s="131"/>
    </row>
    <row r="64" spans="1:21" ht="19.5" x14ac:dyDescent="0.3">
      <c r="A64" s="346"/>
      <c r="B64" s="346"/>
      <c r="C64" s="413" t="s">
        <v>45</v>
      </c>
      <c r="D64" s="413"/>
      <c r="E64" s="414"/>
      <c r="F64" s="414"/>
      <c r="G64" s="414"/>
      <c r="H64" s="107"/>
      <c r="I64" s="107"/>
      <c r="J64" s="107"/>
    </row>
    <row r="65" spans="1:20" ht="15.75" x14ac:dyDescent="0.25">
      <c r="A65" s="415" t="s">
        <v>33</v>
      </c>
      <c r="B65" s="415"/>
      <c r="C65" s="415"/>
      <c r="D65" s="415"/>
      <c r="E65" s="415"/>
      <c r="F65" s="415"/>
      <c r="G65" s="415"/>
      <c r="H65" s="415"/>
      <c r="I65" s="415"/>
      <c r="J65" s="415"/>
      <c r="K65" s="415"/>
      <c r="L65" s="415"/>
      <c r="M65" s="170"/>
      <c r="N65" s="140"/>
      <c r="O65" s="270"/>
    </row>
    <row r="66" spans="1:20" x14ac:dyDescent="0.25">
      <c r="A66" s="419" t="str">
        <f>IF(YilDonem&lt;&gt;"",CONCATENATE(YilDonem," dönemi"),"")</f>
        <v/>
      </c>
      <c r="B66" s="419"/>
      <c r="C66" s="419"/>
      <c r="D66" s="419"/>
      <c r="E66" s="419"/>
      <c r="F66" s="419"/>
      <c r="G66" s="419"/>
      <c r="H66" s="419"/>
      <c r="I66" s="419"/>
      <c r="J66" s="419"/>
      <c r="K66" s="419"/>
      <c r="L66" s="419"/>
    </row>
    <row r="67" spans="1:20" ht="15.75" thickBot="1" x14ac:dyDescent="0.3">
      <c r="B67" s="91"/>
      <c r="C67" s="91"/>
      <c r="D67" s="91"/>
      <c r="E67" s="433" t="str">
        <f>IF(YilDonem&lt;&gt;"",CONCATENATE(IF(Dönem=1,"ŞUBAT",IF(Dönem=2,"AĞUSTOS","")),"  ayına aittir."),"")</f>
        <v/>
      </c>
      <c r="F67" s="433"/>
      <c r="G67" s="433"/>
      <c r="H67" s="433"/>
      <c r="I67" s="91"/>
      <c r="J67" s="91"/>
      <c r="K67" s="91"/>
      <c r="L67" s="92" t="s">
        <v>41</v>
      </c>
    </row>
    <row r="68" spans="1:20" ht="31.7" customHeight="1" thickBot="1" x14ac:dyDescent="0.3">
      <c r="A68" s="93" t="s">
        <v>1</v>
      </c>
      <c r="B68" s="420" t="str">
        <f>IF(ProjeNo&gt;0,ProjeNo,"")</f>
        <v/>
      </c>
      <c r="C68" s="421"/>
      <c r="D68" s="421"/>
      <c r="E68" s="421"/>
      <c r="F68" s="421"/>
      <c r="G68" s="421"/>
      <c r="H68" s="421"/>
      <c r="I68" s="421"/>
      <c r="J68" s="421"/>
      <c r="K68" s="421"/>
      <c r="L68" s="422"/>
    </row>
    <row r="69" spans="1:20" ht="31.7" customHeight="1" thickBot="1" x14ac:dyDescent="0.3">
      <c r="A69" s="94" t="s">
        <v>11</v>
      </c>
      <c r="B69" s="423" t="str">
        <f>IF(ProjeAdi&gt;0,ProjeAdi,"")</f>
        <v/>
      </c>
      <c r="C69" s="424"/>
      <c r="D69" s="424"/>
      <c r="E69" s="424"/>
      <c r="F69" s="424"/>
      <c r="G69" s="424"/>
      <c r="H69" s="424"/>
      <c r="I69" s="424"/>
      <c r="J69" s="424"/>
      <c r="K69" s="424"/>
      <c r="L69" s="425"/>
    </row>
    <row r="70" spans="1:20" ht="31.7" customHeight="1" thickBot="1" x14ac:dyDescent="0.3">
      <c r="A70" s="426" t="s">
        <v>7</v>
      </c>
      <c r="B70" s="426" t="s">
        <v>8</v>
      </c>
      <c r="C70" s="426" t="s">
        <v>34</v>
      </c>
      <c r="D70" s="426" t="s">
        <v>143</v>
      </c>
      <c r="E70" s="426" t="s">
        <v>35</v>
      </c>
      <c r="F70" s="426" t="s">
        <v>38</v>
      </c>
      <c r="G70" s="428" t="s">
        <v>36</v>
      </c>
      <c r="H70" s="430" t="s">
        <v>172</v>
      </c>
      <c r="I70" s="431"/>
      <c r="J70" s="431"/>
      <c r="K70" s="432"/>
      <c r="L70" s="426" t="s">
        <v>37</v>
      </c>
      <c r="O70" s="416" t="s">
        <v>42</v>
      </c>
      <c r="P70" s="416"/>
      <c r="Q70" s="416" t="s">
        <v>48</v>
      </c>
      <c r="R70" s="416"/>
      <c r="S70" s="416" t="s">
        <v>49</v>
      </c>
      <c r="T70" s="416"/>
    </row>
    <row r="71" spans="1:20" s="172" customFormat="1" ht="90.75" thickBot="1" x14ac:dyDescent="0.3">
      <c r="A71" s="427"/>
      <c r="B71" s="427"/>
      <c r="C71" s="427"/>
      <c r="D71" s="427"/>
      <c r="E71" s="427"/>
      <c r="F71" s="427"/>
      <c r="G71" s="429"/>
      <c r="H71" s="95" t="s">
        <v>140</v>
      </c>
      <c r="I71" s="95" t="s">
        <v>174</v>
      </c>
      <c r="J71" s="95" t="s">
        <v>182</v>
      </c>
      <c r="K71" s="95" t="s">
        <v>183</v>
      </c>
      <c r="L71" s="427"/>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IFERROR(IF(N72="EVET",VLOOKUP(YilDonem,SGKTAVAN,2,0)*0.2475,VLOOKUP(YilDonem,SGKTAVAN,2,0)*0.2175),0)</f>
        <v>0</v>
      </c>
      <c r="P72" s="255">
        <f t="shared" ref="P72:P91" si="18">IFERROR(IF(N72="EVET",0,VLOOKUP(YilDonem,SGKTAVAN,2,0)*0.02),0)</f>
        <v>0</v>
      </c>
      <c r="Q72" s="255">
        <f t="shared" ref="Q72:Q91" si="19">IF(N72="EVET",(D72+E72)*0.2475,(D72+E72)*0.2175)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17" t="s">
        <v>46</v>
      </c>
      <c r="B92" s="418"/>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46091</v>
      </c>
      <c r="C95" s="413" t="s">
        <v>44</v>
      </c>
      <c r="D95" s="413"/>
      <c r="E95" s="342" t="s">
        <v>180</v>
      </c>
      <c r="F95" s="344" t="str">
        <f>IF(kurulusyetkilisi&gt;0,kurulusyetkilisi,"")</f>
        <v/>
      </c>
      <c r="G95" s="342"/>
      <c r="H95" s="131"/>
      <c r="I95" s="131"/>
      <c r="J95" s="131"/>
    </row>
    <row r="96" spans="1:21" ht="19.5" x14ac:dyDescent="0.3">
      <c r="A96" s="346"/>
      <c r="B96" s="346"/>
      <c r="C96" s="413" t="s">
        <v>45</v>
      </c>
      <c r="D96" s="413"/>
      <c r="E96" s="414"/>
      <c r="F96" s="414"/>
      <c r="G96" s="414"/>
      <c r="H96" s="107"/>
      <c r="I96" s="107"/>
      <c r="J96" s="107"/>
    </row>
    <row r="97" spans="1:20" ht="15.75" x14ac:dyDescent="0.25">
      <c r="A97" s="415" t="s">
        <v>33</v>
      </c>
      <c r="B97" s="415"/>
      <c r="C97" s="415"/>
      <c r="D97" s="415"/>
      <c r="E97" s="415"/>
      <c r="F97" s="415"/>
      <c r="G97" s="415"/>
      <c r="H97" s="415"/>
      <c r="I97" s="415"/>
      <c r="J97" s="415"/>
      <c r="K97" s="415"/>
      <c r="L97" s="415"/>
      <c r="M97" s="170"/>
      <c r="N97" s="140"/>
      <c r="O97" s="270"/>
    </row>
    <row r="98" spans="1:20" x14ac:dyDescent="0.25">
      <c r="A98" s="419" t="str">
        <f>IF(YilDonem&lt;&gt;"",CONCATENATE(YilDonem," dönemi"),"")</f>
        <v/>
      </c>
      <c r="B98" s="419"/>
      <c r="C98" s="419"/>
      <c r="D98" s="419"/>
      <c r="E98" s="419"/>
      <c r="F98" s="419"/>
      <c r="G98" s="419"/>
      <c r="H98" s="419"/>
      <c r="I98" s="419"/>
      <c r="J98" s="419"/>
      <c r="K98" s="419"/>
      <c r="L98" s="419"/>
    </row>
    <row r="99" spans="1:20" ht="15.75" thickBot="1" x14ac:dyDescent="0.3">
      <c r="B99" s="91"/>
      <c r="C99" s="91"/>
      <c r="D99" s="91"/>
      <c r="E99" s="433" t="str">
        <f>IF(YilDonem&lt;&gt;"",CONCATENATE(IF(Dönem=1,"ŞUBAT",IF(Dönem=2,"AĞUSTOS","")),"  ayına aittir."),"")</f>
        <v/>
      </c>
      <c r="F99" s="433"/>
      <c r="G99" s="433"/>
      <c r="H99" s="433"/>
      <c r="I99" s="91"/>
      <c r="J99" s="91"/>
      <c r="K99" s="91"/>
      <c r="L99" s="92" t="s">
        <v>41</v>
      </c>
    </row>
    <row r="100" spans="1:20" ht="31.7" customHeight="1" thickBot="1" x14ac:dyDescent="0.3">
      <c r="A100" s="93" t="s">
        <v>1</v>
      </c>
      <c r="B100" s="420" t="str">
        <f>IF(ProjeNo&gt;0,ProjeNo,"")</f>
        <v/>
      </c>
      <c r="C100" s="421"/>
      <c r="D100" s="421"/>
      <c r="E100" s="421"/>
      <c r="F100" s="421"/>
      <c r="G100" s="421"/>
      <c r="H100" s="421"/>
      <c r="I100" s="421"/>
      <c r="J100" s="421"/>
      <c r="K100" s="421"/>
      <c r="L100" s="422"/>
    </row>
    <row r="101" spans="1:20" ht="31.7" customHeight="1" thickBot="1" x14ac:dyDescent="0.3">
      <c r="A101" s="94" t="s">
        <v>11</v>
      </c>
      <c r="B101" s="423" t="str">
        <f>IF(ProjeAdi&gt;0,ProjeAdi,"")</f>
        <v/>
      </c>
      <c r="C101" s="424"/>
      <c r="D101" s="424"/>
      <c r="E101" s="424"/>
      <c r="F101" s="424"/>
      <c r="G101" s="424"/>
      <c r="H101" s="424"/>
      <c r="I101" s="424"/>
      <c r="J101" s="424"/>
      <c r="K101" s="424"/>
      <c r="L101" s="425"/>
    </row>
    <row r="102" spans="1:20" ht="31.7" customHeight="1" thickBot="1" x14ac:dyDescent="0.3">
      <c r="A102" s="426" t="s">
        <v>7</v>
      </c>
      <c r="B102" s="426" t="s">
        <v>8</v>
      </c>
      <c r="C102" s="426" t="s">
        <v>34</v>
      </c>
      <c r="D102" s="426" t="s">
        <v>143</v>
      </c>
      <c r="E102" s="426" t="s">
        <v>35</v>
      </c>
      <c r="F102" s="426" t="s">
        <v>38</v>
      </c>
      <c r="G102" s="428" t="s">
        <v>36</v>
      </c>
      <c r="H102" s="430" t="s">
        <v>172</v>
      </c>
      <c r="I102" s="431"/>
      <c r="J102" s="431"/>
      <c r="K102" s="432"/>
      <c r="L102" s="426" t="s">
        <v>37</v>
      </c>
      <c r="O102" s="416" t="s">
        <v>42</v>
      </c>
      <c r="P102" s="416"/>
      <c r="Q102" s="416" t="s">
        <v>48</v>
      </c>
      <c r="R102" s="416"/>
      <c r="S102" s="416" t="s">
        <v>49</v>
      </c>
      <c r="T102" s="416"/>
    </row>
    <row r="103" spans="1:20" s="172" customFormat="1" ht="90.75" thickBot="1" x14ac:dyDescent="0.3">
      <c r="A103" s="427"/>
      <c r="B103" s="427"/>
      <c r="C103" s="427"/>
      <c r="D103" s="427"/>
      <c r="E103" s="427"/>
      <c r="F103" s="427"/>
      <c r="G103" s="429"/>
      <c r="H103" s="95" t="s">
        <v>140</v>
      </c>
      <c r="I103" s="95" t="s">
        <v>174</v>
      </c>
      <c r="J103" s="95" t="s">
        <v>182</v>
      </c>
      <c r="K103" s="95" t="s">
        <v>183</v>
      </c>
      <c r="L103" s="427"/>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IFERROR(IF(N104="EVET",VLOOKUP(YilDonem,SGKTAVAN,2,0)*0.2475,VLOOKUP(YilDonem,SGKTAVAN,2,0)*0.2175),0)</f>
        <v>0</v>
      </c>
      <c r="P104" s="255">
        <f t="shared" ref="P104:P123" si="26">IFERROR(IF(N104="EVET",0,VLOOKUP(YilDonem,SGKTAVAN,2,0)*0.02),0)</f>
        <v>0</v>
      </c>
      <c r="Q104" s="255">
        <f t="shared" ref="Q104:Q123" si="27">IF(N104="EVET",(D104+E104)*0.2475,(D104+E104)*0.2175)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17" t="s">
        <v>46</v>
      </c>
      <c r="B124" s="418"/>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46091</v>
      </c>
      <c r="C127" s="413" t="s">
        <v>44</v>
      </c>
      <c r="D127" s="413"/>
      <c r="E127" s="342" t="s">
        <v>180</v>
      </c>
      <c r="F127" s="344" t="str">
        <f>IF(kurulusyetkilisi&gt;0,kurulusyetkilisi,"")</f>
        <v/>
      </c>
      <c r="G127" s="342"/>
      <c r="H127" s="131"/>
      <c r="I127" s="131"/>
      <c r="J127" s="131"/>
    </row>
    <row r="128" spans="1:21" ht="19.5" x14ac:dyDescent="0.3">
      <c r="A128" s="346"/>
      <c r="B128" s="346"/>
      <c r="C128" s="413" t="s">
        <v>45</v>
      </c>
      <c r="D128" s="413"/>
      <c r="E128" s="414"/>
      <c r="F128" s="414"/>
      <c r="G128" s="414"/>
      <c r="H128" s="107"/>
      <c r="I128" s="107"/>
      <c r="J128" s="107"/>
    </row>
    <row r="129" spans="1:20" ht="15.75" x14ac:dyDescent="0.25">
      <c r="A129" s="415" t="s">
        <v>33</v>
      </c>
      <c r="B129" s="415"/>
      <c r="C129" s="415"/>
      <c r="D129" s="415"/>
      <c r="E129" s="415"/>
      <c r="F129" s="415"/>
      <c r="G129" s="415"/>
      <c r="H129" s="415"/>
      <c r="I129" s="415"/>
      <c r="J129" s="415"/>
      <c r="K129" s="415"/>
      <c r="L129" s="415"/>
      <c r="M129" s="170"/>
      <c r="N129" s="140"/>
      <c r="O129" s="270"/>
    </row>
    <row r="130" spans="1:20" x14ac:dyDescent="0.25">
      <c r="A130" s="419" t="str">
        <f>IF(YilDonem&lt;&gt;"",CONCATENATE(YilDonem," dönemi"),"")</f>
        <v/>
      </c>
      <c r="B130" s="419"/>
      <c r="C130" s="419"/>
      <c r="D130" s="419"/>
      <c r="E130" s="419"/>
      <c r="F130" s="419"/>
      <c r="G130" s="419"/>
      <c r="H130" s="419"/>
      <c r="I130" s="419"/>
      <c r="J130" s="419"/>
      <c r="K130" s="419"/>
      <c r="L130" s="419"/>
    </row>
    <row r="131" spans="1:20" ht="15.75" thickBot="1" x14ac:dyDescent="0.3">
      <c r="B131" s="91"/>
      <c r="C131" s="91"/>
      <c r="D131" s="91"/>
      <c r="E131" s="433" t="str">
        <f>IF(YilDonem&lt;&gt;"",CONCATENATE(IF(Dönem=1,"ŞUBAT",IF(Dönem=2,"AĞUSTOS","")),"  ayına aittir."),"")</f>
        <v/>
      </c>
      <c r="F131" s="433"/>
      <c r="G131" s="433"/>
      <c r="H131" s="433"/>
      <c r="I131" s="91"/>
      <c r="J131" s="91"/>
      <c r="K131" s="91"/>
      <c r="L131" s="92" t="s">
        <v>41</v>
      </c>
    </row>
    <row r="132" spans="1:20" ht="31.7" customHeight="1" thickBot="1" x14ac:dyDescent="0.3">
      <c r="A132" s="93" t="s">
        <v>1</v>
      </c>
      <c r="B132" s="420" t="str">
        <f>IF(ProjeNo&gt;0,ProjeNo,"")</f>
        <v/>
      </c>
      <c r="C132" s="421"/>
      <c r="D132" s="421"/>
      <c r="E132" s="421"/>
      <c r="F132" s="421"/>
      <c r="G132" s="421"/>
      <c r="H132" s="421"/>
      <c r="I132" s="421"/>
      <c r="J132" s="421"/>
      <c r="K132" s="421"/>
      <c r="L132" s="422"/>
    </row>
    <row r="133" spans="1:20" ht="31.7" customHeight="1" thickBot="1" x14ac:dyDescent="0.3">
      <c r="A133" s="94" t="s">
        <v>11</v>
      </c>
      <c r="B133" s="423" t="str">
        <f>IF(ProjeAdi&gt;0,ProjeAdi,"")</f>
        <v/>
      </c>
      <c r="C133" s="424"/>
      <c r="D133" s="424"/>
      <c r="E133" s="424"/>
      <c r="F133" s="424"/>
      <c r="G133" s="424"/>
      <c r="H133" s="424"/>
      <c r="I133" s="424"/>
      <c r="J133" s="424"/>
      <c r="K133" s="424"/>
      <c r="L133" s="425"/>
    </row>
    <row r="134" spans="1:20" ht="31.7" customHeight="1" thickBot="1" x14ac:dyDescent="0.3">
      <c r="A134" s="426" t="s">
        <v>7</v>
      </c>
      <c r="B134" s="426" t="s">
        <v>8</v>
      </c>
      <c r="C134" s="426" t="s">
        <v>34</v>
      </c>
      <c r="D134" s="426" t="s">
        <v>143</v>
      </c>
      <c r="E134" s="426" t="s">
        <v>35</v>
      </c>
      <c r="F134" s="426" t="s">
        <v>38</v>
      </c>
      <c r="G134" s="428" t="s">
        <v>36</v>
      </c>
      <c r="H134" s="430" t="s">
        <v>172</v>
      </c>
      <c r="I134" s="431"/>
      <c r="J134" s="431"/>
      <c r="K134" s="432"/>
      <c r="L134" s="426" t="s">
        <v>37</v>
      </c>
      <c r="O134" s="416" t="s">
        <v>42</v>
      </c>
      <c r="P134" s="416"/>
      <c r="Q134" s="416" t="s">
        <v>48</v>
      </c>
      <c r="R134" s="416"/>
      <c r="S134" s="416" t="s">
        <v>49</v>
      </c>
      <c r="T134" s="416"/>
    </row>
    <row r="135" spans="1:20" s="172" customFormat="1" ht="90.75" thickBot="1" x14ac:dyDescent="0.3">
      <c r="A135" s="427"/>
      <c r="B135" s="427"/>
      <c r="C135" s="427"/>
      <c r="D135" s="427"/>
      <c r="E135" s="427"/>
      <c r="F135" s="427"/>
      <c r="G135" s="429"/>
      <c r="H135" s="95" t="s">
        <v>140</v>
      </c>
      <c r="I135" s="95" t="s">
        <v>174</v>
      </c>
      <c r="J135" s="95" t="s">
        <v>182</v>
      </c>
      <c r="K135" s="95" t="s">
        <v>183</v>
      </c>
      <c r="L135" s="427"/>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IFERROR(IF(N136="EVET",VLOOKUP(YilDonem,SGKTAVAN,2,0)*0.2475,VLOOKUP(YilDonem,SGKTAVAN,2,0)*0.2175),0)</f>
        <v>0</v>
      </c>
      <c r="P136" s="255">
        <f t="shared" ref="P136:P155" si="34">IFERROR(IF(N136="EVET",0,VLOOKUP(YilDonem,SGKTAVAN,2,0)*0.02),0)</f>
        <v>0</v>
      </c>
      <c r="Q136" s="255">
        <f t="shared" ref="Q136:Q155" si="35">IF(N136="EVET",(D136+E136)*0.2475,(D136+E136)*0.2175)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17" t="s">
        <v>46</v>
      </c>
      <c r="B156" s="418"/>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46091</v>
      </c>
      <c r="C159" s="413" t="s">
        <v>44</v>
      </c>
      <c r="D159" s="413"/>
      <c r="E159" s="342" t="s">
        <v>180</v>
      </c>
      <c r="F159" s="344" t="str">
        <f>IF(kurulusyetkilisi&gt;0,kurulusyetkilisi,"")</f>
        <v/>
      </c>
      <c r="G159" s="342"/>
      <c r="H159" s="131"/>
      <c r="I159" s="131"/>
      <c r="J159" s="131"/>
    </row>
    <row r="160" spans="1:21" ht="19.5" x14ac:dyDescent="0.3">
      <c r="A160" s="346"/>
      <c r="B160" s="346"/>
      <c r="C160" s="413" t="s">
        <v>45</v>
      </c>
      <c r="D160" s="413"/>
      <c r="E160" s="414"/>
      <c r="F160" s="414"/>
      <c r="G160" s="414"/>
      <c r="H160" s="107"/>
      <c r="I160" s="107"/>
      <c r="J160" s="107"/>
    </row>
    <row r="161" spans="1:20" ht="15.75" x14ac:dyDescent="0.25">
      <c r="A161" s="415" t="s">
        <v>33</v>
      </c>
      <c r="B161" s="415"/>
      <c r="C161" s="415"/>
      <c r="D161" s="415"/>
      <c r="E161" s="415"/>
      <c r="F161" s="415"/>
      <c r="G161" s="415"/>
      <c r="H161" s="415"/>
      <c r="I161" s="415"/>
      <c r="J161" s="415"/>
      <c r="K161" s="415"/>
      <c r="L161" s="415"/>
      <c r="M161" s="170"/>
      <c r="N161" s="140"/>
      <c r="O161" s="270"/>
    </row>
    <row r="162" spans="1:20" x14ac:dyDescent="0.25">
      <c r="A162" s="419" t="str">
        <f>IF(YilDonem&lt;&gt;"",CONCATENATE(YilDonem," dönemi"),"")</f>
        <v/>
      </c>
      <c r="B162" s="419"/>
      <c r="C162" s="419"/>
      <c r="D162" s="419"/>
      <c r="E162" s="419"/>
      <c r="F162" s="419"/>
      <c r="G162" s="419"/>
      <c r="H162" s="419"/>
      <c r="I162" s="419"/>
      <c r="J162" s="419"/>
      <c r="K162" s="419"/>
      <c r="L162" s="419"/>
    </row>
    <row r="163" spans="1:20" ht="15.75" thickBot="1" x14ac:dyDescent="0.3">
      <c r="B163" s="91"/>
      <c r="C163" s="91"/>
      <c r="D163" s="91"/>
      <c r="E163" s="433" t="str">
        <f>IF(YilDonem&lt;&gt;"",CONCATENATE(IF(Dönem=1,"ŞUBAT",IF(Dönem=2,"AĞUSTOS","")),"  ayına aittir."),"")</f>
        <v/>
      </c>
      <c r="F163" s="433"/>
      <c r="G163" s="433"/>
      <c r="H163" s="433"/>
      <c r="I163" s="91"/>
      <c r="J163" s="91"/>
      <c r="K163" s="91"/>
      <c r="L163" s="92" t="s">
        <v>41</v>
      </c>
    </row>
    <row r="164" spans="1:20" ht="31.7" customHeight="1" thickBot="1" x14ac:dyDescent="0.3">
      <c r="A164" s="93" t="s">
        <v>1</v>
      </c>
      <c r="B164" s="420" t="str">
        <f>IF(ProjeNo&gt;0,ProjeNo,"")</f>
        <v/>
      </c>
      <c r="C164" s="421"/>
      <c r="D164" s="421"/>
      <c r="E164" s="421"/>
      <c r="F164" s="421"/>
      <c r="G164" s="421"/>
      <c r="H164" s="421"/>
      <c r="I164" s="421"/>
      <c r="J164" s="421"/>
      <c r="K164" s="421"/>
      <c r="L164" s="422"/>
    </row>
    <row r="165" spans="1:20" ht="31.7" customHeight="1" thickBot="1" x14ac:dyDescent="0.3">
      <c r="A165" s="94" t="s">
        <v>11</v>
      </c>
      <c r="B165" s="423" t="str">
        <f>IF(ProjeAdi&gt;0,ProjeAdi,"")</f>
        <v/>
      </c>
      <c r="C165" s="424"/>
      <c r="D165" s="424"/>
      <c r="E165" s="424"/>
      <c r="F165" s="424"/>
      <c r="G165" s="424"/>
      <c r="H165" s="424"/>
      <c r="I165" s="424"/>
      <c r="J165" s="424"/>
      <c r="K165" s="424"/>
      <c r="L165" s="425"/>
    </row>
    <row r="166" spans="1:20" ht="31.7" customHeight="1" thickBot="1" x14ac:dyDescent="0.3">
      <c r="A166" s="426" t="s">
        <v>7</v>
      </c>
      <c r="B166" s="426" t="s">
        <v>8</v>
      </c>
      <c r="C166" s="426" t="s">
        <v>34</v>
      </c>
      <c r="D166" s="426" t="s">
        <v>143</v>
      </c>
      <c r="E166" s="426" t="s">
        <v>35</v>
      </c>
      <c r="F166" s="426" t="s">
        <v>38</v>
      </c>
      <c r="G166" s="428" t="s">
        <v>36</v>
      </c>
      <c r="H166" s="430" t="s">
        <v>172</v>
      </c>
      <c r="I166" s="431"/>
      <c r="J166" s="431"/>
      <c r="K166" s="432"/>
      <c r="L166" s="426" t="s">
        <v>37</v>
      </c>
      <c r="O166" s="416" t="s">
        <v>42</v>
      </c>
      <c r="P166" s="416"/>
      <c r="Q166" s="416" t="s">
        <v>48</v>
      </c>
      <c r="R166" s="416"/>
      <c r="S166" s="416" t="s">
        <v>49</v>
      </c>
      <c r="T166" s="416"/>
    </row>
    <row r="167" spans="1:20" s="172" customFormat="1" ht="90.75" thickBot="1" x14ac:dyDescent="0.3">
      <c r="A167" s="427"/>
      <c r="B167" s="427"/>
      <c r="C167" s="427"/>
      <c r="D167" s="427"/>
      <c r="E167" s="427"/>
      <c r="F167" s="427"/>
      <c r="G167" s="429"/>
      <c r="H167" s="95" t="s">
        <v>140</v>
      </c>
      <c r="I167" s="95" t="s">
        <v>174</v>
      </c>
      <c r="J167" s="95" t="s">
        <v>182</v>
      </c>
      <c r="K167" s="95" t="s">
        <v>183</v>
      </c>
      <c r="L167" s="427"/>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IFERROR(IF(N168="EVET",VLOOKUP(YilDonem,SGKTAVAN,2,0)*0.2475,VLOOKUP(YilDonem,SGKTAVAN,2,0)*0.2175),0)</f>
        <v>0</v>
      </c>
      <c r="P168" s="255">
        <f t="shared" ref="P168:P187" si="42">IFERROR(IF(N168="EVET",0,VLOOKUP(YilDonem,SGKTAVAN,2,0)*0.02),0)</f>
        <v>0</v>
      </c>
      <c r="Q168" s="255">
        <f t="shared" ref="Q168:Q187" si="43">IF(N168="EVET",(D168+E168)*0.2475,(D168+E168)*0.2175)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17" t="s">
        <v>46</v>
      </c>
      <c r="B188" s="418"/>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46091</v>
      </c>
      <c r="C191" s="413" t="s">
        <v>44</v>
      </c>
      <c r="D191" s="413"/>
      <c r="E191" s="342" t="s">
        <v>180</v>
      </c>
      <c r="F191" s="344" t="str">
        <f>IF(kurulusyetkilisi&gt;0,kurulusyetkilisi,"")</f>
        <v/>
      </c>
      <c r="G191" s="342"/>
      <c r="H191" s="131"/>
      <c r="I191" s="131"/>
      <c r="J191" s="131"/>
    </row>
    <row r="192" spans="1:21" ht="19.5" x14ac:dyDescent="0.3">
      <c r="A192" s="346"/>
      <c r="B192" s="346"/>
      <c r="C192" s="413" t="s">
        <v>45</v>
      </c>
      <c r="D192" s="413"/>
      <c r="E192" s="414"/>
      <c r="F192" s="414"/>
      <c r="G192" s="414"/>
      <c r="H192" s="107"/>
      <c r="I192" s="107"/>
      <c r="J192" s="107"/>
    </row>
    <row r="193" spans="1:20" ht="15.75" x14ac:dyDescent="0.25">
      <c r="A193" s="415" t="s">
        <v>33</v>
      </c>
      <c r="B193" s="415"/>
      <c r="C193" s="415"/>
      <c r="D193" s="415"/>
      <c r="E193" s="415"/>
      <c r="F193" s="415"/>
      <c r="G193" s="415"/>
      <c r="H193" s="415"/>
      <c r="I193" s="415"/>
      <c r="J193" s="415"/>
      <c r="K193" s="415"/>
      <c r="L193" s="415"/>
      <c r="M193" s="170"/>
      <c r="N193" s="140"/>
      <c r="O193" s="270"/>
    </row>
    <row r="194" spans="1:20" x14ac:dyDescent="0.25">
      <c r="A194" s="419" t="str">
        <f>IF(YilDonem&lt;&gt;"",CONCATENATE(YilDonem," dönemi"),"")</f>
        <v/>
      </c>
      <c r="B194" s="419"/>
      <c r="C194" s="419"/>
      <c r="D194" s="419"/>
      <c r="E194" s="419"/>
      <c r="F194" s="419"/>
      <c r="G194" s="419"/>
      <c r="H194" s="419"/>
      <c r="I194" s="419"/>
      <c r="J194" s="419"/>
      <c r="K194" s="419"/>
      <c r="L194" s="419"/>
    </row>
    <row r="195" spans="1:20" ht="15.75" thickBot="1" x14ac:dyDescent="0.3">
      <c r="B195" s="91"/>
      <c r="C195" s="91"/>
      <c r="D195" s="91"/>
      <c r="E195" s="433" t="str">
        <f>IF(YilDonem&lt;&gt;"",CONCATENATE(IF(Dönem=1,"ŞUBAT",IF(Dönem=2,"AĞUSTOS","")),"  ayına aittir."),"")</f>
        <v/>
      </c>
      <c r="F195" s="433"/>
      <c r="G195" s="433"/>
      <c r="H195" s="433"/>
      <c r="I195" s="91"/>
      <c r="J195" s="91"/>
      <c r="K195" s="91"/>
      <c r="L195" s="92" t="s">
        <v>41</v>
      </c>
    </row>
    <row r="196" spans="1:20" ht="31.7" customHeight="1" thickBot="1" x14ac:dyDescent="0.3">
      <c r="A196" s="93" t="s">
        <v>1</v>
      </c>
      <c r="B196" s="420" t="str">
        <f>IF(ProjeNo&gt;0,ProjeNo,"")</f>
        <v/>
      </c>
      <c r="C196" s="421"/>
      <c r="D196" s="421"/>
      <c r="E196" s="421"/>
      <c r="F196" s="421"/>
      <c r="G196" s="421"/>
      <c r="H196" s="421"/>
      <c r="I196" s="421"/>
      <c r="J196" s="421"/>
      <c r="K196" s="421"/>
      <c r="L196" s="422"/>
    </row>
    <row r="197" spans="1:20" ht="31.7" customHeight="1" thickBot="1" x14ac:dyDescent="0.3">
      <c r="A197" s="94" t="s">
        <v>11</v>
      </c>
      <c r="B197" s="423" t="str">
        <f>IF(ProjeAdi&gt;0,ProjeAdi,"")</f>
        <v/>
      </c>
      <c r="C197" s="424"/>
      <c r="D197" s="424"/>
      <c r="E197" s="424"/>
      <c r="F197" s="424"/>
      <c r="G197" s="424"/>
      <c r="H197" s="424"/>
      <c r="I197" s="424"/>
      <c r="J197" s="424"/>
      <c r="K197" s="424"/>
      <c r="L197" s="425"/>
    </row>
    <row r="198" spans="1:20" ht="31.7" customHeight="1" thickBot="1" x14ac:dyDescent="0.3">
      <c r="A198" s="426" t="s">
        <v>7</v>
      </c>
      <c r="B198" s="426" t="s">
        <v>8</v>
      </c>
      <c r="C198" s="426" t="s">
        <v>34</v>
      </c>
      <c r="D198" s="426" t="s">
        <v>143</v>
      </c>
      <c r="E198" s="426" t="s">
        <v>35</v>
      </c>
      <c r="F198" s="426" t="s">
        <v>38</v>
      </c>
      <c r="G198" s="428" t="s">
        <v>36</v>
      </c>
      <c r="H198" s="430" t="s">
        <v>172</v>
      </c>
      <c r="I198" s="431"/>
      <c r="J198" s="431"/>
      <c r="K198" s="432"/>
      <c r="L198" s="426" t="s">
        <v>37</v>
      </c>
      <c r="O198" s="416" t="s">
        <v>42</v>
      </c>
      <c r="P198" s="416"/>
      <c r="Q198" s="416" t="s">
        <v>48</v>
      </c>
      <c r="R198" s="416"/>
      <c r="S198" s="416" t="s">
        <v>49</v>
      </c>
      <c r="T198" s="416"/>
    </row>
    <row r="199" spans="1:20" s="172" customFormat="1" ht="90.75" thickBot="1" x14ac:dyDescent="0.3">
      <c r="A199" s="427"/>
      <c r="B199" s="427"/>
      <c r="C199" s="427"/>
      <c r="D199" s="427"/>
      <c r="E199" s="427"/>
      <c r="F199" s="427"/>
      <c r="G199" s="429"/>
      <c r="H199" s="95" t="s">
        <v>140</v>
      </c>
      <c r="I199" s="95" t="s">
        <v>174</v>
      </c>
      <c r="J199" s="95" t="s">
        <v>182</v>
      </c>
      <c r="K199" s="95" t="s">
        <v>183</v>
      </c>
      <c r="L199" s="427"/>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IFERROR(IF(N200="EVET",VLOOKUP(YilDonem,SGKTAVAN,2,0)*0.2475,VLOOKUP(YilDonem,SGKTAVAN,2,0)*0.2175),0)</f>
        <v>0</v>
      </c>
      <c r="P200" s="255">
        <f t="shared" ref="P200:P219" si="50">IFERROR(IF(N200="EVET",0,VLOOKUP(YilDonem,SGKTAVAN,2,0)*0.02),0)</f>
        <v>0</v>
      </c>
      <c r="Q200" s="255">
        <f t="shared" ref="Q200:Q219" si="51">IF(N200="EVET",(D200+E200)*0.2475,(D200+E200)*0.2175)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17" t="s">
        <v>46</v>
      </c>
      <c r="B220" s="418"/>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46091</v>
      </c>
      <c r="C223" s="413" t="s">
        <v>44</v>
      </c>
      <c r="D223" s="413"/>
      <c r="E223" s="342" t="s">
        <v>180</v>
      </c>
      <c r="F223" s="344" t="str">
        <f>IF(kurulusyetkilisi&gt;0,kurulusyetkilisi,"")</f>
        <v/>
      </c>
      <c r="G223" s="342"/>
      <c r="H223" s="131"/>
      <c r="I223" s="131"/>
      <c r="J223" s="131"/>
    </row>
    <row r="224" spans="1:21" ht="19.5" x14ac:dyDescent="0.3">
      <c r="A224" s="346"/>
      <c r="B224" s="346"/>
      <c r="C224" s="413" t="s">
        <v>45</v>
      </c>
      <c r="D224" s="413"/>
      <c r="E224" s="414"/>
      <c r="F224" s="414"/>
      <c r="G224" s="414"/>
      <c r="H224" s="107"/>
      <c r="I224" s="107"/>
      <c r="J224" s="107"/>
    </row>
    <row r="225" spans="1:20" ht="15.75" x14ac:dyDescent="0.25">
      <c r="A225" s="415" t="s">
        <v>33</v>
      </c>
      <c r="B225" s="415"/>
      <c r="C225" s="415"/>
      <c r="D225" s="415"/>
      <c r="E225" s="415"/>
      <c r="F225" s="415"/>
      <c r="G225" s="415"/>
      <c r="H225" s="415"/>
      <c r="I225" s="415"/>
      <c r="J225" s="415"/>
      <c r="K225" s="415"/>
      <c r="L225" s="415"/>
      <c r="M225" s="170"/>
      <c r="N225" s="140"/>
      <c r="O225" s="270"/>
    </row>
    <row r="226" spans="1:20" x14ac:dyDescent="0.25">
      <c r="A226" s="419" t="str">
        <f>IF(YilDonem&lt;&gt;"",CONCATENATE(YilDonem," dönemi"),"")</f>
        <v/>
      </c>
      <c r="B226" s="419"/>
      <c r="C226" s="419"/>
      <c r="D226" s="419"/>
      <c r="E226" s="419"/>
      <c r="F226" s="419"/>
      <c r="G226" s="419"/>
      <c r="H226" s="419"/>
      <c r="I226" s="419"/>
      <c r="J226" s="419"/>
      <c r="K226" s="419"/>
      <c r="L226" s="419"/>
    </row>
    <row r="227" spans="1:20" ht="15.75" thickBot="1" x14ac:dyDescent="0.3">
      <c r="B227" s="91"/>
      <c r="C227" s="91"/>
      <c r="D227" s="91"/>
      <c r="E227" s="433" t="str">
        <f>IF(YilDonem&lt;&gt;"",CONCATENATE(IF(Dönem=1,"ŞUBAT",IF(Dönem=2,"AĞUSTOS","")),"  ayına aittir."),"")</f>
        <v/>
      </c>
      <c r="F227" s="433"/>
      <c r="G227" s="433"/>
      <c r="H227" s="433"/>
      <c r="I227" s="91"/>
      <c r="J227" s="91"/>
      <c r="K227" s="91"/>
      <c r="L227" s="92" t="s">
        <v>41</v>
      </c>
    </row>
    <row r="228" spans="1:20" ht="31.7" customHeight="1" thickBot="1" x14ac:dyDescent="0.3">
      <c r="A228" s="93" t="s">
        <v>1</v>
      </c>
      <c r="B228" s="420" t="str">
        <f>IF(ProjeNo&gt;0,ProjeNo,"")</f>
        <v/>
      </c>
      <c r="C228" s="421"/>
      <c r="D228" s="421"/>
      <c r="E228" s="421"/>
      <c r="F228" s="421"/>
      <c r="G228" s="421"/>
      <c r="H228" s="421"/>
      <c r="I228" s="421"/>
      <c r="J228" s="421"/>
      <c r="K228" s="421"/>
      <c r="L228" s="422"/>
    </row>
    <row r="229" spans="1:20" ht="31.7" customHeight="1" thickBot="1" x14ac:dyDescent="0.3">
      <c r="A229" s="94" t="s">
        <v>11</v>
      </c>
      <c r="B229" s="423" t="str">
        <f>IF(ProjeAdi&gt;0,ProjeAdi,"")</f>
        <v/>
      </c>
      <c r="C229" s="424"/>
      <c r="D229" s="424"/>
      <c r="E229" s="424"/>
      <c r="F229" s="424"/>
      <c r="G229" s="424"/>
      <c r="H229" s="424"/>
      <c r="I229" s="424"/>
      <c r="J229" s="424"/>
      <c r="K229" s="424"/>
      <c r="L229" s="425"/>
    </row>
    <row r="230" spans="1:20" ht="31.7" customHeight="1" thickBot="1" x14ac:dyDescent="0.3">
      <c r="A230" s="426" t="s">
        <v>7</v>
      </c>
      <c r="B230" s="426" t="s">
        <v>8</v>
      </c>
      <c r="C230" s="426" t="s">
        <v>34</v>
      </c>
      <c r="D230" s="426" t="s">
        <v>143</v>
      </c>
      <c r="E230" s="426" t="s">
        <v>35</v>
      </c>
      <c r="F230" s="426" t="s">
        <v>38</v>
      </c>
      <c r="G230" s="428" t="s">
        <v>36</v>
      </c>
      <c r="H230" s="430" t="s">
        <v>172</v>
      </c>
      <c r="I230" s="431"/>
      <c r="J230" s="431"/>
      <c r="K230" s="432"/>
      <c r="L230" s="426" t="s">
        <v>37</v>
      </c>
      <c r="O230" s="416" t="s">
        <v>42</v>
      </c>
      <c r="P230" s="416"/>
      <c r="Q230" s="416" t="s">
        <v>48</v>
      </c>
      <c r="R230" s="416"/>
      <c r="S230" s="416" t="s">
        <v>49</v>
      </c>
      <c r="T230" s="416"/>
    </row>
    <row r="231" spans="1:20" s="172" customFormat="1" ht="90.75" thickBot="1" x14ac:dyDescent="0.3">
      <c r="A231" s="427"/>
      <c r="B231" s="427"/>
      <c r="C231" s="427"/>
      <c r="D231" s="427"/>
      <c r="E231" s="427"/>
      <c r="F231" s="427"/>
      <c r="G231" s="429"/>
      <c r="H231" s="95" t="s">
        <v>140</v>
      </c>
      <c r="I231" s="95" t="s">
        <v>174</v>
      </c>
      <c r="J231" s="95" t="s">
        <v>182</v>
      </c>
      <c r="K231" s="95" t="s">
        <v>183</v>
      </c>
      <c r="L231" s="427"/>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IFERROR(IF(N232="EVET",VLOOKUP(YilDonem,SGKTAVAN,2,0)*0.2475,VLOOKUP(YilDonem,SGKTAVAN,2,0)*0.2175),0)</f>
        <v>0</v>
      </c>
      <c r="P232" s="255">
        <f t="shared" ref="P232:P251" si="58">IFERROR(IF(N232="EVET",0,VLOOKUP(YilDonem,SGKTAVAN,2,0)*0.02),0)</f>
        <v>0</v>
      </c>
      <c r="Q232" s="255">
        <f t="shared" ref="Q232:Q251" si="59">IF(N232="EVET",(D232+E232)*0.2475,(D232+E232)*0.2175)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17" t="s">
        <v>46</v>
      </c>
      <c r="B252" s="418"/>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46091</v>
      </c>
      <c r="C255" s="413" t="s">
        <v>44</v>
      </c>
      <c r="D255" s="413"/>
      <c r="E255" s="342" t="s">
        <v>180</v>
      </c>
      <c r="F255" s="344" t="str">
        <f>IF(kurulusyetkilisi&gt;0,kurulusyetkilisi,"")</f>
        <v/>
      </c>
      <c r="G255" s="342"/>
      <c r="H255" s="131"/>
      <c r="I255" s="131"/>
      <c r="J255" s="131"/>
    </row>
    <row r="256" spans="1:21" ht="19.5" x14ac:dyDescent="0.3">
      <c r="A256" s="346"/>
      <c r="B256" s="346"/>
      <c r="C256" s="413" t="s">
        <v>45</v>
      </c>
      <c r="D256" s="413"/>
      <c r="E256" s="414"/>
      <c r="F256" s="414"/>
      <c r="G256" s="414"/>
      <c r="H256" s="107"/>
      <c r="I256" s="107"/>
      <c r="J256" s="107"/>
    </row>
    <row r="257" spans="1:20" ht="15.75" x14ac:dyDescent="0.25">
      <c r="A257" s="415" t="s">
        <v>33</v>
      </c>
      <c r="B257" s="415"/>
      <c r="C257" s="415"/>
      <c r="D257" s="415"/>
      <c r="E257" s="415"/>
      <c r="F257" s="415"/>
      <c r="G257" s="415"/>
      <c r="H257" s="415"/>
      <c r="I257" s="415"/>
      <c r="J257" s="415"/>
      <c r="K257" s="415"/>
      <c r="L257" s="415"/>
      <c r="M257" s="170"/>
      <c r="N257" s="140"/>
      <c r="O257" s="270"/>
    </row>
    <row r="258" spans="1:20" x14ac:dyDescent="0.25">
      <c r="A258" s="419" t="str">
        <f>IF(YilDonem&lt;&gt;"",CONCATENATE(YilDonem," dönemi"),"")</f>
        <v/>
      </c>
      <c r="B258" s="419"/>
      <c r="C258" s="419"/>
      <c r="D258" s="419"/>
      <c r="E258" s="419"/>
      <c r="F258" s="419"/>
      <c r="G258" s="419"/>
      <c r="H258" s="419"/>
      <c r="I258" s="419"/>
      <c r="J258" s="419"/>
      <c r="K258" s="419"/>
      <c r="L258" s="419"/>
    </row>
    <row r="259" spans="1:20" ht="15.75" thickBot="1" x14ac:dyDescent="0.3">
      <c r="B259" s="91"/>
      <c r="C259" s="91"/>
      <c r="D259" s="91"/>
      <c r="E259" s="433" t="str">
        <f>IF(YilDonem&lt;&gt;"",CONCATENATE(IF(Dönem=1,"ŞUBAT",IF(Dönem=2,"AĞUSTOS","")),"  ayına aittir."),"")</f>
        <v/>
      </c>
      <c r="F259" s="433"/>
      <c r="G259" s="433"/>
      <c r="H259" s="433"/>
      <c r="I259" s="91"/>
      <c r="J259" s="91"/>
      <c r="K259" s="91"/>
      <c r="L259" s="92" t="s">
        <v>41</v>
      </c>
    </row>
    <row r="260" spans="1:20" ht="31.7" customHeight="1" thickBot="1" x14ac:dyDescent="0.3">
      <c r="A260" s="93" t="s">
        <v>1</v>
      </c>
      <c r="B260" s="420" t="str">
        <f>IF(ProjeNo&gt;0,ProjeNo,"")</f>
        <v/>
      </c>
      <c r="C260" s="421"/>
      <c r="D260" s="421"/>
      <c r="E260" s="421"/>
      <c r="F260" s="421"/>
      <c r="G260" s="421"/>
      <c r="H260" s="421"/>
      <c r="I260" s="421"/>
      <c r="J260" s="421"/>
      <c r="K260" s="421"/>
      <c r="L260" s="422"/>
    </row>
    <row r="261" spans="1:20" ht="31.7" customHeight="1" thickBot="1" x14ac:dyDescent="0.3">
      <c r="A261" s="94" t="s">
        <v>11</v>
      </c>
      <c r="B261" s="423" t="str">
        <f>IF(ProjeAdi&gt;0,ProjeAdi,"")</f>
        <v/>
      </c>
      <c r="C261" s="424"/>
      <c r="D261" s="424"/>
      <c r="E261" s="424"/>
      <c r="F261" s="424"/>
      <c r="G261" s="424"/>
      <c r="H261" s="424"/>
      <c r="I261" s="424"/>
      <c r="J261" s="424"/>
      <c r="K261" s="424"/>
      <c r="L261" s="425"/>
    </row>
    <row r="262" spans="1:20" ht="31.7" customHeight="1" thickBot="1" x14ac:dyDescent="0.3">
      <c r="A262" s="426" t="s">
        <v>7</v>
      </c>
      <c r="B262" s="426" t="s">
        <v>8</v>
      </c>
      <c r="C262" s="426" t="s">
        <v>34</v>
      </c>
      <c r="D262" s="426" t="s">
        <v>143</v>
      </c>
      <c r="E262" s="426" t="s">
        <v>35</v>
      </c>
      <c r="F262" s="426" t="s">
        <v>38</v>
      </c>
      <c r="G262" s="428" t="s">
        <v>36</v>
      </c>
      <c r="H262" s="430" t="s">
        <v>172</v>
      </c>
      <c r="I262" s="431"/>
      <c r="J262" s="431"/>
      <c r="K262" s="432"/>
      <c r="L262" s="426" t="s">
        <v>37</v>
      </c>
      <c r="O262" s="416" t="s">
        <v>42</v>
      </c>
      <c r="P262" s="416"/>
      <c r="Q262" s="416" t="s">
        <v>48</v>
      </c>
      <c r="R262" s="416"/>
      <c r="S262" s="416" t="s">
        <v>49</v>
      </c>
      <c r="T262" s="416"/>
    </row>
    <row r="263" spans="1:20" s="172" customFormat="1" ht="90.75" thickBot="1" x14ac:dyDescent="0.3">
      <c r="A263" s="427"/>
      <c r="B263" s="427"/>
      <c r="C263" s="427"/>
      <c r="D263" s="427"/>
      <c r="E263" s="427"/>
      <c r="F263" s="427"/>
      <c r="G263" s="429"/>
      <c r="H263" s="95" t="s">
        <v>140</v>
      </c>
      <c r="I263" s="95" t="s">
        <v>174</v>
      </c>
      <c r="J263" s="95" t="s">
        <v>182</v>
      </c>
      <c r="K263" s="95" t="s">
        <v>183</v>
      </c>
      <c r="L263" s="427"/>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IFERROR(IF(N264="EVET",VLOOKUP(YilDonem,SGKTAVAN,2,0)*0.2475,VLOOKUP(YilDonem,SGKTAVAN,2,0)*0.2175),0)</f>
        <v>0</v>
      </c>
      <c r="P264" s="255">
        <f t="shared" ref="P264:P283" si="66">IFERROR(IF(N264="EVET",0,VLOOKUP(YilDonem,SGKTAVAN,2,0)*0.02),0)</f>
        <v>0</v>
      </c>
      <c r="Q264" s="255">
        <f t="shared" ref="Q264:Q283" si="67">IF(N264="EVET",(D264+E264)*0.2475,(D264+E264)*0.2175)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17" t="s">
        <v>46</v>
      </c>
      <c r="B284" s="418"/>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46091</v>
      </c>
      <c r="C287" s="413" t="s">
        <v>44</v>
      </c>
      <c r="D287" s="413"/>
      <c r="E287" s="342" t="s">
        <v>180</v>
      </c>
      <c r="F287" s="344" t="str">
        <f>IF(kurulusyetkilisi&gt;0,kurulusyetkilisi,"")</f>
        <v/>
      </c>
      <c r="G287" s="342"/>
      <c r="H287" s="131"/>
      <c r="I287" s="131"/>
      <c r="J287" s="131"/>
    </row>
    <row r="288" spans="1:21" ht="19.5" x14ac:dyDescent="0.3">
      <c r="A288" s="346"/>
      <c r="B288" s="346"/>
      <c r="C288" s="413" t="s">
        <v>45</v>
      </c>
      <c r="D288" s="413"/>
      <c r="E288" s="414"/>
      <c r="F288" s="414"/>
      <c r="G288" s="414"/>
      <c r="H288" s="107"/>
      <c r="I288" s="107"/>
      <c r="J288" s="107"/>
    </row>
    <row r="289" spans="1:20" ht="15.75" x14ac:dyDescent="0.25">
      <c r="A289" s="415" t="s">
        <v>33</v>
      </c>
      <c r="B289" s="415"/>
      <c r="C289" s="415"/>
      <c r="D289" s="415"/>
      <c r="E289" s="415"/>
      <c r="F289" s="415"/>
      <c r="G289" s="415"/>
      <c r="H289" s="415"/>
      <c r="I289" s="415"/>
      <c r="J289" s="415"/>
      <c r="K289" s="415"/>
      <c r="L289" s="415"/>
      <c r="M289" s="170"/>
      <c r="N289" s="140"/>
      <c r="O289" s="270"/>
    </row>
    <row r="290" spans="1:20" x14ac:dyDescent="0.25">
      <c r="A290" s="419" t="str">
        <f>IF(YilDonem&lt;&gt;"",CONCATENATE(YilDonem," dönemi"),"")</f>
        <v/>
      </c>
      <c r="B290" s="419"/>
      <c r="C290" s="419"/>
      <c r="D290" s="419"/>
      <c r="E290" s="419"/>
      <c r="F290" s="419"/>
      <c r="G290" s="419"/>
      <c r="H290" s="419"/>
      <c r="I290" s="419"/>
      <c r="J290" s="419"/>
      <c r="K290" s="419"/>
      <c r="L290" s="419"/>
    </row>
    <row r="291" spans="1:20" ht="15.75" thickBot="1" x14ac:dyDescent="0.3">
      <c r="B291" s="91"/>
      <c r="C291" s="91"/>
      <c r="D291" s="91"/>
      <c r="E291" s="433" t="str">
        <f>IF(YilDonem&lt;&gt;"",CONCATENATE(IF(Dönem=1,"ŞUBAT",IF(Dönem=2,"AĞUSTOS","")),"  ayına aittir."),"")</f>
        <v/>
      </c>
      <c r="F291" s="433"/>
      <c r="G291" s="433"/>
      <c r="H291" s="433"/>
      <c r="I291" s="91"/>
      <c r="J291" s="91"/>
      <c r="K291" s="91"/>
      <c r="L291" s="92" t="s">
        <v>41</v>
      </c>
    </row>
    <row r="292" spans="1:20" ht="31.7" customHeight="1" thickBot="1" x14ac:dyDescent="0.3">
      <c r="A292" s="93" t="s">
        <v>1</v>
      </c>
      <c r="B292" s="420" t="str">
        <f>IF(ProjeNo&gt;0,ProjeNo,"")</f>
        <v/>
      </c>
      <c r="C292" s="421"/>
      <c r="D292" s="421"/>
      <c r="E292" s="421"/>
      <c r="F292" s="421"/>
      <c r="G292" s="421"/>
      <c r="H292" s="421"/>
      <c r="I292" s="421"/>
      <c r="J292" s="421"/>
      <c r="K292" s="421"/>
      <c r="L292" s="422"/>
    </row>
    <row r="293" spans="1:20" ht="31.7" customHeight="1" thickBot="1" x14ac:dyDescent="0.3">
      <c r="A293" s="94" t="s">
        <v>11</v>
      </c>
      <c r="B293" s="423" t="str">
        <f>IF(ProjeAdi&gt;0,ProjeAdi,"")</f>
        <v/>
      </c>
      <c r="C293" s="424"/>
      <c r="D293" s="424"/>
      <c r="E293" s="424"/>
      <c r="F293" s="424"/>
      <c r="G293" s="424"/>
      <c r="H293" s="424"/>
      <c r="I293" s="424"/>
      <c r="J293" s="424"/>
      <c r="K293" s="424"/>
      <c r="L293" s="425"/>
    </row>
    <row r="294" spans="1:20" ht="31.7" customHeight="1" thickBot="1" x14ac:dyDescent="0.3">
      <c r="A294" s="426" t="s">
        <v>7</v>
      </c>
      <c r="B294" s="426" t="s">
        <v>8</v>
      </c>
      <c r="C294" s="426" t="s">
        <v>34</v>
      </c>
      <c r="D294" s="426" t="s">
        <v>143</v>
      </c>
      <c r="E294" s="426" t="s">
        <v>35</v>
      </c>
      <c r="F294" s="426" t="s">
        <v>38</v>
      </c>
      <c r="G294" s="428" t="s">
        <v>36</v>
      </c>
      <c r="H294" s="430" t="s">
        <v>172</v>
      </c>
      <c r="I294" s="431"/>
      <c r="J294" s="431"/>
      <c r="K294" s="432"/>
      <c r="L294" s="426" t="s">
        <v>37</v>
      </c>
      <c r="O294" s="416" t="s">
        <v>42</v>
      </c>
      <c r="P294" s="416"/>
      <c r="Q294" s="416" t="s">
        <v>48</v>
      </c>
      <c r="R294" s="416"/>
      <c r="S294" s="416" t="s">
        <v>49</v>
      </c>
      <c r="T294" s="416"/>
    </row>
    <row r="295" spans="1:20" s="172" customFormat="1" ht="90.75" thickBot="1" x14ac:dyDescent="0.3">
      <c r="A295" s="427"/>
      <c r="B295" s="427"/>
      <c r="C295" s="427"/>
      <c r="D295" s="427"/>
      <c r="E295" s="427"/>
      <c r="F295" s="427"/>
      <c r="G295" s="429"/>
      <c r="H295" s="95" t="s">
        <v>140</v>
      </c>
      <c r="I295" s="95" t="s">
        <v>174</v>
      </c>
      <c r="J295" s="95" t="s">
        <v>182</v>
      </c>
      <c r="K295" s="95" t="s">
        <v>183</v>
      </c>
      <c r="L295" s="427"/>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IFERROR(IF(N296="EVET",VLOOKUP(YilDonem,SGKTAVAN,2,0)*0.2475,VLOOKUP(YilDonem,SGKTAVAN,2,0)*0.2175),0)</f>
        <v>0</v>
      </c>
      <c r="P296" s="255">
        <f t="shared" ref="P296:P315" si="74">IFERROR(IF(N296="EVET",0,VLOOKUP(YilDonem,SGKTAVAN,2,0)*0.02),0)</f>
        <v>0</v>
      </c>
      <c r="Q296" s="255">
        <f t="shared" ref="Q296:Q315" si="75">IF(N296="EVET",(D296+E296)*0.2475,(D296+E296)*0.2175)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17" t="s">
        <v>46</v>
      </c>
      <c r="B316" s="418"/>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46091</v>
      </c>
      <c r="C319" s="413" t="s">
        <v>44</v>
      </c>
      <c r="D319" s="413"/>
      <c r="E319" s="342" t="s">
        <v>180</v>
      </c>
      <c r="F319" s="344" t="str">
        <f>IF(kurulusyetkilisi&gt;0,kurulusyetkilisi,"")</f>
        <v/>
      </c>
      <c r="G319" s="342"/>
      <c r="H319" s="131"/>
      <c r="I319" s="131"/>
      <c r="J319" s="131"/>
    </row>
    <row r="320" spans="1:21" ht="19.5" x14ac:dyDescent="0.3">
      <c r="A320" s="346"/>
      <c r="B320" s="346"/>
      <c r="C320" s="413" t="s">
        <v>45</v>
      </c>
      <c r="D320" s="413"/>
      <c r="E320" s="414"/>
      <c r="F320" s="414"/>
      <c r="G320" s="414"/>
      <c r="H320" s="107"/>
      <c r="I320" s="107"/>
      <c r="J320" s="107"/>
    </row>
  </sheetData>
  <sheetProtection algorithmName="SHA-512" hashValue="XMyZ5FVQegwB09CyO+Pa2HF504V9KR4X2fq7hqhvRAL81QIm3FPsQMEhFFdbLPq1YIQuEEpBt50rKiPYAGSxNQ==" saltValue="PVWF+8K6gbqpl11WWddg0Q=="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600-000000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600-000001000000}">
      <formula1>0</formula1>
      <formula2>T8</formula2>
    </dataValidation>
    <dataValidation type="whole" allowBlank="1" showInputMessage="1" showErrorMessage="1" error="Prim Gün Sayısı en fazla 30 olabilir." sqref="C8:C27 C40:C59 C72:C91 C104:C123 C136:C155 C168:C187 C200:C219 C232:C251 C264:C283 C296:C315" xr:uid="{00000000-0002-0000-0600-000002000000}">
      <formula1>0</formula1>
      <formula2>30</formula2>
    </dataValidation>
  </dataValidations>
  <pageMargins left="0.59055118110236227" right="0.59055118110236227" top="0.74803149606299213" bottom="0.74803149606299213" header="0.31496062992125984" footer="0.31496062992125984"/>
  <pageSetup paperSize="9" scale="61"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7"/>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5" t="s">
        <v>33</v>
      </c>
      <c r="B1" s="415"/>
      <c r="C1" s="415"/>
      <c r="D1" s="415"/>
      <c r="E1" s="415"/>
      <c r="F1" s="415"/>
      <c r="G1" s="415"/>
      <c r="H1" s="415"/>
      <c r="I1" s="415"/>
      <c r="J1" s="415"/>
      <c r="K1" s="415"/>
      <c r="L1" s="415"/>
      <c r="M1" s="170"/>
      <c r="N1" s="140"/>
      <c r="O1" s="270"/>
      <c r="V1" s="203" t="str">
        <f>CONCATENATE("A1:L",SUM(U:U)*32)</f>
        <v>A1:L32</v>
      </c>
    </row>
    <row r="2" spans="1:27" x14ac:dyDescent="0.25">
      <c r="A2" s="419" t="str">
        <f>IF(YilDonem&lt;&gt;"",CONCATENATE(YilDonem," dönemi"),"")</f>
        <v/>
      </c>
      <c r="B2" s="419"/>
      <c r="C2" s="419"/>
      <c r="D2" s="419"/>
      <c r="E2" s="419"/>
      <c r="F2" s="419"/>
      <c r="G2" s="419"/>
      <c r="H2" s="419"/>
      <c r="I2" s="419"/>
      <c r="J2" s="419"/>
      <c r="K2" s="419"/>
      <c r="L2" s="419"/>
    </row>
    <row r="3" spans="1:27" ht="15.75" thickBot="1" x14ac:dyDescent="0.3">
      <c r="B3" s="91"/>
      <c r="C3" s="91"/>
      <c r="D3" s="91"/>
      <c r="E3" s="433" t="str">
        <f>IF(YilDonem&lt;&gt;"",CONCATENATE(IF(Dönem=1,"MART",IF(Dönem=2,"EYLÜL","")),"  ayına aittir."),"")</f>
        <v/>
      </c>
      <c r="F3" s="433"/>
      <c r="G3" s="433"/>
      <c r="H3" s="433"/>
      <c r="I3" s="91"/>
      <c r="J3" s="91"/>
      <c r="K3" s="91"/>
      <c r="L3" s="92" t="s">
        <v>41</v>
      </c>
    </row>
    <row r="4" spans="1:27" ht="31.7" customHeight="1" thickBot="1" x14ac:dyDescent="0.3">
      <c r="A4" s="93" t="s">
        <v>1</v>
      </c>
      <c r="B4" s="420" t="str">
        <f>IF(ProjeNo&gt;0,ProjeNo,"")</f>
        <v/>
      </c>
      <c r="C4" s="421"/>
      <c r="D4" s="421"/>
      <c r="E4" s="421"/>
      <c r="F4" s="421"/>
      <c r="G4" s="421"/>
      <c r="H4" s="421"/>
      <c r="I4" s="421"/>
      <c r="J4" s="421"/>
      <c r="K4" s="421"/>
      <c r="L4" s="422"/>
    </row>
    <row r="5" spans="1:27" ht="31.7" customHeight="1" thickBot="1" x14ac:dyDescent="0.3">
      <c r="A5" s="94" t="s">
        <v>11</v>
      </c>
      <c r="B5" s="423" t="str">
        <f>IF(ProjeAdi&gt;0,ProjeAdi,"")</f>
        <v/>
      </c>
      <c r="C5" s="424"/>
      <c r="D5" s="424"/>
      <c r="E5" s="424"/>
      <c r="F5" s="424"/>
      <c r="G5" s="424"/>
      <c r="H5" s="424"/>
      <c r="I5" s="424"/>
      <c r="J5" s="424"/>
      <c r="K5" s="424"/>
      <c r="L5" s="425"/>
    </row>
    <row r="6" spans="1:27" ht="31.7" customHeight="1" thickBot="1" x14ac:dyDescent="0.3">
      <c r="A6" s="426" t="s">
        <v>7</v>
      </c>
      <c r="B6" s="426" t="s">
        <v>8</v>
      </c>
      <c r="C6" s="426" t="s">
        <v>34</v>
      </c>
      <c r="D6" s="426" t="s">
        <v>143</v>
      </c>
      <c r="E6" s="426" t="s">
        <v>35</v>
      </c>
      <c r="F6" s="426" t="s">
        <v>38</v>
      </c>
      <c r="G6" s="436" t="s">
        <v>36</v>
      </c>
      <c r="H6" s="435" t="s">
        <v>172</v>
      </c>
      <c r="I6" s="436"/>
      <c r="J6" s="436"/>
      <c r="K6" s="437"/>
      <c r="L6" s="426" t="s">
        <v>37</v>
      </c>
      <c r="O6" s="416" t="s">
        <v>42</v>
      </c>
      <c r="P6" s="416"/>
      <c r="Q6" s="416" t="s">
        <v>48</v>
      </c>
      <c r="R6" s="416"/>
      <c r="S6" s="416" t="s">
        <v>49</v>
      </c>
      <c r="T6" s="416"/>
    </row>
    <row r="7" spans="1:27" s="172" customFormat="1" ht="90.75" thickBot="1" x14ac:dyDescent="0.3">
      <c r="A7" s="427"/>
      <c r="B7" s="427"/>
      <c r="C7" s="427"/>
      <c r="D7" s="427"/>
      <c r="E7" s="427"/>
      <c r="F7" s="427"/>
      <c r="G7" s="438"/>
      <c r="H7" s="95" t="s">
        <v>140</v>
      </c>
      <c r="I7" s="95" t="s">
        <v>174</v>
      </c>
      <c r="J7" s="95" t="s">
        <v>182</v>
      </c>
      <c r="K7" s="95" t="s">
        <v>183</v>
      </c>
      <c r="L7" s="434"/>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17" t="s">
        <v>46</v>
      </c>
      <c r="B28" s="418"/>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46091</v>
      </c>
      <c r="C31" s="413" t="s">
        <v>44</v>
      </c>
      <c r="D31" s="413"/>
      <c r="E31" s="342" t="s">
        <v>180</v>
      </c>
      <c r="F31" s="344" t="str">
        <f>IF(kurulusyetkilisi&gt;0,kurulusyetkilisi,"")</f>
        <v/>
      </c>
      <c r="G31" s="342"/>
      <c r="H31" s="345"/>
      <c r="I31" s="131"/>
      <c r="J31" s="131"/>
    </row>
    <row r="32" spans="1:21" ht="19.5" x14ac:dyDescent="0.3">
      <c r="A32" s="346"/>
      <c r="B32" s="346"/>
      <c r="C32" s="413" t="s">
        <v>45</v>
      </c>
      <c r="D32" s="413"/>
      <c r="E32" s="414"/>
      <c r="F32" s="414"/>
      <c r="G32" s="414"/>
      <c r="H32" s="347"/>
      <c r="I32" s="107"/>
      <c r="J32" s="107"/>
    </row>
    <row r="33" spans="1:20" ht="15.75" x14ac:dyDescent="0.25">
      <c r="A33" s="415" t="s">
        <v>33</v>
      </c>
      <c r="B33" s="415"/>
      <c r="C33" s="415"/>
      <c r="D33" s="415"/>
      <c r="E33" s="415"/>
      <c r="F33" s="415"/>
      <c r="G33" s="415"/>
      <c r="H33" s="415"/>
      <c r="I33" s="415"/>
      <c r="J33" s="415"/>
      <c r="K33" s="415"/>
      <c r="L33" s="415"/>
      <c r="M33" s="170"/>
      <c r="N33" s="140"/>
      <c r="O33" s="270"/>
    </row>
    <row r="34" spans="1:20" x14ac:dyDescent="0.25">
      <c r="A34" s="419" t="str">
        <f>IF(YilDonem&lt;&gt;"",CONCATENATE(YilDonem," dönemi"),"")</f>
        <v/>
      </c>
      <c r="B34" s="419"/>
      <c r="C34" s="419"/>
      <c r="D34" s="419"/>
      <c r="E34" s="419"/>
      <c r="F34" s="419"/>
      <c r="G34" s="419"/>
      <c r="H34" s="419"/>
      <c r="I34" s="419"/>
      <c r="J34" s="419"/>
      <c r="K34" s="419"/>
      <c r="L34" s="419"/>
    </row>
    <row r="35" spans="1:20" ht="15.75" thickBot="1" x14ac:dyDescent="0.3">
      <c r="B35" s="91"/>
      <c r="C35" s="91"/>
      <c r="D35" s="91"/>
      <c r="E35" s="433" t="str">
        <f>IF(YilDonem&lt;&gt;"",CONCATENATE(IF(Dönem=1,"MART",IF(Dönem=2,"EYLÜL","")),"  ayına aittir."),"")</f>
        <v/>
      </c>
      <c r="F35" s="433"/>
      <c r="G35" s="433"/>
      <c r="H35" s="433"/>
      <c r="I35" s="91"/>
      <c r="J35" s="91"/>
      <c r="K35" s="91"/>
      <c r="L35" s="92" t="s">
        <v>41</v>
      </c>
    </row>
    <row r="36" spans="1:20" ht="31.7" customHeight="1" thickBot="1" x14ac:dyDescent="0.3">
      <c r="A36" s="93" t="s">
        <v>1</v>
      </c>
      <c r="B36" s="420" t="str">
        <f>IF(ProjeNo&gt;0,ProjeNo,"")</f>
        <v/>
      </c>
      <c r="C36" s="421"/>
      <c r="D36" s="421"/>
      <c r="E36" s="421"/>
      <c r="F36" s="421"/>
      <c r="G36" s="421"/>
      <c r="H36" s="421"/>
      <c r="I36" s="421"/>
      <c r="J36" s="421"/>
      <c r="K36" s="421"/>
      <c r="L36" s="422"/>
    </row>
    <row r="37" spans="1:20" ht="31.7" customHeight="1" thickBot="1" x14ac:dyDescent="0.3">
      <c r="A37" s="94" t="s">
        <v>11</v>
      </c>
      <c r="B37" s="423" t="str">
        <f>IF(ProjeAdi&gt;0,ProjeAdi,"")</f>
        <v/>
      </c>
      <c r="C37" s="424"/>
      <c r="D37" s="424"/>
      <c r="E37" s="424"/>
      <c r="F37" s="424"/>
      <c r="G37" s="424"/>
      <c r="H37" s="424"/>
      <c r="I37" s="424"/>
      <c r="J37" s="424"/>
      <c r="K37" s="424"/>
      <c r="L37" s="425"/>
    </row>
    <row r="38" spans="1:20" ht="31.7" customHeight="1" thickBot="1" x14ac:dyDescent="0.3">
      <c r="A38" s="426" t="s">
        <v>7</v>
      </c>
      <c r="B38" s="426" t="s">
        <v>8</v>
      </c>
      <c r="C38" s="426" t="s">
        <v>34</v>
      </c>
      <c r="D38" s="426" t="s">
        <v>143</v>
      </c>
      <c r="E38" s="426" t="s">
        <v>35</v>
      </c>
      <c r="F38" s="426" t="s">
        <v>38</v>
      </c>
      <c r="G38" s="428" t="s">
        <v>36</v>
      </c>
      <c r="H38" s="430" t="s">
        <v>172</v>
      </c>
      <c r="I38" s="431"/>
      <c r="J38" s="431"/>
      <c r="K38" s="432"/>
      <c r="L38" s="426" t="s">
        <v>37</v>
      </c>
      <c r="O38" s="416" t="s">
        <v>42</v>
      </c>
      <c r="P38" s="416"/>
      <c r="Q38" s="416" t="s">
        <v>48</v>
      </c>
      <c r="R38" s="416"/>
      <c r="S38" s="416" t="s">
        <v>49</v>
      </c>
      <c r="T38" s="416"/>
    </row>
    <row r="39" spans="1:20" s="172" customFormat="1" ht="90.75" thickBot="1" x14ac:dyDescent="0.3">
      <c r="A39" s="427"/>
      <c r="B39" s="427"/>
      <c r="C39" s="427"/>
      <c r="D39" s="427"/>
      <c r="E39" s="427"/>
      <c r="F39" s="427"/>
      <c r="G39" s="429"/>
      <c r="H39" s="95" t="s">
        <v>140</v>
      </c>
      <c r="I39" s="95" t="s">
        <v>174</v>
      </c>
      <c r="J39" s="95" t="s">
        <v>182</v>
      </c>
      <c r="K39" s="95" t="s">
        <v>183</v>
      </c>
      <c r="L39" s="427"/>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IFERROR(IF(N40="EVET",VLOOKUP(YilDonem,SGKTAVAN,2,0)*0.2475,VLOOKUP(YilDonem,SGKTAVAN,2,0)*0.2175),0)</f>
        <v>0</v>
      </c>
      <c r="P40" s="255">
        <f t="shared" ref="P40:P59" si="10">IFERROR(IF(N40="EVET",0,VLOOKUP(YilDonem,SGKTAVAN,2,0)*0.02),0)</f>
        <v>0</v>
      </c>
      <c r="Q40" s="255">
        <f t="shared" ref="Q40:Q59" si="11">IF(N40="EVET",(D40+E40)*0.2475,(D40+E40)*0.2175)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17" t="s">
        <v>46</v>
      </c>
      <c r="B60" s="418"/>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46091</v>
      </c>
      <c r="C63" s="413" t="s">
        <v>44</v>
      </c>
      <c r="D63" s="413"/>
      <c r="E63" s="342" t="s">
        <v>180</v>
      </c>
      <c r="F63" s="344" t="str">
        <f>IF(kurulusyetkilisi&gt;0,kurulusyetkilisi,"")</f>
        <v/>
      </c>
      <c r="G63" s="342"/>
      <c r="H63" s="131"/>
      <c r="I63" s="131"/>
      <c r="J63" s="131"/>
    </row>
    <row r="64" spans="1:21" ht="19.5" x14ac:dyDescent="0.3">
      <c r="A64" s="346"/>
      <c r="B64" s="346"/>
      <c r="C64" s="413" t="s">
        <v>45</v>
      </c>
      <c r="D64" s="413"/>
      <c r="E64" s="414"/>
      <c r="F64" s="414"/>
      <c r="G64" s="414"/>
      <c r="H64" s="107"/>
      <c r="I64" s="107"/>
      <c r="J64" s="107"/>
    </row>
    <row r="65" spans="1:20" ht="15.75" x14ac:dyDescent="0.25">
      <c r="A65" s="415" t="s">
        <v>33</v>
      </c>
      <c r="B65" s="415"/>
      <c r="C65" s="415"/>
      <c r="D65" s="415"/>
      <c r="E65" s="415"/>
      <c r="F65" s="415"/>
      <c r="G65" s="415"/>
      <c r="H65" s="415"/>
      <c r="I65" s="415"/>
      <c r="J65" s="415"/>
      <c r="K65" s="415"/>
      <c r="L65" s="415"/>
      <c r="M65" s="170"/>
      <c r="N65" s="140"/>
      <c r="O65" s="270"/>
    </row>
    <row r="66" spans="1:20" x14ac:dyDescent="0.25">
      <c r="A66" s="419" t="str">
        <f>IF(YilDonem&lt;&gt;"",CONCATENATE(YilDonem," dönemi"),"")</f>
        <v/>
      </c>
      <c r="B66" s="419"/>
      <c r="C66" s="419"/>
      <c r="D66" s="419"/>
      <c r="E66" s="419"/>
      <c r="F66" s="419"/>
      <c r="G66" s="419"/>
      <c r="H66" s="419"/>
      <c r="I66" s="419"/>
      <c r="J66" s="419"/>
      <c r="K66" s="419"/>
      <c r="L66" s="419"/>
    </row>
    <row r="67" spans="1:20" ht="15.75" thickBot="1" x14ac:dyDescent="0.3">
      <c r="B67" s="91"/>
      <c r="C67" s="91"/>
      <c r="D67" s="91"/>
      <c r="E67" s="433" t="str">
        <f>IF(YilDonem&lt;&gt;"",CONCATENATE(IF(Dönem=1,"MART",IF(Dönem=2,"EYLÜL","")),"  ayına aittir."),"")</f>
        <v/>
      </c>
      <c r="F67" s="433"/>
      <c r="G67" s="433"/>
      <c r="H67" s="433"/>
      <c r="I67" s="91"/>
      <c r="J67" s="91"/>
      <c r="K67" s="91"/>
      <c r="L67" s="92" t="s">
        <v>41</v>
      </c>
    </row>
    <row r="68" spans="1:20" ht="31.7" customHeight="1" thickBot="1" x14ac:dyDescent="0.3">
      <c r="A68" s="93" t="s">
        <v>1</v>
      </c>
      <c r="B68" s="420" t="str">
        <f>IF(ProjeNo&gt;0,ProjeNo,"")</f>
        <v/>
      </c>
      <c r="C68" s="421"/>
      <c r="D68" s="421"/>
      <c r="E68" s="421"/>
      <c r="F68" s="421"/>
      <c r="G68" s="421"/>
      <c r="H68" s="421"/>
      <c r="I68" s="421"/>
      <c r="J68" s="421"/>
      <c r="K68" s="421"/>
      <c r="L68" s="422"/>
    </row>
    <row r="69" spans="1:20" ht="31.7" customHeight="1" thickBot="1" x14ac:dyDescent="0.3">
      <c r="A69" s="94" t="s">
        <v>11</v>
      </c>
      <c r="B69" s="423" t="str">
        <f>IF(ProjeAdi&gt;0,ProjeAdi,"")</f>
        <v/>
      </c>
      <c r="C69" s="424"/>
      <c r="D69" s="424"/>
      <c r="E69" s="424"/>
      <c r="F69" s="424"/>
      <c r="G69" s="424"/>
      <c r="H69" s="424"/>
      <c r="I69" s="424"/>
      <c r="J69" s="424"/>
      <c r="K69" s="424"/>
      <c r="L69" s="425"/>
    </row>
    <row r="70" spans="1:20" ht="31.7" customHeight="1" thickBot="1" x14ac:dyDescent="0.3">
      <c r="A70" s="426" t="s">
        <v>7</v>
      </c>
      <c r="B70" s="426" t="s">
        <v>8</v>
      </c>
      <c r="C70" s="426" t="s">
        <v>34</v>
      </c>
      <c r="D70" s="426" t="s">
        <v>143</v>
      </c>
      <c r="E70" s="426" t="s">
        <v>35</v>
      </c>
      <c r="F70" s="426" t="s">
        <v>38</v>
      </c>
      <c r="G70" s="428" t="s">
        <v>36</v>
      </c>
      <c r="H70" s="430" t="s">
        <v>172</v>
      </c>
      <c r="I70" s="431"/>
      <c r="J70" s="431"/>
      <c r="K70" s="432"/>
      <c r="L70" s="426" t="s">
        <v>37</v>
      </c>
      <c r="O70" s="416" t="s">
        <v>42</v>
      </c>
      <c r="P70" s="416"/>
      <c r="Q70" s="416" t="s">
        <v>48</v>
      </c>
      <c r="R70" s="416"/>
      <c r="S70" s="416" t="s">
        <v>49</v>
      </c>
      <c r="T70" s="416"/>
    </row>
    <row r="71" spans="1:20" s="172" customFormat="1" ht="90.75" thickBot="1" x14ac:dyDescent="0.3">
      <c r="A71" s="427"/>
      <c r="B71" s="427"/>
      <c r="C71" s="427"/>
      <c r="D71" s="427"/>
      <c r="E71" s="427"/>
      <c r="F71" s="427"/>
      <c r="G71" s="429"/>
      <c r="H71" s="95" t="s">
        <v>140</v>
      </c>
      <c r="I71" s="95" t="s">
        <v>174</v>
      </c>
      <c r="J71" s="95" t="s">
        <v>182</v>
      </c>
      <c r="K71" s="95" t="s">
        <v>183</v>
      </c>
      <c r="L71" s="427"/>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IFERROR(IF(N72="EVET",VLOOKUP(YilDonem,SGKTAVAN,2,0)*0.2475,VLOOKUP(YilDonem,SGKTAVAN,2,0)*0.2175),0)</f>
        <v>0</v>
      </c>
      <c r="P72" s="255">
        <f t="shared" ref="P72:P91" si="18">IFERROR(IF(N72="EVET",0,VLOOKUP(YilDonem,SGKTAVAN,2,0)*0.02),0)</f>
        <v>0</v>
      </c>
      <c r="Q72" s="255">
        <f t="shared" ref="Q72:Q91" si="19">IF(N72="EVET",(D72+E72)*0.2475,(D72+E72)*0.2175)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17" t="s">
        <v>46</v>
      </c>
      <c r="B92" s="418"/>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46091</v>
      </c>
      <c r="C95" s="413" t="s">
        <v>44</v>
      </c>
      <c r="D95" s="413"/>
      <c r="E95" s="342" t="s">
        <v>180</v>
      </c>
      <c r="F95" s="344" t="str">
        <f>IF(kurulusyetkilisi&gt;0,kurulusyetkilisi,"")</f>
        <v/>
      </c>
      <c r="G95" s="342"/>
      <c r="H95" s="131"/>
      <c r="I95" s="131"/>
      <c r="J95" s="131"/>
    </row>
    <row r="96" spans="1:21" ht="19.5" x14ac:dyDescent="0.3">
      <c r="A96" s="346"/>
      <c r="B96" s="346"/>
      <c r="C96" s="413" t="s">
        <v>45</v>
      </c>
      <c r="D96" s="413"/>
      <c r="E96" s="414"/>
      <c r="F96" s="414"/>
      <c r="G96" s="414"/>
      <c r="H96" s="107"/>
      <c r="I96" s="107"/>
      <c r="J96" s="107"/>
    </row>
    <row r="97" spans="1:20" ht="15.75" x14ac:dyDescent="0.25">
      <c r="A97" s="415" t="s">
        <v>33</v>
      </c>
      <c r="B97" s="415"/>
      <c r="C97" s="415"/>
      <c r="D97" s="415"/>
      <c r="E97" s="415"/>
      <c r="F97" s="415"/>
      <c r="G97" s="415"/>
      <c r="H97" s="415"/>
      <c r="I97" s="415"/>
      <c r="J97" s="415"/>
      <c r="K97" s="415"/>
      <c r="L97" s="415"/>
      <c r="M97" s="170"/>
      <c r="N97" s="140"/>
      <c r="O97" s="270"/>
    </row>
    <row r="98" spans="1:20" x14ac:dyDescent="0.25">
      <c r="A98" s="419" t="str">
        <f>IF(YilDonem&lt;&gt;"",CONCATENATE(YilDonem," dönemi"),"")</f>
        <v/>
      </c>
      <c r="B98" s="419"/>
      <c r="C98" s="419"/>
      <c r="D98" s="419"/>
      <c r="E98" s="419"/>
      <c r="F98" s="419"/>
      <c r="G98" s="419"/>
      <c r="H98" s="419"/>
      <c r="I98" s="419"/>
      <c r="J98" s="419"/>
      <c r="K98" s="419"/>
      <c r="L98" s="419"/>
    </row>
    <row r="99" spans="1:20" ht="15.75" thickBot="1" x14ac:dyDescent="0.3">
      <c r="B99" s="91"/>
      <c r="C99" s="91"/>
      <c r="D99" s="91"/>
      <c r="E99" s="433" t="str">
        <f>IF(YilDonem&lt;&gt;"",CONCATENATE(IF(Dönem=1,"MART",IF(Dönem=2,"EYLÜL","")),"  ayına aittir."),"")</f>
        <v/>
      </c>
      <c r="F99" s="433"/>
      <c r="G99" s="433"/>
      <c r="H99" s="433"/>
      <c r="I99" s="91"/>
      <c r="J99" s="91"/>
      <c r="K99" s="91"/>
      <c r="L99" s="92" t="s">
        <v>41</v>
      </c>
    </row>
    <row r="100" spans="1:20" ht="31.7" customHeight="1" thickBot="1" x14ac:dyDescent="0.3">
      <c r="A100" s="93" t="s">
        <v>1</v>
      </c>
      <c r="B100" s="420" t="str">
        <f>IF(ProjeNo&gt;0,ProjeNo,"")</f>
        <v/>
      </c>
      <c r="C100" s="421"/>
      <c r="D100" s="421"/>
      <c r="E100" s="421"/>
      <c r="F100" s="421"/>
      <c r="G100" s="421"/>
      <c r="H100" s="421"/>
      <c r="I100" s="421"/>
      <c r="J100" s="421"/>
      <c r="K100" s="421"/>
      <c r="L100" s="422"/>
    </row>
    <row r="101" spans="1:20" ht="31.7" customHeight="1" thickBot="1" x14ac:dyDescent="0.3">
      <c r="A101" s="94" t="s">
        <v>11</v>
      </c>
      <c r="B101" s="423" t="str">
        <f>IF(ProjeAdi&gt;0,ProjeAdi,"")</f>
        <v/>
      </c>
      <c r="C101" s="424"/>
      <c r="D101" s="424"/>
      <c r="E101" s="424"/>
      <c r="F101" s="424"/>
      <c r="G101" s="424"/>
      <c r="H101" s="424"/>
      <c r="I101" s="424"/>
      <c r="J101" s="424"/>
      <c r="K101" s="424"/>
      <c r="L101" s="425"/>
    </row>
    <row r="102" spans="1:20" ht="31.7" customHeight="1" thickBot="1" x14ac:dyDescent="0.3">
      <c r="A102" s="426" t="s">
        <v>7</v>
      </c>
      <c r="B102" s="426" t="s">
        <v>8</v>
      </c>
      <c r="C102" s="426" t="s">
        <v>34</v>
      </c>
      <c r="D102" s="426" t="s">
        <v>143</v>
      </c>
      <c r="E102" s="426" t="s">
        <v>35</v>
      </c>
      <c r="F102" s="426" t="s">
        <v>38</v>
      </c>
      <c r="G102" s="428" t="s">
        <v>36</v>
      </c>
      <c r="H102" s="430" t="s">
        <v>172</v>
      </c>
      <c r="I102" s="431"/>
      <c r="J102" s="431"/>
      <c r="K102" s="432"/>
      <c r="L102" s="426" t="s">
        <v>37</v>
      </c>
      <c r="O102" s="416" t="s">
        <v>42</v>
      </c>
      <c r="P102" s="416"/>
      <c r="Q102" s="416" t="s">
        <v>48</v>
      </c>
      <c r="R102" s="416"/>
      <c r="S102" s="416" t="s">
        <v>49</v>
      </c>
      <c r="T102" s="416"/>
    </row>
    <row r="103" spans="1:20" s="172" customFormat="1" ht="90.75" thickBot="1" x14ac:dyDescent="0.3">
      <c r="A103" s="427"/>
      <c r="B103" s="427"/>
      <c r="C103" s="427"/>
      <c r="D103" s="427"/>
      <c r="E103" s="427"/>
      <c r="F103" s="427"/>
      <c r="G103" s="429"/>
      <c r="H103" s="95" t="s">
        <v>140</v>
      </c>
      <c r="I103" s="95" t="s">
        <v>174</v>
      </c>
      <c r="J103" s="95" t="s">
        <v>182</v>
      </c>
      <c r="K103" s="95" t="s">
        <v>183</v>
      </c>
      <c r="L103" s="427"/>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IFERROR(IF(N104="EVET",VLOOKUP(YilDonem,SGKTAVAN,2,0)*0.2475,VLOOKUP(YilDonem,SGKTAVAN,2,0)*0.2175),0)</f>
        <v>0</v>
      </c>
      <c r="P104" s="255">
        <f t="shared" ref="P104:P123" si="26">IFERROR(IF(N104="EVET",0,VLOOKUP(YilDonem,SGKTAVAN,2,0)*0.02),0)</f>
        <v>0</v>
      </c>
      <c r="Q104" s="255">
        <f t="shared" ref="Q104:Q123" si="27">IF(N104="EVET",(D104+E104)*0.2475,(D104+E104)*0.2175)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17" t="s">
        <v>46</v>
      </c>
      <c r="B124" s="418"/>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46091</v>
      </c>
      <c r="C127" s="413" t="s">
        <v>44</v>
      </c>
      <c r="D127" s="413"/>
      <c r="E127" s="342" t="s">
        <v>180</v>
      </c>
      <c r="F127" s="344" t="str">
        <f>IF(kurulusyetkilisi&gt;0,kurulusyetkilisi,"")</f>
        <v/>
      </c>
      <c r="G127" s="342"/>
      <c r="H127" s="131"/>
      <c r="I127" s="131"/>
      <c r="J127" s="131"/>
    </row>
    <row r="128" spans="1:21" ht="19.5" x14ac:dyDescent="0.3">
      <c r="A128" s="346"/>
      <c r="B128" s="346"/>
      <c r="C128" s="413" t="s">
        <v>45</v>
      </c>
      <c r="D128" s="413"/>
      <c r="E128" s="414"/>
      <c r="F128" s="414"/>
      <c r="G128" s="414"/>
      <c r="H128" s="107"/>
      <c r="I128" s="107"/>
      <c r="J128" s="107"/>
    </row>
    <row r="129" spans="1:20" ht="15.75" x14ac:dyDescent="0.25">
      <c r="A129" s="415" t="s">
        <v>33</v>
      </c>
      <c r="B129" s="415"/>
      <c r="C129" s="415"/>
      <c r="D129" s="415"/>
      <c r="E129" s="415"/>
      <c r="F129" s="415"/>
      <c r="G129" s="415"/>
      <c r="H129" s="415"/>
      <c r="I129" s="415"/>
      <c r="J129" s="415"/>
      <c r="K129" s="415"/>
      <c r="L129" s="415"/>
      <c r="M129" s="170"/>
      <c r="N129" s="140"/>
      <c r="O129" s="270"/>
    </row>
    <row r="130" spans="1:20" x14ac:dyDescent="0.25">
      <c r="A130" s="419" t="str">
        <f>IF(YilDonem&lt;&gt;"",CONCATENATE(YilDonem," dönemi"),"")</f>
        <v/>
      </c>
      <c r="B130" s="419"/>
      <c r="C130" s="419"/>
      <c r="D130" s="419"/>
      <c r="E130" s="419"/>
      <c r="F130" s="419"/>
      <c r="G130" s="419"/>
      <c r="H130" s="419"/>
      <c r="I130" s="419"/>
      <c r="J130" s="419"/>
      <c r="K130" s="419"/>
      <c r="L130" s="419"/>
    </row>
    <row r="131" spans="1:20" ht="15.75" thickBot="1" x14ac:dyDescent="0.3">
      <c r="B131" s="91"/>
      <c r="C131" s="91"/>
      <c r="D131" s="91"/>
      <c r="E131" s="433" t="str">
        <f>IF(YilDonem&lt;&gt;"",CONCATENATE(IF(Dönem=1,"MART",IF(Dönem=2,"EYLÜL","")),"  ayına aittir."),"")</f>
        <v/>
      </c>
      <c r="F131" s="433"/>
      <c r="G131" s="433"/>
      <c r="H131" s="433"/>
      <c r="I131" s="91"/>
      <c r="J131" s="91"/>
      <c r="K131" s="91"/>
      <c r="L131" s="92" t="s">
        <v>41</v>
      </c>
    </row>
    <row r="132" spans="1:20" ht="31.7" customHeight="1" thickBot="1" x14ac:dyDescent="0.3">
      <c r="A132" s="93" t="s">
        <v>1</v>
      </c>
      <c r="B132" s="420" t="str">
        <f>IF(ProjeNo&gt;0,ProjeNo,"")</f>
        <v/>
      </c>
      <c r="C132" s="421"/>
      <c r="D132" s="421"/>
      <c r="E132" s="421"/>
      <c r="F132" s="421"/>
      <c r="G132" s="421"/>
      <c r="H132" s="421"/>
      <c r="I132" s="421"/>
      <c r="J132" s="421"/>
      <c r="K132" s="421"/>
      <c r="L132" s="422"/>
    </row>
    <row r="133" spans="1:20" ht="31.7" customHeight="1" thickBot="1" x14ac:dyDescent="0.3">
      <c r="A133" s="94" t="s">
        <v>11</v>
      </c>
      <c r="B133" s="423" t="str">
        <f>IF(ProjeAdi&gt;0,ProjeAdi,"")</f>
        <v/>
      </c>
      <c r="C133" s="424"/>
      <c r="D133" s="424"/>
      <c r="E133" s="424"/>
      <c r="F133" s="424"/>
      <c r="G133" s="424"/>
      <c r="H133" s="424"/>
      <c r="I133" s="424"/>
      <c r="J133" s="424"/>
      <c r="K133" s="424"/>
      <c r="L133" s="425"/>
    </row>
    <row r="134" spans="1:20" ht="31.7" customHeight="1" thickBot="1" x14ac:dyDescent="0.3">
      <c r="A134" s="426" t="s">
        <v>7</v>
      </c>
      <c r="B134" s="426" t="s">
        <v>8</v>
      </c>
      <c r="C134" s="426" t="s">
        <v>34</v>
      </c>
      <c r="D134" s="426" t="s">
        <v>143</v>
      </c>
      <c r="E134" s="426" t="s">
        <v>35</v>
      </c>
      <c r="F134" s="426" t="s">
        <v>38</v>
      </c>
      <c r="G134" s="428" t="s">
        <v>36</v>
      </c>
      <c r="H134" s="430" t="s">
        <v>172</v>
      </c>
      <c r="I134" s="431"/>
      <c r="J134" s="431"/>
      <c r="K134" s="432"/>
      <c r="L134" s="426" t="s">
        <v>37</v>
      </c>
      <c r="O134" s="416" t="s">
        <v>42</v>
      </c>
      <c r="P134" s="416"/>
      <c r="Q134" s="416" t="s">
        <v>48</v>
      </c>
      <c r="R134" s="416"/>
      <c r="S134" s="416" t="s">
        <v>49</v>
      </c>
      <c r="T134" s="416"/>
    </row>
    <row r="135" spans="1:20" s="172" customFormat="1" ht="90.75" thickBot="1" x14ac:dyDescent="0.3">
      <c r="A135" s="427"/>
      <c r="B135" s="427"/>
      <c r="C135" s="427"/>
      <c r="D135" s="427"/>
      <c r="E135" s="427"/>
      <c r="F135" s="427"/>
      <c r="G135" s="429"/>
      <c r="H135" s="95" t="s">
        <v>140</v>
      </c>
      <c r="I135" s="95" t="s">
        <v>174</v>
      </c>
      <c r="J135" s="95" t="s">
        <v>182</v>
      </c>
      <c r="K135" s="95" t="s">
        <v>183</v>
      </c>
      <c r="L135" s="427"/>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IFERROR(IF(N136="EVET",VLOOKUP(YilDonem,SGKTAVAN,2,0)*0.2475,VLOOKUP(YilDonem,SGKTAVAN,2,0)*0.2175),0)</f>
        <v>0</v>
      </c>
      <c r="P136" s="255">
        <f t="shared" ref="P136:P155" si="34">IFERROR(IF(N136="EVET",0,VLOOKUP(YilDonem,SGKTAVAN,2,0)*0.02),0)</f>
        <v>0</v>
      </c>
      <c r="Q136" s="255">
        <f t="shared" ref="Q136:Q155" si="35">IF(N136="EVET",(D136+E136)*0.2475,(D136+E136)*0.2175)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17" t="s">
        <v>46</v>
      </c>
      <c r="B156" s="418"/>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46091</v>
      </c>
      <c r="C159" s="413" t="s">
        <v>44</v>
      </c>
      <c r="D159" s="413"/>
      <c r="E159" s="342" t="s">
        <v>180</v>
      </c>
      <c r="F159" s="344" t="str">
        <f>IF(kurulusyetkilisi&gt;0,kurulusyetkilisi,"")</f>
        <v/>
      </c>
      <c r="G159" s="342"/>
      <c r="H159" s="131"/>
      <c r="I159" s="131"/>
      <c r="J159" s="131"/>
    </row>
    <row r="160" spans="1:21" ht="19.5" x14ac:dyDescent="0.3">
      <c r="A160" s="346"/>
      <c r="B160" s="346"/>
      <c r="C160" s="413" t="s">
        <v>45</v>
      </c>
      <c r="D160" s="413"/>
      <c r="E160" s="414"/>
      <c r="F160" s="414"/>
      <c r="G160" s="414"/>
      <c r="H160" s="107"/>
      <c r="I160" s="107"/>
      <c r="J160" s="107"/>
    </row>
    <row r="161" spans="1:20" ht="15.75" x14ac:dyDescent="0.25">
      <c r="A161" s="415" t="s">
        <v>33</v>
      </c>
      <c r="B161" s="415"/>
      <c r="C161" s="415"/>
      <c r="D161" s="415"/>
      <c r="E161" s="415"/>
      <c r="F161" s="415"/>
      <c r="G161" s="415"/>
      <c r="H161" s="415"/>
      <c r="I161" s="415"/>
      <c r="J161" s="415"/>
      <c r="K161" s="415"/>
      <c r="L161" s="415"/>
      <c r="M161" s="170"/>
      <c r="N161" s="140"/>
      <c r="O161" s="270"/>
    </row>
    <row r="162" spans="1:20" x14ac:dyDescent="0.25">
      <c r="A162" s="419" t="str">
        <f>IF(YilDonem&lt;&gt;"",CONCATENATE(YilDonem," dönemi"),"")</f>
        <v/>
      </c>
      <c r="B162" s="419"/>
      <c r="C162" s="419"/>
      <c r="D162" s="419"/>
      <c r="E162" s="419"/>
      <c r="F162" s="419"/>
      <c r="G162" s="419"/>
      <c r="H162" s="419"/>
      <c r="I162" s="419"/>
      <c r="J162" s="419"/>
      <c r="K162" s="419"/>
      <c r="L162" s="419"/>
    </row>
    <row r="163" spans="1:20" ht="15.75" thickBot="1" x14ac:dyDescent="0.3">
      <c r="B163" s="91"/>
      <c r="C163" s="91"/>
      <c r="D163" s="91"/>
      <c r="E163" s="433" t="str">
        <f>IF(YilDonem&lt;&gt;"",CONCATENATE(IF(Dönem=1,"MART",IF(Dönem=2,"EYLÜL","")),"  ayına aittir."),"")</f>
        <v/>
      </c>
      <c r="F163" s="433"/>
      <c r="G163" s="433"/>
      <c r="H163" s="433"/>
      <c r="I163" s="91"/>
      <c r="J163" s="91"/>
      <c r="K163" s="91"/>
      <c r="L163" s="92" t="s">
        <v>41</v>
      </c>
    </row>
    <row r="164" spans="1:20" ht="31.7" customHeight="1" thickBot="1" x14ac:dyDescent="0.3">
      <c r="A164" s="93" t="s">
        <v>1</v>
      </c>
      <c r="B164" s="420" t="str">
        <f>IF(ProjeNo&gt;0,ProjeNo,"")</f>
        <v/>
      </c>
      <c r="C164" s="421"/>
      <c r="D164" s="421"/>
      <c r="E164" s="421"/>
      <c r="F164" s="421"/>
      <c r="G164" s="421"/>
      <c r="H164" s="421"/>
      <c r="I164" s="421"/>
      <c r="J164" s="421"/>
      <c r="K164" s="421"/>
      <c r="L164" s="422"/>
    </row>
    <row r="165" spans="1:20" ht="31.7" customHeight="1" thickBot="1" x14ac:dyDescent="0.3">
      <c r="A165" s="94" t="s">
        <v>11</v>
      </c>
      <c r="B165" s="423" t="str">
        <f>IF(ProjeAdi&gt;0,ProjeAdi,"")</f>
        <v/>
      </c>
      <c r="C165" s="424"/>
      <c r="D165" s="424"/>
      <c r="E165" s="424"/>
      <c r="F165" s="424"/>
      <c r="G165" s="424"/>
      <c r="H165" s="424"/>
      <c r="I165" s="424"/>
      <c r="J165" s="424"/>
      <c r="K165" s="424"/>
      <c r="L165" s="425"/>
    </row>
    <row r="166" spans="1:20" ht="31.7" customHeight="1" thickBot="1" x14ac:dyDescent="0.3">
      <c r="A166" s="426" t="s">
        <v>7</v>
      </c>
      <c r="B166" s="426" t="s">
        <v>8</v>
      </c>
      <c r="C166" s="426" t="s">
        <v>34</v>
      </c>
      <c r="D166" s="426" t="s">
        <v>143</v>
      </c>
      <c r="E166" s="426" t="s">
        <v>35</v>
      </c>
      <c r="F166" s="426" t="s">
        <v>38</v>
      </c>
      <c r="G166" s="428" t="s">
        <v>36</v>
      </c>
      <c r="H166" s="430" t="s">
        <v>172</v>
      </c>
      <c r="I166" s="431"/>
      <c r="J166" s="431"/>
      <c r="K166" s="432"/>
      <c r="L166" s="426" t="s">
        <v>37</v>
      </c>
      <c r="O166" s="416" t="s">
        <v>42</v>
      </c>
      <c r="P166" s="416"/>
      <c r="Q166" s="416" t="s">
        <v>48</v>
      </c>
      <c r="R166" s="416"/>
      <c r="S166" s="416" t="s">
        <v>49</v>
      </c>
      <c r="T166" s="416"/>
    </row>
    <row r="167" spans="1:20" s="172" customFormat="1" ht="90.75" thickBot="1" x14ac:dyDescent="0.3">
      <c r="A167" s="427"/>
      <c r="B167" s="427"/>
      <c r="C167" s="427"/>
      <c r="D167" s="427"/>
      <c r="E167" s="427"/>
      <c r="F167" s="427"/>
      <c r="G167" s="429"/>
      <c r="H167" s="95" t="s">
        <v>140</v>
      </c>
      <c r="I167" s="95" t="s">
        <v>174</v>
      </c>
      <c r="J167" s="95" t="s">
        <v>182</v>
      </c>
      <c r="K167" s="95" t="s">
        <v>183</v>
      </c>
      <c r="L167" s="427"/>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IFERROR(IF(N168="EVET",VLOOKUP(YilDonem,SGKTAVAN,2,0)*0.2475,VLOOKUP(YilDonem,SGKTAVAN,2,0)*0.2175),0)</f>
        <v>0</v>
      </c>
      <c r="P168" s="255">
        <f t="shared" ref="P168:P187" si="42">IFERROR(IF(N168="EVET",0,VLOOKUP(YilDonem,SGKTAVAN,2,0)*0.02),0)</f>
        <v>0</v>
      </c>
      <c r="Q168" s="255">
        <f t="shared" ref="Q168:Q187" si="43">IF(N168="EVET",(D168+E168)*0.2475,(D168+E168)*0.2175)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17" t="s">
        <v>46</v>
      </c>
      <c r="B188" s="418"/>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46091</v>
      </c>
      <c r="C191" s="413" t="s">
        <v>44</v>
      </c>
      <c r="D191" s="413"/>
      <c r="E191" s="342" t="s">
        <v>180</v>
      </c>
      <c r="F191" s="344" t="str">
        <f>IF(kurulusyetkilisi&gt;0,kurulusyetkilisi,"")</f>
        <v/>
      </c>
      <c r="G191" s="342"/>
      <c r="H191" s="131"/>
      <c r="I191" s="131"/>
      <c r="J191" s="131"/>
    </row>
    <row r="192" spans="1:21" ht="19.5" x14ac:dyDescent="0.3">
      <c r="A192" s="346"/>
      <c r="B192" s="346"/>
      <c r="C192" s="413" t="s">
        <v>45</v>
      </c>
      <c r="D192" s="413"/>
      <c r="E192" s="414"/>
      <c r="F192" s="414"/>
      <c r="G192" s="414"/>
      <c r="H192" s="107"/>
      <c r="I192" s="107"/>
      <c r="J192" s="107"/>
    </row>
    <row r="193" spans="1:20" ht="15.75" x14ac:dyDescent="0.25">
      <c r="A193" s="415" t="s">
        <v>33</v>
      </c>
      <c r="B193" s="415"/>
      <c r="C193" s="415"/>
      <c r="D193" s="415"/>
      <c r="E193" s="415"/>
      <c r="F193" s="415"/>
      <c r="G193" s="415"/>
      <c r="H193" s="415"/>
      <c r="I193" s="415"/>
      <c r="J193" s="415"/>
      <c r="K193" s="415"/>
      <c r="L193" s="415"/>
      <c r="M193" s="170"/>
      <c r="N193" s="140"/>
      <c r="O193" s="270"/>
    </row>
    <row r="194" spans="1:20" x14ac:dyDescent="0.25">
      <c r="A194" s="419" t="str">
        <f>IF(YilDonem&lt;&gt;"",CONCATENATE(YilDonem," dönemi"),"")</f>
        <v/>
      </c>
      <c r="B194" s="419"/>
      <c r="C194" s="419"/>
      <c r="D194" s="419"/>
      <c r="E194" s="419"/>
      <c r="F194" s="419"/>
      <c r="G194" s="419"/>
      <c r="H194" s="419"/>
      <c r="I194" s="419"/>
      <c r="J194" s="419"/>
      <c r="K194" s="419"/>
      <c r="L194" s="419"/>
    </row>
    <row r="195" spans="1:20" ht="15.75" thickBot="1" x14ac:dyDescent="0.3">
      <c r="B195" s="91"/>
      <c r="C195" s="91"/>
      <c r="D195" s="91"/>
      <c r="E195" s="433" t="str">
        <f>IF(YilDonem&lt;&gt;"",CONCATENATE(IF(Dönem=1,"MART",IF(Dönem=2,"EYLÜL","")),"  ayına aittir."),"")</f>
        <v/>
      </c>
      <c r="F195" s="433"/>
      <c r="G195" s="433"/>
      <c r="H195" s="433"/>
      <c r="I195" s="91"/>
      <c r="J195" s="91"/>
      <c r="K195" s="91"/>
      <c r="L195" s="92" t="s">
        <v>41</v>
      </c>
    </row>
    <row r="196" spans="1:20" ht="31.7" customHeight="1" thickBot="1" x14ac:dyDescent="0.3">
      <c r="A196" s="93" t="s">
        <v>1</v>
      </c>
      <c r="B196" s="420" t="str">
        <f>IF(ProjeNo&gt;0,ProjeNo,"")</f>
        <v/>
      </c>
      <c r="C196" s="421"/>
      <c r="D196" s="421"/>
      <c r="E196" s="421"/>
      <c r="F196" s="421"/>
      <c r="G196" s="421"/>
      <c r="H196" s="421"/>
      <c r="I196" s="421"/>
      <c r="J196" s="421"/>
      <c r="K196" s="421"/>
      <c r="L196" s="422"/>
    </row>
    <row r="197" spans="1:20" ht="31.7" customHeight="1" thickBot="1" x14ac:dyDescent="0.3">
      <c r="A197" s="94" t="s">
        <v>11</v>
      </c>
      <c r="B197" s="423" t="str">
        <f>IF(ProjeAdi&gt;0,ProjeAdi,"")</f>
        <v/>
      </c>
      <c r="C197" s="424"/>
      <c r="D197" s="424"/>
      <c r="E197" s="424"/>
      <c r="F197" s="424"/>
      <c r="G197" s="424"/>
      <c r="H197" s="424"/>
      <c r="I197" s="424"/>
      <c r="J197" s="424"/>
      <c r="K197" s="424"/>
      <c r="L197" s="425"/>
    </row>
    <row r="198" spans="1:20" ht="31.7" customHeight="1" thickBot="1" x14ac:dyDescent="0.3">
      <c r="A198" s="426" t="s">
        <v>7</v>
      </c>
      <c r="B198" s="426" t="s">
        <v>8</v>
      </c>
      <c r="C198" s="426" t="s">
        <v>34</v>
      </c>
      <c r="D198" s="426" t="s">
        <v>143</v>
      </c>
      <c r="E198" s="426" t="s">
        <v>35</v>
      </c>
      <c r="F198" s="426" t="s">
        <v>38</v>
      </c>
      <c r="G198" s="428" t="s">
        <v>36</v>
      </c>
      <c r="H198" s="430" t="s">
        <v>172</v>
      </c>
      <c r="I198" s="431"/>
      <c r="J198" s="431"/>
      <c r="K198" s="432"/>
      <c r="L198" s="426" t="s">
        <v>37</v>
      </c>
      <c r="O198" s="416" t="s">
        <v>42</v>
      </c>
      <c r="P198" s="416"/>
      <c r="Q198" s="416" t="s">
        <v>48</v>
      </c>
      <c r="R198" s="416"/>
      <c r="S198" s="416" t="s">
        <v>49</v>
      </c>
      <c r="T198" s="416"/>
    </row>
    <row r="199" spans="1:20" s="172" customFormat="1" ht="90.75" thickBot="1" x14ac:dyDescent="0.3">
      <c r="A199" s="427"/>
      <c r="B199" s="427"/>
      <c r="C199" s="427"/>
      <c r="D199" s="427"/>
      <c r="E199" s="427"/>
      <c r="F199" s="427"/>
      <c r="G199" s="429"/>
      <c r="H199" s="95" t="s">
        <v>140</v>
      </c>
      <c r="I199" s="95" t="s">
        <v>174</v>
      </c>
      <c r="J199" s="95" t="s">
        <v>182</v>
      </c>
      <c r="K199" s="95" t="s">
        <v>183</v>
      </c>
      <c r="L199" s="427"/>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IFERROR(IF(N200="EVET",VLOOKUP(YilDonem,SGKTAVAN,2,0)*0.2475,VLOOKUP(YilDonem,SGKTAVAN,2,0)*0.2175),0)</f>
        <v>0</v>
      </c>
      <c r="P200" s="255">
        <f t="shared" ref="P200:P219" si="50">IFERROR(IF(N200="EVET",0,VLOOKUP(YilDonem,SGKTAVAN,2,0)*0.02),0)</f>
        <v>0</v>
      </c>
      <c r="Q200" s="255">
        <f t="shared" ref="Q200:Q219" si="51">IF(N200="EVET",(D200+E200)*0.2475,(D200+E200)*0.2175)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17" t="s">
        <v>46</v>
      </c>
      <c r="B220" s="418"/>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46091</v>
      </c>
      <c r="C223" s="413" t="s">
        <v>44</v>
      </c>
      <c r="D223" s="413"/>
      <c r="E223" s="342" t="s">
        <v>180</v>
      </c>
      <c r="F223" s="344" t="str">
        <f>IF(kurulusyetkilisi&gt;0,kurulusyetkilisi,"")</f>
        <v/>
      </c>
      <c r="G223" s="342"/>
      <c r="H223" s="131"/>
      <c r="I223" s="131"/>
      <c r="J223" s="131"/>
    </row>
    <row r="224" spans="1:21" ht="19.5" x14ac:dyDescent="0.3">
      <c r="A224" s="346"/>
      <c r="B224" s="346"/>
      <c r="C224" s="413" t="s">
        <v>45</v>
      </c>
      <c r="D224" s="413"/>
      <c r="E224" s="414"/>
      <c r="F224" s="414"/>
      <c r="G224" s="414"/>
      <c r="H224" s="107"/>
      <c r="I224" s="107"/>
      <c r="J224" s="107"/>
    </row>
    <row r="225" spans="1:20" ht="15.75" x14ac:dyDescent="0.25">
      <c r="A225" s="415" t="s">
        <v>33</v>
      </c>
      <c r="B225" s="415"/>
      <c r="C225" s="415"/>
      <c r="D225" s="415"/>
      <c r="E225" s="415"/>
      <c r="F225" s="415"/>
      <c r="G225" s="415"/>
      <c r="H225" s="415"/>
      <c r="I225" s="415"/>
      <c r="J225" s="415"/>
      <c r="K225" s="415"/>
      <c r="L225" s="415"/>
      <c r="M225" s="170"/>
      <c r="N225" s="140"/>
      <c r="O225" s="270"/>
    </row>
    <row r="226" spans="1:20" x14ac:dyDescent="0.25">
      <c r="A226" s="419" t="str">
        <f>IF(YilDonem&lt;&gt;"",CONCATENATE(YilDonem," dönemi"),"")</f>
        <v/>
      </c>
      <c r="B226" s="419"/>
      <c r="C226" s="419"/>
      <c r="D226" s="419"/>
      <c r="E226" s="419"/>
      <c r="F226" s="419"/>
      <c r="G226" s="419"/>
      <c r="H226" s="419"/>
      <c r="I226" s="419"/>
      <c r="J226" s="419"/>
      <c r="K226" s="419"/>
      <c r="L226" s="419"/>
    </row>
    <row r="227" spans="1:20" ht="15.75" thickBot="1" x14ac:dyDescent="0.3">
      <c r="B227" s="91"/>
      <c r="C227" s="91"/>
      <c r="D227" s="91"/>
      <c r="E227" s="433" t="str">
        <f>IF(YilDonem&lt;&gt;"",CONCATENATE(IF(Dönem=1,"MART",IF(Dönem=2,"EYLÜL","")),"  ayına aittir."),"")</f>
        <v/>
      </c>
      <c r="F227" s="433"/>
      <c r="G227" s="433"/>
      <c r="H227" s="433"/>
      <c r="I227" s="91"/>
      <c r="J227" s="91"/>
      <c r="K227" s="91"/>
      <c r="L227" s="92" t="s">
        <v>41</v>
      </c>
    </row>
    <row r="228" spans="1:20" ht="31.7" customHeight="1" thickBot="1" x14ac:dyDescent="0.3">
      <c r="A228" s="93" t="s">
        <v>1</v>
      </c>
      <c r="B228" s="420" t="str">
        <f>IF(ProjeNo&gt;0,ProjeNo,"")</f>
        <v/>
      </c>
      <c r="C228" s="421"/>
      <c r="D228" s="421"/>
      <c r="E228" s="421"/>
      <c r="F228" s="421"/>
      <c r="G228" s="421"/>
      <c r="H228" s="421"/>
      <c r="I228" s="421"/>
      <c r="J228" s="421"/>
      <c r="K228" s="421"/>
      <c r="L228" s="422"/>
    </row>
    <row r="229" spans="1:20" ht="31.7" customHeight="1" thickBot="1" x14ac:dyDescent="0.3">
      <c r="A229" s="94" t="s">
        <v>11</v>
      </c>
      <c r="B229" s="423" t="str">
        <f>IF(ProjeAdi&gt;0,ProjeAdi,"")</f>
        <v/>
      </c>
      <c r="C229" s="424"/>
      <c r="D229" s="424"/>
      <c r="E229" s="424"/>
      <c r="F229" s="424"/>
      <c r="G229" s="424"/>
      <c r="H229" s="424"/>
      <c r="I229" s="424"/>
      <c r="J229" s="424"/>
      <c r="K229" s="424"/>
      <c r="L229" s="425"/>
    </row>
    <row r="230" spans="1:20" ht="31.7" customHeight="1" thickBot="1" x14ac:dyDescent="0.3">
      <c r="A230" s="426" t="s">
        <v>7</v>
      </c>
      <c r="B230" s="426" t="s">
        <v>8</v>
      </c>
      <c r="C230" s="426" t="s">
        <v>34</v>
      </c>
      <c r="D230" s="426" t="s">
        <v>143</v>
      </c>
      <c r="E230" s="426" t="s">
        <v>35</v>
      </c>
      <c r="F230" s="426" t="s">
        <v>38</v>
      </c>
      <c r="G230" s="428" t="s">
        <v>36</v>
      </c>
      <c r="H230" s="430" t="s">
        <v>172</v>
      </c>
      <c r="I230" s="431"/>
      <c r="J230" s="431"/>
      <c r="K230" s="432"/>
      <c r="L230" s="426" t="s">
        <v>37</v>
      </c>
      <c r="O230" s="416" t="s">
        <v>42</v>
      </c>
      <c r="P230" s="416"/>
      <c r="Q230" s="416" t="s">
        <v>48</v>
      </c>
      <c r="R230" s="416"/>
      <c r="S230" s="416" t="s">
        <v>49</v>
      </c>
      <c r="T230" s="416"/>
    </row>
    <row r="231" spans="1:20" s="172" customFormat="1" ht="90.75" thickBot="1" x14ac:dyDescent="0.3">
      <c r="A231" s="427"/>
      <c r="B231" s="427"/>
      <c r="C231" s="427"/>
      <c r="D231" s="427"/>
      <c r="E231" s="427"/>
      <c r="F231" s="427"/>
      <c r="G231" s="429"/>
      <c r="H231" s="95" t="s">
        <v>140</v>
      </c>
      <c r="I231" s="95" t="s">
        <v>174</v>
      </c>
      <c r="J231" s="95" t="s">
        <v>182</v>
      </c>
      <c r="K231" s="95" t="s">
        <v>183</v>
      </c>
      <c r="L231" s="427"/>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IFERROR(IF(N232="EVET",VLOOKUP(YilDonem,SGKTAVAN,2,0)*0.2475,VLOOKUP(YilDonem,SGKTAVAN,2,0)*0.2175),0)</f>
        <v>0</v>
      </c>
      <c r="P232" s="255">
        <f t="shared" ref="P232:P251" si="58">IFERROR(IF(N232="EVET",0,VLOOKUP(YilDonem,SGKTAVAN,2,0)*0.02),0)</f>
        <v>0</v>
      </c>
      <c r="Q232" s="255">
        <f t="shared" ref="Q232:Q251" si="59">IF(N232="EVET",(D232+E232)*0.2475,(D232+E232)*0.2175)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17" t="s">
        <v>46</v>
      </c>
      <c r="B252" s="418"/>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46091</v>
      </c>
      <c r="C255" s="413" t="s">
        <v>44</v>
      </c>
      <c r="D255" s="413"/>
      <c r="E255" s="342" t="s">
        <v>180</v>
      </c>
      <c r="F255" s="344" t="str">
        <f>IF(kurulusyetkilisi&gt;0,kurulusyetkilisi,"")</f>
        <v/>
      </c>
      <c r="G255" s="342"/>
      <c r="H255" s="131"/>
      <c r="I255" s="131"/>
      <c r="J255" s="131"/>
    </row>
    <row r="256" spans="1:21" ht="19.5" x14ac:dyDescent="0.3">
      <c r="A256" s="346"/>
      <c r="B256" s="346"/>
      <c r="C256" s="413" t="s">
        <v>45</v>
      </c>
      <c r="D256" s="413"/>
      <c r="E256" s="414"/>
      <c r="F256" s="414"/>
      <c r="G256" s="414"/>
      <c r="H256" s="107"/>
      <c r="I256" s="107"/>
      <c r="J256" s="107"/>
    </row>
    <row r="257" spans="1:20" ht="15.75" x14ac:dyDescent="0.25">
      <c r="A257" s="415" t="s">
        <v>33</v>
      </c>
      <c r="B257" s="415"/>
      <c r="C257" s="415"/>
      <c r="D257" s="415"/>
      <c r="E257" s="415"/>
      <c r="F257" s="415"/>
      <c r="G257" s="415"/>
      <c r="H257" s="415"/>
      <c r="I257" s="415"/>
      <c r="J257" s="415"/>
      <c r="K257" s="415"/>
      <c r="L257" s="415"/>
      <c r="M257" s="170"/>
      <c r="N257" s="140"/>
      <c r="O257" s="270"/>
    </row>
    <row r="258" spans="1:20" x14ac:dyDescent="0.25">
      <c r="A258" s="419" t="str">
        <f>IF(YilDonem&lt;&gt;"",CONCATENATE(YilDonem," dönemi"),"")</f>
        <v/>
      </c>
      <c r="B258" s="419"/>
      <c r="C258" s="419"/>
      <c r="D258" s="419"/>
      <c r="E258" s="419"/>
      <c r="F258" s="419"/>
      <c r="G258" s="419"/>
      <c r="H258" s="419"/>
      <c r="I258" s="419"/>
      <c r="J258" s="419"/>
      <c r="K258" s="419"/>
      <c r="L258" s="419"/>
    </row>
    <row r="259" spans="1:20" ht="15.75" thickBot="1" x14ac:dyDescent="0.3">
      <c r="B259" s="91"/>
      <c r="C259" s="91"/>
      <c r="D259" s="91"/>
      <c r="E259" s="433" t="str">
        <f>IF(YilDonem&lt;&gt;"",CONCATENATE(IF(Dönem=1,"MART",IF(Dönem=2,"EYLÜL","")),"  ayına aittir."),"")</f>
        <v/>
      </c>
      <c r="F259" s="433"/>
      <c r="G259" s="433"/>
      <c r="H259" s="433"/>
      <c r="I259" s="91"/>
      <c r="J259" s="91"/>
      <c r="K259" s="91"/>
      <c r="L259" s="92" t="s">
        <v>41</v>
      </c>
    </row>
    <row r="260" spans="1:20" ht="31.7" customHeight="1" thickBot="1" x14ac:dyDescent="0.3">
      <c r="A260" s="93" t="s">
        <v>1</v>
      </c>
      <c r="B260" s="420" t="str">
        <f>IF(ProjeNo&gt;0,ProjeNo,"")</f>
        <v/>
      </c>
      <c r="C260" s="421"/>
      <c r="D260" s="421"/>
      <c r="E260" s="421"/>
      <c r="F260" s="421"/>
      <c r="G260" s="421"/>
      <c r="H260" s="421"/>
      <c r="I260" s="421"/>
      <c r="J260" s="421"/>
      <c r="K260" s="421"/>
      <c r="L260" s="422"/>
    </row>
    <row r="261" spans="1:20" ht="31.7" customHeight="1" thickBot="1" x14ac:dyDescent="0.3">
      <c r="A261" s="94" t="s">
        <v>11</v>
      </c>
      <c r="B261" s="423" t="str">
        <f>IF(ProjeAdi&gt;0,ProjeAdi,"")</f>
        <v/>
      </c>
      <c r="C261" s="424"/>
      <c r="D261" s="424"/>
      <c r="E261" s="424"/>
      <c r="F261" s="424"/>
      <c r="G261" s="424"/>
      <c r="H261" s="424"/>
      <c r="I261" s="424"/>
      <c r="J261" s="424"/>
      <c r="K261" s="424"/>
      <c r="L261" s="425"/>
    </row>
    <row r="262" spans="1:20" ht="31.7" customHeight="1" thickBot="1" x14ac:dyDescent="0.3">
      <c r="A262" s="426" t="s">
        <v>7</v>
      </c>
      <c r="B262" s="426" t="s">
        <v>8</v>
      </c>
      <c r="C262" s="426" t="s">
        <v>34</v>
      </c>
      <c r="D262" s="426" t="s">
        <v>143</v>
      </c>
      <c r="E262" s="426" t="s">
        <v>35</v>
      </c>
      <c r="F262" s="426" t="s">
        <v>38</v>
      </c>
      <c r="G262" s="428" t="s">
        <v>36</v>
      </c>
      <c r="H262" s="430" t="s">
        <v>172</v>
      </c>
      <c r="I262" s="431"/>
      <c r="J262" s="431"/>
      <c r="K262" s="432"/>
      <c r="L262" s="426" t="s">
        <v>37</v>
      </c>
      <c r="O262" s="416" t="s">
        <v>42</v>
      </c>
      <c r="P262" s="416"/>
      <c r="Q262" s="416" t="s">
        <v>48</v>
      </c>
      <c r="R262" s="416"/>
      <c r="S262" s="416" t="s">
        <v>49</v>
      </c>
      <c r="T262" s="416"/>
    </row>
    <row r="263" spans="1:20" s="172" customFormat="1" ht="90.75" thickBot="1" x14ac:dyDescent="0.3">
      <c r="A263" s="427"/>
      <c r="B263" s="427"/>
      <c r="C263" s="427"/>
      <c r="D263" s="427"/>
      <c r="E263" s="427"/>
      <c r="F263" s="427"/>
      <c r="G263" s="429"/>
      <c r="H263" s="95" t="s">
        <v>140</v>
      </c>
      <c r="I263" s="95" t="s">
        <v>174</v>
      </c>
      <c r="J263" s="95" t="s">
        <v>182</v>
      </c>
      <c r="K263" s="95" t="s">
        <v>183</v>
      </c>
      <c r="L263" s="427"/>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IFERROR(IF(N264="EVET",VLOOKUP(YilDonem,SGKTAVAN,2,0)*0.2475,VLOOKUP(YilDonem,SGKTAVAN,2,0)*0.2175),0)</f>
        <v>0</v>
      </c>
      <c r="P264" s="255">
        <f t="shared" ref="P264:P283" si="66">IFERROR(IF(N264="EVET",0,VLOOKUP(YilDonem,SGKTAVAN,2,0)*0.02),0)</f>
        <v>0</v>
      </c>
      <c r="Q264" s="255">
        <f t="shared" ref="Q264:Q283" si="67">IF(N264="EVET",(D264+E264)*0.2475,(D264+E264)*0.2175)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17" t="s">
        <v>46</v>
      </c>
      <c r="B284" s="418"/>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46091</v>
      </c>
      <c r="C287" s="413" t="s">
        <v>44</v>
      </c>
      <c r="D287" s="413"/>
      <c r="E287" s="342" t="s">
        <v>180</v>
      </c>
      <c r="F287" s="344" t="str">
        <f>IF(kurulusyetkilisi&gt;0,kurulusyetkilisi,"")</f>
        <v/>
      </c>
      <c r="G287" s="342"/>
      <c r="H287" s="131"/>
      <c r="I287" s="131"/>
      <c r="J287" s="131"/>
    </row>
    <row r="288" spans="1:21" ht="19.5" x14ac:dyDescent="0.3">
      <c r="A288" s="346"/>
      <c r="B288" s="346"/>
      <c r="C288" s="413" t="s">
        <v>45</v>
      </c>
      <c r="D288" s="413"/>
      <c r="E288" s="414"/>
      <c r="F288" s="414"/>
      <c r="G288" s="414"/>
      <c r="H288" s="107"/>
      <c r="I288" s="107"/>
      <c r="J288" s="107"/>
    </row>
    <row r="289" spans="1:20" ht="15.75" x14ac:dyDescent="0.25">
      <c r="A289" s="415" t="s">
        <v>33</v>
      </c>
      <c r="B289" s="415"/>
      <c r="C289" s="415"/>
      <c r="D289" s="415"/>
      <c r="E289" s="415"/>
      <c r="F289" s="415"/>
      <c r="G289" s="415"/>
      <c r="H289" s="415"/>
      <c r="I289" s="415"/>
      <c r="J289" s="415"/>
      <c r="K289" s="415"/>
      <c r="L289" s="415"/>
      <c r="M289" s="170"/>
      <c r="N289" s="140"/>
      <c r="O289" s="270"/>
    </row>
    <row r="290" spans="1:20" x14ac:dyDescent="0.25">
      <c r="A290" s="419" t="str">
        <f>IF(YilDonem&lt;&gt;"",CONCATENATE(YilDonem," dönemi"),"")</f>
        <v/>
      </c>
      <c r="B290" s="419"/>
      <c r="C290" s="419"/>
      <c r="D290" s="419"/>
      <c r="E290" s="419"/>
      <c r="F290" s="419"/>
      <c r="G290" s="419"/>
      <c r="H290" s="419"/>
      <c r="I290" s="419"/>
      <c r="J290" s="419"/>
      <c r="K290" s="419"/>
      <c r="L290" s="419"/>
    </row>
    <row r="291" spans="1:20" ht="15.75" thickBot="1" x14ac:dyDescent="0.3">
      <c r="B291" s="91"/>
      <c r="C291" s="91"/>
      <c r="D291" s="91"/>
      <c r="E291" s="433" t="str">
        <f>IF(YilDonem&lt;&gt;"",CONCATENATE(IF(Dönem=1,"MART",IF(Dönem=2,"EYLÜL","")),"  ayına aittir."),"")</f>
        <v/>
      </c>
      <c r="F291" s="433"/>
      <c r="G291" s="433"/>
      <c r="H291" s="433"/>
      <c r="I291" s="91"/>
      <c r="J291" s="91"/>
      <c r="K291" s="91"/>
      <c r="L291" s="92" t="s">
        <v>41</v>
      </c>
    </row>
    <row r="292" spans="1:20" ht="31.7" customHeight="1" thickBot="1" x14ac:dyDescent="0.3">
      <c r="A292" s="93" t="s">
        <v>1</v>
      </c>
      <c r="B292" s="420" t="str">
        <f>IF(ProjeNo&gt;0,ProjeNo,"")</f>
        <v/>
      </c>
      <c r="C292" s="421"/>
      <c r="D292" s="421"/>
      <c r="E292" s="421"/>
      <c r="F292" s="421"/>
      <c r="G292" s="421"/>
      <c r="H292" s="421"/>
      <c r="I292" s="421"/>
      <c r="J292" s="421"/>
      <c r="K292" s="421"/>
      <c r="L292" s="422"/>
    </row>
    <row r="293" spans="1:20" ht="31.7" customHeight="1" thickBot="1" x14ac:dyDescent="0.3">
      <c r="A293" s="94" t="s">
        <v>11</v>
      </c>
      <c r="B293" s="423" t="str">
        <f>IF(ProjeAdi&gt;0,ProjeAdi,"")</f>
        <v/>
      </c>
      <c r="C293" s="424"/>
      <c r="D293" s="424"/>
      <c r="E293" s="424"/>
      <c r="F293" s="424"/>
      <c r="G293" s="424"/>
      <c r="H293" s="424"/>
      <c r="I293" s="424"/>
      <c r="J293" s="424"/>
      <c r="K293" s="424"/>
      <c r="L293" s="425"/>
    </row>
    <row r="294" spans="1:20" ht="31.7" customHeight="1" thickBot="1" x14ac:dyDescent="0.3">
      <c r="A294" s="426" t="s">
        <v>7</v>
      </c>
      <c r="B294" s="426" t="s">
        <v>8</v>
      </c>
      <c r="C294" s="426" t="s">
        <v>34</v>
      </c>
      <c r="D294" s="426" t="s">
        <v>143</v>
      </c>
      <c r="E294" s="426" t="s">
        <v>35</v>
      </c>
      <c r="F294" s="426" t="s">
        <v>38</v>
      </c>
      <c r="G294" s="428" t="s">
        <v>36</v>
      </c>
      <c r="H294" s="430" t="s">
        <v>172</v>
      </c>
      <c r="I294" s="431"/>
      <c r="J294" s="431"/>
      <c r="K294" s="432"/>
      <c r="L294" s="426" t="s">
        <v>37</v>
      </c>
      <c r="O294" s="416" t="s">
        <v>42</v>
      </c>
      <c r="P294" s="416"/>
      <c r="Q294" s="416" t="s">
        <v>48</v>
      </c>
      <c r="R294" s="416"/>
      <c r="S294" s="416" t="s">
        <v>49</v>
      </c>
      <c r="T294" s="416"/>
    </row>
    <row r="295" spans="1:20" s="172" customFormat="1" ht="90.75" thickBot="1" x14ac:dyDescent="0.3">
      <c r="A295" s="427"/>
      <c r="B295" s="427"/>
      <c r="C295" s="427"/>
      <c r="D295" s="427"/>
      <c r="E295" s="427"/>
      <c r="F295" s="427"/>
      <c r="G295" s="429"/>
      <c r="H295" s="95" t="s">
        <v>140</v>
      </c>
      <c r="I295" s="95" t="s">
        <v>174</v>
      </c>
      <c r="J295" s="95" t="s">
        <v>182</v>
      </c>
      <c r="K295" s="95" t="s">
        <v>183</v>
      </c>
      <c r="L295" s="427"/>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IFERROR(IF(N296="EVET",VLOOKUP(YilDonem,SGKTAVAN,2,0)*0.2475,VLOOKUP(YilDonem,SGKTAVAN,2,0)*0.2175),0)</f>
        <v>0</v>
      </c>
      <c r="P296" s="255">
        <f t="shared" ref="P296:P315" si="74">IFERROR(IF(N296="EVET",0,VLOOKUP(YilDonem,SGKTAVAN,2,0)*0.02),0)</f>
        <v>0</v>
      </c>
      <c r="Q296" s="255">
        <f t="shared" ref="Q296:Q315" si="75">IF(N296="EVET",(D296+E296)*0.2475,(D296+E296)*0.2175)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17" t="s">
        <v>46</v>
      </c>
      <c r="B316" s="418"/>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46091</v>
      </c>
      <c r="C319" s="413" t="s">
        <v>44</v>
      </c>
      <c r="D319" s="413"/>
      <c r="E319" s="342" t="s">
        <v>180</v>
      </c>
      <c r="F319" s="344" t="str">
        <f>IF(kurulusyetkilisi&gt;0,kurulusyetkilisi,"")</f>
        <v/>
      </c>
      <c r="G319" s="342"/>
      <c r="H319" s="131"/>
      <c r="I319" s="131"/>
      <c r="J319" s="131"/>
    </row>
    <row r="320" spans="1:21" ht="19.5" x14ac:dyDescent="0.3">
      <c r="A320" s="346"/>
      <c r="B320" s="346"/>
      <c r="C320" s="413" t="s">
        <v>45</v>
      </c>
      <c r="D320" s="413"/>
      <c r="E320" s="414"/>
      <c r="F320" s="414"/>
      <c r="G320" s="414"/>
      <c r="H320" s="107"/>
      <c r="I320" s="107"/>
      <c r="J320" s="107"/>
    </row>
  </sheetData>
  <sheetProtection algorithmName="SHA-512" hashValue="eano4uhbDYrQuEO2C1Xv4xO9TxMQubz3kxrmX2HaegQDSdqH/ipDfqsmvvRQRnj18ykqQYQxGBlW7Zx48THrhw==" saltValue="JLXrjw5FKhmEAXEiNC98VQ=="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whole" allowBlank="1" showInputMessage="1" showErrorMessage="1" error="Prim Gün Sayısı en fazla 30 olabilir." sqref="C8:C27 C40:C59 C72:C91 C104:C123 C136:C155 C168:C187 C200:C219 C232:C251 C264:C283 C296:C315" xr:uid="{00000000-0002-0000-07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7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700-000002000000}">
      <formula1>0</formula1>
      <formula2>S8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0" man="1"/>
    <brk id="160" max="10" man="1"/>
    <brk id="192" max="10" man="1"/>
    <brk id="224" max="10" man="1"/>
    <brk id="256" max="10" man="1"/>
    <brk id="288" max="10"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8"/>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5" t="s">
        <v>33</v>
      </c>
      <c r="B1" s="415"/>
      <c r="C1" s="415"/>
      <c r="D1" s="415"/>
      <c r="E1" s="415"/>
      <c r="F1" s="415"/>
      <c r="G1" s="415"/>
      <c r="H1" s="415"/>
      <c r="I1" s="415"/>
      <c r="J1" s="415"/>
      <c r="K1" s="415"/>
      <c r="L1" s="415"/>
      <c r="M1" s="170"/>
      <c r="N1" s="140"/>
      <c r="O1" s="270"/>
      <c r="V1" s="203" t="str">
        <f>CONCATENATE("A1:L",SUM(U:U)*32)</f>
        <v>A1:L32</v>
      </c>
    </row>
    <row r="2" spans="1:27" x14ac:dyDescent="0.25">
      <c r="A2" s="419" t="str">
        <f>IF(YilDonem&lt;&gt;"",CONCATENATE(YilDonem," dönemi"),"")</f>
        <v/>
      </c>
      <c r="B2" s="419"/>
      <c r="C2" s="419"/>
      <c r="D2" s="419"/>
      <c r="E2" s="419"/>
      <c r="F2" s="419"/>
      <c r="G2" s="419"/>
      <c r="H2" s="419"/>
      <c r="I2" s="419"/>
      <c r="J2" s="419"/>
      <c r="K2" s="419"/>
      <c r="L2" s="419"/>
    </row>
    <row r="3" spans="1:27" ht="15.75" thickBot="1" x14ac:dyDescent="0.3">
      <c r="B3" s="91"/>
      <c r="C3" s="91"/>
      <c r="D3" s="91"/>
      <c r="E3" s="433" t="str">
        <f>IF(YilDonem&lt;&gt;"",CONCATENATE(IF(Dönem=1,"NİSAN",IF(Dönem=2,"EKİM","")),"  ayına aittir."),"")</f>
        <v/>
      </c>
      <c r="F3" s="433"/>
      <c r="G3" s="433"/>
      <c r="H3" s="433"/>
      <c r="I3" s="91"/>
      <c r="J3" s="91"/>
      <c r="K3" s="91"/>
      <c r="L3" s="92" t="s">
        <v>41</v>
      </c>
    </row>
    <row r="4" spans="1:27" ht="31.7" customHeight="1" thickBot="1" x14ac:dyDescent="0.3">
      <c r="A4" s="93" t="s">
        <v>1</v>
      </c>
      <c r="B4" s="420" t="str">
        <f>IF(ProjeNo&gt;0,ProjeNo,"")</f>
        <v/>
      </c>
      <c r="C4" s="421"/>
      <c r="D4" s="421"/>
      <c r="E4" s="421"/>
      <c r="F4" s="421"/>
      <c r="G4" s="421"/>
      <c r="H4" s="421"/>
      <c r="I4" s="421"/>
      <c r="J4" s="421"/>
      <c r="K4" s="421"/>
      <c r="L4" s="422"/>
    </row>
    <row r="5" spans="1:27" ht="31.7" customHeight="1" thickBot="1" x14ac:dyDescent="0.3">
      <c r="A5" s="94" t="s">
        <v>11</v>
      </c>
      <c r="B5" s="423" t="str">
        <f>IF(ProjeAdi&gt;0,ProjeAdi,"")</f>
        <v/>
      </c>
      <c r="C5" s="424"/>
      <c r="D5" s="424"/>
      <c r="E5" s="424"/>
      <c r="F5" s="424"/>
      <c r="G5" s="424"/>
      <c r="H5" s="424"/>
      <c r="I5" s="424"/>
      <c r="J5" s="424"/>
      <c r="K5" s="424"/>
      <c r="L5" s="425"/>
    </row>
    <row r="6" spans="1:27" ht="31.7" customHeight="1" thickBot="1" x14ac:dyDescent="0.3">
      <c r="A6" s="426" t="s">
        <v>7</v>
      </c>
      <c r="B6" s="426" t="s">
        <v>8</v>
      </c>
      <c r="C6" s="426" t="s">
        <v>34</v>
      </c>
      <c r="D6" s="426" t="s">
        <v>143</v>
      </c>
      <c r="E6" s="426" t="s">
        <v>35</v>
      </c>
      <c r="F6" s="426" t="s">
        <v>38</v>
      </c>
      <c r="G6" s="436" t="s">
        <v>36</v>
      </c>
      <c r="H6" s="435" t="s">
        <v>172</v>
      </c>
      <c r="I6" s="436"/>
      <c r="J6" s="436"/>
      <c r="K6" s="437"/>
      <c r="L6" s="426" t="s">
        <v>37</v>
      </c>
      <c r="O6" s="416" t="s">
        <v>42</v>
      </c>
      <c r="P6" s="416"/>
      <c r="Q6" s="416" t="s">
        <v>48</v>
      </c>
      <c r="R6" s="416"/>
      <c r="S6" s="416" t="s">
        <v>49</v>
      </c>
      <c r="T6" s="416"/>
    </row>
    <row r="7" spans="1:27" s="172" customFormat="1" ht="90.75" thickBot="1" x14ac:dyDescent="0.3">
      <c r="A7" s="427"/>
      <c r="B7" s="427"/>
      <c r="C7" s="427"/>
      <c r="D7" s="427"/>
      <c r="E7" s="427"/>
      <c r="F7" s="427"/>
      <c r="G7" s="438"/>
      <c r="H7" s="95" t="s">
        <v>140</v>
      </c>
      <c r="I7" s="95" t="s">
        <v>174</v>
      </c>
      <c r="J7" s="95" t="s">
        <v>182</v>
      </c>
      <c r="K7" s="95" t="s">
        <v>183</v>
      </c>
      <c r="L7" s="434"/>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17" t="s">
        <v>46</v>
      </c>
      <c r="B28" s="418"/>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46091</v>
      </c>
      <c r="C31" s="413" t="s">
        <v>44</v>
      </c>
      <c r="D31" s="413"/>
      <c r="E31" s="342" t="s">
        <v>180</v>
      </c>
      <c r="F31" s="344" t="str">
        <f>IF(kurulusyetkilisi&gt;0,kurulusyetkilisi,"")</f>
        <v/>
      </c>
      <c r="G31" s="342"/>
      <c r="H31" s="345"/>
      <c r="I31" s="131"/>
      <c r="J31" s="131"/>
    </row>
    <row r="32" spans="1:21" ht="19.5" x14ac:dyDescent="0.3">
      <c r="A32" s="346"/>
      <c r="B32" s="346"/>
      <c r="C32" s="413" t="s">
        <v>45</v>
      </c>
      <c r="D32" s="413"/>
      <c r="E32" s="414"/>
      <c r="F32" s="414"/>
      <c r="G32" s="414"/>
      <c r="H32" s="347"/>
      <c r="I32" s="107"/>
      <c r="J32" s="107"/>
    </row>
    <row r="33" spans="1:20" ht="15.75" x14ac:dyDescent="0.25">
      <c r="A33" s="415" t="s">
        <v>33</v>
      </c>
      <c r="B33" s="415"/>
      <c r="C33" s="415"/>
      <c r="D33" s="415"/>
      <c r="E33" s="415"/>
      <c r="F33" s="415"/>
      <c r="G33" s="415"/>
      <c r="H33" s="415"/>
      <c r="I33" s="415"/>
      <c r="J33" s="415"/>
      <c r="K33" s="415"/>
      <c r="L33" s="415"/>
      <c r="M33" s="170"/>
      <c r="N33" s="140"/>
      <c r="O33" s="270"/>
    </row>
    <row r="34" spans="1:20" x14ac:dyDescent="0.25">
      <c r="A34" s="419" t="str">
        <f>IF(YilDonem&lt;&gt;"",CONCATENATE(YilDonem," dönemi"),"")</f>
        <v/>
      </c>
      <c r="B34" s="419"/>
      <c r="C34" s="419"/>
      <c r="D34" s="419"/>
      <c r="E34" s="419"/>
      <c r="F34" s="419"/>
      <c r="G34" s="419"/>
      <c r="H34" s="419"/>
      <c r="I34" s="419"/>
      <c r="J34" s="419"/>
      <c r="K34" s="419"/>
      <c r="L34" s="419"/>
    </row>
    <row r="35" spans="1:20" ht="15.75" thickBot="1" x14ac:dyDescent="0.3">
      <c r="B35" s="91"/>
      <c r="C35" s="91"/>
      <c r="D35" s="91"/>
      <c r="E35" s="433" t="str">
        <f>IF(YilDonem&lt;&gt;"",CONCATENATE(IF(Dönem=1,"NİSAN",IF(Dönem=2,"EKİM","")),"  ayına aittir."),"")</f>
        <v/>
      </c>
      <c r="F35" s="433"/>
      <c r="G35" s="433"/>
      <c r="H35" s="433"/>
      <c r="I35" s="91"/>
      <c r="J35" s="91"/>
      <c r="K35" s="91"/>
      <c r="L35" s="92" t="s">
        <v>41</v>
      </c>
    </row>
    <row r="36" spans="1:20" ht="31.7" customHeight="1" thickBot="1" x14ac:dyDescent="0.3">
      <c r="A36" s="93" t="s">
        <v>1</v>
      </c>
      <c r="B36" s="420" t="str">
        <f>IF(ProjeNo&gt;0,ProjeNo,"")</f>
        <v/>
      </c>
      <c r="C36" s="421"/>
      <c r="D36" s="421"/>
      <c r="E36" s="421"/>
      <c r="F36" s="421"/>
      <c r="G36" s="421"/>
      <c r="H36" s="421"/>
      <c r="I36" s="421"/>
      <c r="J36" s="421"/>
      <c r="K36" s="421"/>
      <c r="L36" s="422"/>
    </row>
    <row r="37" spans="1:20" ht="31.7" customHeight="1" thickBot="1" x14ac:dyDescent="0.3">
      <c r="A37" s="94" t="s">
        <v>11</v>
      </c>
      <c r="B37" s="423" t="str">
        <f>IF(ProjeAdi&gt;0,ProjeAdi,"")</f>
        <v/>
      </c>
      <c r="C37" s="424"/>
      <c r="D37" s="424"/>
      <c r="E37" s="424"/>
      <c r="F37" s="424"/>
      <c r="G37" s="424"/>
      <c r="H37" s="424"/>
      <c r="I37" s="424"/>
      <c r="J37" s="424"/>
      <c r="K37" s="424"/>
      <c r="L37" s="425"/>
    </row>
    <row r="38" spans="1:20" ht="31.7" customHeight="1" thickBot="1" x14ac:dyDescent="0.3">
      <c r="A38" s="426" t="s">
        <v>7</v>
      </c>
      <c r="B38" s="426" t="s">
        <v>8</v>
      </c>
      <c r="C38" s="426" t="s">
        <v>34</v>
      </c>
      <c r="D38" s="426" t="s">
        <v>143</v>
      </c>
      <c r="E38" s="426" t="s">
        <v>35</v>
      </c>
      <c r="F38" s="426" t="s">
        <v>38</v>
      </c>
      <c r="G38" s="428" t="s">
        <v>36</v>
      </c>
      <c r="H38" s="430" t="s">
        <v>172</v>
      </c>
      <c r="I38" s="431"/>
      <c r="J38" s="431"/>
      <c r="K38" s="432"/>
      <c r="L38" s="426" t="s">
        <v>37</v>
      </c>
      <c r="O38" s="416" t="s">
        <v>42</v>
      </c>
      <c r="P38" s="416"/>
      <c r="Q38" s="416" t="s">
        <v>48</v>
      </c>
      <c r="R38" s="416"/>
      <c r="S38" s="416" t="s">
        <v>49</v>
      </c>
      <c r="T38" s="416"/>
    </row>
    <row r="39" spans="1:20" s="172" customFormat="1" ht="90.75" thickBot="1" x14ac:dyDescent="0.3">
      <c r="A39" s="427"/>
      <c r="B39" s="427"/>
      <c r="C39" s="427"/>
      <c r="D39" s="427"/>
      <c r="E39" s="427"/>
      <c r="F39" s="427"/>
      <c r="G39" s="429"/>
      <c r="H39" s="95" t="s">
        <v>140</v>
      </c>
      <c r="I39" s="95" t="s">
        <v>174</v>
      </c>
      <c r="J39" s="95" t="s">
        <v>182</v>
      </c>
      <c r="K39" s="95" t="s">
        <v>183</v>
      </c>
      <c r="L39" s="427"/>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IFERROR(IF(N40="EVET",VLOOKUP(YilDonem,SGKTAVAN,2,0)*0.2475,VLOOKUP(YilDonem,SGKTAVAN,2,0)*0.2175),0)</f>
        <v>0</v>
      </c>
      <c r="P40" s="255">
        <f t="shared" ref="P40:P59" si="10">IFERROR(IF(N40="EVET",0,VLOOKUP(YilDonem,SGKTAVAN,2,0)*0.02),0)</f>
        <v>0</v>
      </c>
      <c r="Q40" s="255">
        <f t="shared" ref="Q40:Q59" si="11">IF(N40="EVET",(D40+E40)*0.2475,(D40+E40)*0.2175)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17" t="s">
        <v>46</v>
      </c>
      <c r="B60" s="418"/>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46091</v>
      </c>
      <c r="C63" s="413" t="s">
        <v>44</v>
      </c>
      <c r="D63" s="413"/>
      <c r="E63" s="342" t="s">
        <v>180</v>
      </c>
      <c r="F63" s="344" t="str">
        <f>IF(kurulusyetkilisi&gt;0,kurulusyetkilisi,"")</f>
        <v/>
      </c>
      <c r="G63" s="342"/>
      <c r="H63" s="131"/>
      <c r="I63" s="131"/>
      <c r="J63" s="131"/>
    </row>
    <row r="64" spans="1:21" ht="19.5" x14ac:dyDescent="0.3">
      <c r="A64" s="346"/>
      <c r="B64" s="346"/>
      <c r="C64" s="413" t="s">
        <v>45</v>
      </c>
      <c r="D64" s="413"/>
      <c r="E64" s="414"/>
      <c r="F64" s="414"/>
      <c r="G64" s="414"/>
      <c r="H64" s="107"/>
      <c r="I64" s="107"/>
      <c r="J64" s="107"/>
    </row>
    <row r="65" spans="1:20" ht="15.75" x14ac:dyDescent="0.25">
      <c r="A65" s="415" t="s">
        <v>33</v>
      </c>
      <c r="B65" s="415"/>
      <c r="C65" s="415"/>
      <c r="D65" s="415"/>
      <c r="E65" s="415"/>
      <c r="F65" s="415"/>
      <c r="G65" s="415"/>
      <c r="H65" s="415"/>
      <c r="I65" s="415"/>
      <c r="J65" s="415"/>
      <c r="K65" s="415"/>
      <c r="L65" s="415"/>
      <c r="M65" s="170"/>
      <c r="N65" s="140"/>
      <c r="O65" s="270"/>
    </row>
    <row r="66" spans="1:20" x14ac:dyDescent="0.25">
      <c r="A66" s="419" t="str">
        <f>IF(YilDonem&lt;&gt;"",CONCATENATE(YilDonem," dönemi"),"")</f>
        <v/>
      </c>
      <c r="B66" s="419"/>
      <c r="C66" s="419"/>
      <c r="D66" s="419"/>
      <c r="E66" s="419"/>
      <c r="F66" s="419"/>
      <c r="G66" s="419"/>
      <c r="H66" s="419"/>
      <c r="I66" s="419"/>
      <c r="J66" s="419"/>
      <c r="K66" s="419"/>
      <c r="L66" s="419"/>
    </row>
    <row r="67" spans="1:20" ht="15.75" thickBot="1" x14ac:dyDescent="0.3">
      <c r="B67" s="91"/>
      <c r="C67" s="91"/>
      <c r="D67" s="91"/>
      <c r="E67" s="433" t="str">
        <f>IF(YilDonem&lt;&gt;"",CONCATENATE(IF(Dönem=1,"NİSAN",IF(Dönem=2,"EKİM","")),"  ayına aittir."),"")</f>
        <v/>
      </c>
      <c r="F67" s="433"/>
      <c r="G67" s="433"/>
      <c r="H67" s="433"/>
      <c r="I67" s="91"/>
      <c r="J67" s="91"/>
      <c r="K67" s="91"/>
      <c r="L67" s="92" t="s">
        <v>41</v>
      </c>
    </row>
    <row r="68" spans="1:20" ht="31.7" customHeight="1" thickBot="1" x14ac:dyDescent="0.3">
      <c r="A68" s="93" t="s">
        <v>1</v>
      </c>
      <c r="B68" s="420" t="str">
        <f>IF(ProjeNo&gt;0,ProjeNo,"")</f>
        <v/>
      </c>
      <c r="C68" s="421"/>
      <c r="D68" s="421"/>
      <c r="E68" s="421"/>
      <c r="F68" s="421"/>
      <c r="G68" s="421"/>
      <c r="H68" s="421"/>
      <c r="I68" s="421"/>
      <c r="J68" s="421"/>
      <c r="K68" s="421"/>
      <c r="L68" s="422"/>
    </row>
    <row r="69" spans="1:20" ht="31.7" customHeight="1" thickBot="1" x14ac:dyDescent="0.3">
      <c r="A69" s="94" t="s">
        <v>11</v>
      </c>
      <c r="B69" s="423" t="str">
        <f>IF(ProjeAdi&gt;0,ProjeAdi,"")</f>
        <v/>
      </c>
      <c r="C69" s="424"/>
      <c r="D69" s="424"/>
      <c r="E69" s="424"/>
      <c r="F69" s="424"/>
      <c r="G69" s="424"/>
      <c r="H69" s="424"/>
      <c r="I69" s="424"/>
      <c r="J69" s="424"/>
      <c r="K69" s="424"/>
      <c r="L69" s="425"/>
    </row>
    <row r="70" spans="1:20" ht="31.7" customHeight="1" thickBot="1" x14ac:dyDescent="0.3">
      <c r="A70" s="426" t="s">
        <v>7</v>
      </c>
      <c r="B70" s="426" t="s">
        <v>8</v>
      </c>
      <c r="C70" s="426" t="s">
        <v>34</v>
      </c>
      <c r="D70" s="426" t="s">
        <v>143</v>
      </c>
      <c r="E70" s="426" t="s">
        <v>35</v>
      </c>
      <c r="F70" s="426" t="s">
        <v>38</v>
      </c>
      <c r="G70" s="428" t="s">
        <v>36</v>
      </c>
      <c r="H70" s="430" t="s">
        <v>172</v>
      </c>
      <c r="I70" s="431"/>
      <c r="J70" s="431"/>
      <c r="K70" s="432"/>
      <c r="L70" s="426" t="s">
        <v>37</v>
      </c>
      <c r="O70" s="416" t="s">
        <v>42</v>
      </c>
      <c r="P70" s="416"/>
      <c r="Q70" s="416" t="s">
        <v>48</v>
      </c>
      <c r="R70" s="416"/>
      <c r="S70" s="416" t="s">
        <v>49</v>
      </c>
      <c r="T70" s="416"/>
    </row>
    <row r="71" spans="1:20" s="172" customFormat="1" ht="90.75" thickBot="1" x14ac:dyDescent="0.3">
      <c r="A71" s="427"/>
      <c r="B71" s="427"/>
      <c r="C71" s="427"/>
      <c r="D71" s="427"/>
      <c r="E71" s="427"/>
      <c r="F71" s="427"/>
      <c r="G71" s="429"/>
      <c r="H71" s="95" t="s">
        <v>140</v>
      </c>
      <c r="I71" s="95" t="s">
        <v>174</v>
      </c>
      <c r="J71" s="95" t="s">
        <v>182</v>
      </c>
      <c r="K71" s="95" t="s">
        <v>183</v>
      </c>
      <c r="L71" s="427"/>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IFERROR(IF(N72="EVET",VLOOKUP(YilDonem,SGKTAVAN,2,0)*0.2475,VLOOKUP(YilDonem,SGKTAVAN,2,0)*0.2175),0)</f>
        <v>0</v>
      </c>
      <c r="P72" s="255">
        <f t="shared" ref="P72:P91" si="18">IFERROR(IF(N72="EVET",0,VLOOKUP(YilDonem,SGKTAVAN,2,0)*0.02),0)</f>
        <v>0</v>
      </c>
      <c r="Q72" s="255">
        <f t="shared" ref="Q72:Q91" si="19">IF(N72="EVET",(D72+E72)*0.2475,(D72+E72)*0.2175)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17" t="s">
        <v>46</v>
      </c>
      <c r="B92" s="418"/>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46091</v>
      </c>
      <c r="C95" s="413" t="s">
        <v>44</v>
      </c>
      <c r="D95" s="413"/>
      <c r="E95" s="342" t="s">
        <v>180</v>
      </c>
      <c r="F95" s="344" t="str">
        <f>IF(kurulusyetkilisi&gt;0,kurulusyetkilisi,"")</f>
        <v/>
      </c>
      <c r="G95" s="342"/>
      <c r="H95" s="131"/>
      <c r="I95" s="131"/>
      <c r="J95" s="131"/>
    </row>
    <row r="96" spans="1:21" ht="19.5" x14ac:dyDescent="0.3">
      <c r="A96" s="346"/>
      <c r="B96" s="346"/>
      <c r="C96" s="413" t="s">
        <v>45</v>
      </c>
      <c r="D96" s="413"/>
      <c r="E96" s="414"/>
      <c r="F96" s="414"/>
      <c r="G96" s="414"/>
      <c r="H96" s="107"/>
      <c r="I96" s="107"/>
      <c r="J96" s="107"/>
    </row>
    <row r="97" spans="1:20" ht="15.75" x14ac:dyDescent="0.25">
      <c r="A97" s="415" t="s">
        <v>33</v>
      </c>
      <c r="B97" s="415"/>
      <c r="C97" s="415"/>
      <c r="D97" s="415"/>
      <c r="E97" s="415"/>
      <c r="F97" s="415"/>
      <c r="G97" s="415"/>
      <c r="H97" s="415"/>
      <c r="I97" s="415"/>
      <c r="J97" s="415"/>
      <c r="K97" s="415"/>
      <c r="L97" s="415"/>
      <c r="M97" s="170"/>
      <c r="N97" s="140"/>
      <c r="O97" s="270"/>
    </row>
    <row r="98" spans="1:20" x14ac:dyDescent="0.25">
      <c r="A98" s="419" t="str">
        <f>IF(YilDonem&lt;&gt;"",CONCATENATE(YilDonem," dönemi"),"")</f>
        <v/>
      </c>
      <c r="B98" s="419"/>
      <c r="C98" s="419"/>
      <c r="D98" s="419"/>
      <c r="E98" s="419"/>
      <c r="F98" s="419"/>
      <c r="G98" s="419"/>
      <c r="H98" s="419"/>
      <c r="I98" s="419"/>
      <c r="J98" s="419"/>
      <c r="K98" s="419"/>
      <c r="L98" s="419"/>
    </row>
    <row r="99" spans="1:20" ht="15.75" thickBot="1" x14ac:dyDescent="0.3">
      <c r="B99" s="91"/>
      <c r="C99" s="91"/>
      <c r="D99" s="91"/>
      <c r="E99" s="433" t="str">
        <f>IF(YilDonem&lt;&gt;"",CONCATENATE(IF(Dönem=1,"NİSAN",IF(Dönem=2,"EKİM","")),"  ayına aittir."),"")</f>
        <v/>
      </c>
      <c r="F99" s="433"/>
      <c r="G99" s="433"/>
      <c r="H99" s="433"/>
      <c r="I99" s="91"/>
      <c r="J99" s="91"/>
      <c r="K99" s="91"/>
      <c r="L99" s="92" t="s">
        <v>41</v>
      </c>
    </row>
    <row r="100" spans="1:20" ht="31.7" customHeight="1" thickBot="1" x14ac:dyDescent="0.3">
      <c r="A100" s="93" t="s">
        <v>1</v>
      </c>
      <c r="B100" s="420" t="str">
        <f>IF(ProjeNo&gt;0,ProjeNo,"")</f>
        <v/>
      </c>
      <c r="C100" s="421"/>
      <c r="D100" s="421"/>
      <c r="E100" s="421"/>
      <c r="F100" s="421"/>
      <c r="G100" s="421"/>
      <c r="H100" s="421"/>
      <c r="I100" s="421"/>
      <c r="J100" s="421"/>
      <c r="K100" s="421"/>
      <c r="L100" s="422"/>
    </row>
    <row r="101" spans="1:20" ht="31.7" customHeight="1" thickBot="1" x14ac:dyDescent="0.3">
      <c r="A101" s="94" t="s">
        <v>11</v>
      </c>
      <c r="B101" s="423" t="str">
        <f>IF(ProjeAdi&gt;0,ProjeAdi,"")</f>
        <v/>
      </c>
      <c r="C101" s="424"/>
      <c r="D101" s="424"/>
      <c r="E101" s="424"/>
      <c r="F101" s="424"/>
      <c r="G101" s="424"/>
      <c r="H101" s="424"/>
      <c r="I101" s="424"/>
      <c r="J101" s="424"/>
      <c r="K101" s="424"/>
      <c r="L101" s="425"/>
    </row>
    <row r="102" spans="1:20" ht="31.7" customHeight="1" thickBot="1" x14ac:dyDescent="0.3">
      <c r="A102" s="426" t="s">
        <v>7</v>
      </c>
      <c r="B102" s="426" t="s">
        <v>8</v>
      </c>
      <c r="C102" s="426" t="s">
        <v>34</v>
      </c>
      <c r="D102" s="426" t="s">
        <v>143</v>
      </c>
      <c r="E102" s="426" t="s">
        <v>35</v>
      </c>
      <c r="F102" s="426" t="s">
        <v>38</v>
      </c>
      <c r="G102" s="428" t="s">
        <v>36</v>
      </c>
      <c r="H102" s="430" t="s">
        <v>172</v>
      </c>
      <c r="I102" s="431"/>
      <c r="J102" s="431"/>
      <c r="K102" s="432"/>
      <c r="L102" s="426" t="s">
        <v>37</v>
      </c>
      <c r="O102" s="416" t="s">
        <v>42</v>
      </c>
      <c r="P102" s="416"/>
      <c r="Q102" s="416" t="s">
        <v>48</v>
      </c>
      <c r="R102" s="416"/>
      <c r="S102" s="416" t="s">
        <v>49</v>
      </c>
      <c r="T102" s="416"/>
    </row>
    <row r="103" spans="1:20" s="172" customFormat="1" ht="90.75" thickBot="1" x14ac:dyDescent="0.3">
      <c r="A103" s="427"/>
      <c r="B103" s="427"/>
      <c r="C103" s="427"/>
      <c r="D103" s="427"/>
      <c r="E103" s="427"/>
      <c r="F103" s="427"/>
      <c r="G103" s="429"/>
      <c r="H103" s="95" t="s">
        <v>140</v>
      </c>
      <c r="I103" s="95" t="s">
        <v>174</v>
      </c>
      <c r="J103" s="95" t="s">
        <v>182</v>
      </c>
      <c r="K103" s="95" t="s">
        <v>183</v>
      </c>
      <c r="L103" s="427"/>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IFERROR(IF(N104="EVET",VLOOKUP(YilDonem,SGKTAVAN,2,0)*0.2475,VLOOKUP(YilDonem,SGKTAVAN,2,0)*0.2175),0)</f>
        <v>0</v>
      </c>
      <c r="P104" s="255">
        <f t="shared" ref="P104:P123" si="26">IFERROR(IF(N104="EVET",0,VLOOKUP(YilDonem,SGKTAVAN,2,0)*0.02),0)</f>
        <v>0</v>
      </c>
      <c r="Q104" s="255">
        <f t="shared" ref="Q104:Q123" si="27">IF(N104="EVET",(D104+E104)*0.2475,(D104+E104)*0.2175)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17" t="s">
        <v>46</v>
      </c>
      <c r="B124" s="418"/>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46091</v>
      </c>
      <c r="C127" s="413" t="s">
        <v>44</v>
      </c>
      <c r="D127" s="413"/>
      <c r="E127" s="342" t="s">
        <v>180</v>
      </c>
      <c r="F127" s="344" t="str">
        <f>IF(kurulusyetkilisi&gt;0,kurulusyetkilisi,"")</f>
        <v/>
      </c>
      <c r="G127" s="342"/>
      <c r="H127" s="131"/>
      <c r="I127" s="131"/>
      <c r="J127" s="131"/>
    </row>
    <row r="128" spans="1:21" ht="19.5" x14ac:dyDescent="0.3">
      <c r="A128" s="346"/>
      <c r="B128" s="346"/>
      <c r="C128" s="413" t="s">
        <v>45</v>
      </c>
      <c r="D128" s="413"/>
      <c r="E128" s="414"/>
      <c r="F128" s="414"/>
      <c r="G128" s="414"/>
      <c r="H128" s="107"/>
      <c r="I128" s="107"/>
      <c r="J128" s="107"/>
    </row>
    <row r="129" spans="1:20" ht="15.75" x14ac:dyDescent="0.25">
      <c r="A129" s="415" t="s">
        <v>33</v>
      </c>
      <c r="B129" s="415"/>
      <c r="C129" s="415"/>
      <c r="D129" s="415"/>
      <c r="E129" s="415"/>
      <c r="F129" s="415"/>
      <c r="G129" s="415"/>
      <c r="H129" s="415"/>
      <c r="I129" s="415"/>
      <c r="J129" s="415"/>
      <c r="K129" s="415"/>
      <c r="L129" s="415"/>
      <c r="M129" s="170"/>
      <c r="N129" s="140"/>
      <c r="O129" s="270"/>
    </row>
    <row r="130" spans="1:20" x14ac:dyDescent="0.25">
      <c r="A130" s="419" t="str">
        <f>IF(YilDonem&lt;&gt;"",CONCATENATE(YilDonem," dönemi"),"")</f>
        <v/>
      </c>
      <c r="B130" s="419"/>
      <c r="C130" s="419"/>
      <c r="D130" s="419"/>
      <c r="E130" s="419"/>
      <c r="F130" s="419"/>
      <c r="G130" s="419"/>
      <c r="H130" s="419"/>
      <c r="I130" s="419"/>
      <c r="J130" s="419"/>
      <c r="K130" s="419"/>
      <c r="L130" s="419"/>
    </row>
    <row r="131" spans="1:20" ht="15.75" thickBot="1" x14ac:dyDescent="0.3">
      <c r="B131" s="91"/>
      <c r="C131" s="91"/>
      <c r="D131" s="91"/>
      <c r="E131" s="433" t="str">
        <f>IF(YilDonem&lt;&gt;"",CONCATENATE(IF(Dönem=1,"NİSAN",IF(Dönem=2,"EKİM","")),"  ayına aittir."),"")</f>
        <v/>
      </c>
      <c r="F131" s="433"/>
      <c r="G131" s="433"/>
      <c r="H131" s="433"/>
      <c r="I131" s="91"/>
      <c r="J131" s="91"/>
      <c r="K131" s="91"/>
      <c r="L131" s="92" t="s">
        <v>41</v>
      </c>
    </row>
    <row r="132" spans="1:20" ht="31.7" customHeight="1" thickBot="1" x14ac:dyDescent="0.3">
      <c r="A132" s="93" t="s">
        <v>1</v>
      </c>
      <c r="B132" s="420" t="str">
        <f>IF(ProjeNo&gt;0,ProjeNo,"")</f>
        <v/>
      </c>
      <c r="C132" s="421"/>
      <c r="D132" s="421"/>
      <c r="E132" s="421"/>
      <c r="F132" s="421"/>
      <c r="G132" s="421"/>
      <c r="H132" s="421"/>
      <c r="I132" s="421"/>
      <c r="J132" s="421"/>
      <c r="K132" s="421"/>
      <c r="L132" s="422"/>
    </row>
    <row r="133" spans="1:20" ht="31.7" customHeight="1" thickBot="1" x14ac:dyDescent="0.3">
      <c r="A133" s="94" t="s">
        <v>11</v>
      </c>
      <c r="B133" s="423" t="str">
        <f>IF(ProjeAdi&gt;0,ProjeAdi,"")</f>
        <v/>
      </c>
      <c r="C133" s="424"/>
      <c r="D133" s="424"/>
      <c r="E133" s="424"/>
      <c r="F133" s="424"/>
      <c r="G133" s="424"/>
      <c r="H133" s="424"/>
      <c r="I133" s="424"/>
      <c r="J133" s="424"/>
      <c r="K133" s="424"/>
      <c r="L133" s="425"/>
    </row>
    <row r="134" spans="1:20" ht="31.7" customHeight="1" thickBot="1" x14ac:dyDescent="0.3">
      <c r="A134" s="426" t="s">
        <v>7</v>
      </c>
      <c r="B134" s="426" t="s">
        <v>8</v>
      </c>
      <c r="C134" s="426" t="s">
        <v>34</v>
      </c>
      <c r="D134" s="426" t="s">
        <v>143</v>
      </c>
      <c r="E134" s="426" t="s">
        <v>35</v>
      </c>
      <c r="F134" s="426" t="s">
        <v>38</v>
      </c>
      <c r="G134" s="428" t="s">
        <v>36</v>
      </c>
      <c r="H134" s="430" t="s">
        <v>172</v>
      </c>
      <c r="I134" s="431"/>
      <c r="J134" s="431"/>
      <c r="K134" s="432"/>
      <c r="L134" s="426" t="s">
        <v>37</v>
      </c>
      <c r="O134" s="416" t="s">
        <v>42</v>
      </c>
      <c r="P134" s="416"/>
      <c r="Q134" s="416" t="s">
        <v>48</v>
      </c>
      <c r="R134" s="416"/>
      <c r="S134" s="416" t="s">
        <v>49</v>
      </c>
      <c r="T134" s="416"/>
    </row>
    <row r="135" spans="1:20" s="172" customFormat="1" ht="90.75" thickBot="1" x14ac:dyDescent="0.3">
      <c r="A135" s="427"/>
      <c r="B135" s="427"/>
      <c r="C135" s="427"/>
      <c r="D135" s="427"/>
      <c r="E135" s="427"/>
      <c r="F135" s="427"/>
      <c r="G135" s="429"/>
      <c r="H135" s="95" t="s">
        <v>140</v>
      </c>
      <c r="I135" s="95" t="s">
        <v>174</v>
      </c>
      <c r="J135" s="95" t="s">
        <v>182</v>
      </c>
      <c r="K135" s="95" t="s">
        <v>183</v>
      </c>
      <c r="L135" s="427"/>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IFERROR(IF(N136="EVET",VLOOKUP(YilDonem,SGKTAVAN,2,0)*0.2475,VLOOKUP(YilDonem,SGKTAVAN,2,0)*0.2175),0)</f>
        <v>0</v>
      </c>
      <c r="P136" s="255">
        <f t="shared" ref="P136:P155" si="34">IFERROR(IF(N136="EVET",0,VLOOKUP(YilDonem,SGKTAVAN,2,0)*0.02),0)</f>
        <v>0</v>
      </c>
      <c r="Q136" s="255">
        <f t="shared" ref="Q136:Q155" si="35">IF(N136="EVET",(D136+E136)*0.2475,(D136+E136)*0.2175)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17" t="s">
        <v>46</v>
      </c>
      <c r="B156" s="418"/>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46091</v>
      </c>
      <c r="C159" s="413" t="s">
        <v>44</v>
      </c>
      <c r="D159" s="413"/>
      <c r="E159" s="342" t="s">
        <v>180</v>
      </c>
      <c r="F159" s="344" t="str">
        <f>IF(kurulusyetkilisi&gt;0,kurulusyetkilisi,"")</f>
        <v/>
      </c>
      <c r="G159" s="342"/>
      <c r="H159" s="131"/>
      <c r="I159" s="131"/>
      <c r="J159" s="131"/>
    </row>
    <row r="160" spans="1:21" ht="19.5" x14ac:dyDescent="0.3">
      <c r="A160" s="346"/>
      <c r="B160" s="346"/>
      <c r="C160" s="413" t="s">
        <v>45</v>
      </c>
      <c r="D160" s="413"/>
      <c r="E160" s="414"/>
      <c r="F160" s="414"/>
      <c r="G160" s="414"/>
      <c r="H160" s="107"/>
      <c r="I160" s="107"/>
      <c r="J160" s="107"/>
    </row>
    <row r="161" spans="1:20" ht="15.75" x14ac:dyDescent="0.25">
      <c r="A161" s="415" t="s">
        <v>33</v>
      </c>
      <c r="B161" s="415"/>
      <c r="C161" s="415"/>
      <c r="D161" s="415"/>
      <c r="E161" s="415"/>
      <c r="F161" s="415"/>
      <c r="G161" s="415"/>
      <c r="H161" s="415"/>
      <c r="I161" s="415"/>
      <c r="J161" s="415"/>
      <c r="K161" s="415"/>
      <c r="L161" s="415"/>
      <c r="M161" s="170"/>
      <c r="N161" s="140"/>
      <c r="O161" s="270"/>
    </row>
    <row r="162" spans="1:20" x14ac:dyDescent="0.25">
      <c r="A162" s="419" t="str">
        <f>IF(YilDonem&lt;&gt;"",CONCATENATE(YilDonem," dönemi"),"")</f>
        <v/>
      </c>
      <c r="B162" s="419"/>
      <c r="C162" s="419"/>
      <c r="D162" s="419"/>
      <c r="E162" s="419"/>
      <c r="F162" s="419"/>
      <c r="G162" s="419"/>
      <c r="H162" s="419"/>
      <c r="I162" s="419"/>
      <c r="J162" s="419"/>
      <c r="K162" s="419"/>
      <c r="L162" s="419"/>
    </row>
    <row r="163" spans="1:20" ht="15.75" thickBot="1" x14ac:dyDescent="0.3">
      <c r="B163" s="91"/>
      <c r="C163" s="91"/>
      <c r="D163" s="91"/>
      <c r="E163" s="433" t="str">
        <f>IF(YilDonem&lt;&gt;"",CONCATENATE(IF(Dönem=1,"NİSAN",IF(Dönem=2,"EKİM","")),"  ayına aittir."),"")</f>
        <v/>
      </c>
      <c r="F163" s="433"/>
      <c r="G163" s="433"/>
      <c r="H163" s="433"/>
      <c r="I163" s="91"/>
      <c r="J163" s="91"/>
      <c r="K163" s="91"/>
      <c r="L163" s="92" t="s">
        <v>41</v>
      </c>
    </row>
    <row r="164" spans="1:20" ht="31.7" customHeight="1" thickBot="1" x14ac:dyDescent="0.3">
      <c r="A164" s="93" t="s">
        <v>1</v>
      </c>
      <c r="B164" s="420" t="str">
        <f>IF(ProjeNo&gt;0,ProjeNo,"")</f>
        <v/>
      </c>
      <c r="C164" s="421"/>
      <c r="D164" s="421"/>
      <c r="E164" s="421"/>
      <c r="F164" s="421"/>
      <c r="G164" s="421"/>
      <c r="H164" s="421"/>
      <c r="I164" s="421"/>
      <c r="J164" s="421"/>
      <c r="K164" s="421"/>
      <c r="L164" s="422"/>
    </row>
    <row r="165" spans="1:20" ht="31.7" customHeight="1" thickBot="1" x14ac:dyDescent="0.3">
      <c r="A165" s="94" t="s">
        <v>11</v>
      </c>
      <c r="B165" s="423" t="str">
        <f>IF(ProjeAdi&gt;0,ProjeAdi,"")</f>
        <v/>
      </c>
      <c r="C165" s="424"/>
      <c r="D165" s="424"/>
      <c r="E165" s="424"/>
      <c r="F165" s="424"/>
      <c r="G165" s="424"/>
      <c r="H165" s="424"/>
      <c r="I165" s="424"/>
      <c r="J165" s="424"/>
      <c r="K165" s="424"/>
      <c r="L165" s="425"/>
    </row>
    <row r="166" spans="1:20" ht="31.7" customHeight="1" thickBot="1" x14ac:dyDescent="0.3">
      <c r="A166" s="426" t="s">
        <v>7</v>
      </c>
      <c r="B166" s="426" t="s">
        <v>8</v>
      </c>
      <c r="C166" s="426" t="s">
        <v>34</v>
      </c>
      <c r="D166" s="426" t="s">
        <v>143</v>
      </c>
      <c r="E166" s="426" t="s">
        <v>35</v>
      </c>
      <c r="F166" s="426" t="s">
        <v>38</v>
      </c>
      <c r="G166" s="428" t="s">
        <v>36</v>
      </c>
      <c r="H166" s="430" t="s">
        <v>172</v>
      </c>
      <c r="I166" s="431"/>
      <c r="J166" s="431"/>
      <c r="K166" s="432"/>
      <c r="L166" s="426" t="s">
        <v>37</v>
      </c>
      <c r="O166" s="416" t="s">
        <v>42</v>
      </c>
      <c r="P166" s="416"/>
      <c r="Q166" s="416" t="s">
        <v>48</v>
      </c>
      <c r="R166" s="416"/>
      <c r="S166" s="416" t="s">
        <v>49</v>
      </c>
      <c r="T166" s="416"/>
    </row>
    <row r="167" spans="1:20" s="172" customFormat="1" ht="90.75" thickBot="1" x14ac:dyDescent="0.3">
      <c r="A167" s="427"/>
      <c r="B167" s="427"/>
      <c r="C167" s="427"/>
      <c r="D167" s="427"/>
      <c r="E167" s="427"/>
      <c r="F167" s="427"/>
      <c r="G167" s="429"/>
      <c r="H167" s="95" t="s">
        <v>140</v>
      </c>
      <c r="I167" s="95" t="s">
        <v>174</v>
      </c>
      <c r="J167" s="95" t="s">
        <v>182</v>
      </c>
      <c r="K167" s="95" t="s">
        <v>183</v>
      </c>
      <c r="L167" s="427"/>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IFERROR(IF(N168="EVET",VLOOKUP(YilDonem,SGKTAVAN,2,0)*0.2475,VLOOKUP(YilDonem,SGKTAVAN,2,0)*0.2175),0)</f>
        <v>0</v>
      </c>
      <c r="P168" s="255">
        <f t="shared" ref="P168:P187" si="42">IFERROR(IF(N168="EVET",0,VLOOKUP(YilDonem,SGKTAVAN,2,0)*0.02),0)</f>
        <v>0</v>
      </c>
      <c r="Q168" s="255">
        <f t="shared" ref="Q168:Q187" si="43">IF(N168="EVET",(D168+E168)*0.2475,(D168+E168)*0.2175)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17" t="s">
        <v>46</v>
      </c>
      <c r="B188" s="418"/>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46091</v>
      </c>
      <c r="C191" s="413" t="s">
        <v>44</v>
      </c>
      <c r="D191" s="413"/>
      <c r="E191" s="342" t="s">
        <v>180</v>
      </c>
      <c r="F191" s="344" t="str">
        <f>IF(kurulusyetkilisi&gt;0,kurulusyetkilisi,"")</f>
        <v/>
      </c>
      <c r="G191" s="342"/>
      <c r="H191" s="131"/>
      <c r="I191" s="131"/>
      <c r="J191" s="131"/>
    </row>
    <row r="192" spans="1:21" ht="19.5" x14ac:dyDescent="0.3">
      <c r="A192" s="346"/>
      <c r="B192" s="346"/>
      <c r="C192" s="413" t="s">
        <v>45</v>
      </c>
      <c r="D192" s="413"/>
      <c r="E192" s="414"/>
      <c r="F192" s="414"/>
      <c r="G192" s="414"/>
      <c r="H192" s="107"/>
      <c r="I192" s="107"/>
      <c r="J192" s="107"/>
    </row>
    <row r="193" spans="1:20" ht="15.75" x14ac:dyDescent="0.25">
      <c r="A193" s="415" t="s">
        <v>33</v>
      </c>
      <c r="B193" s="415"/>
      <c r="C193" s="415"/>
      <c r="D193" s="415"/>
      <c r="E193" s="415"/>
      <c r="F193" s="415"/>
      <c r="G193" s="415"/>
      <c r="H193" s="415"/>
      <c r="I193" s="415"/>
      <c r="J193" s="415"/>
      <c r="K193" s="415"/>
      <c r="L193" s="415"/>
      <c r="M193" s="170"/>
      <c r="N193" s="140"/>
      <c r="O193" s="270"/>
    </row>
    <row r="194" spans="1:20" x14ac:dyDescent="0.25">
      <c r="A194" s="419" t="str">
        <f>IF(YilDonem&lt;&gt;"",CONCATENATE(YilDonem," dönemi"),"")</f>
        <v/>
      </c>
      <c r="B194" s="419"/>
      <c r="C194" s="419"/>
      <c r="D194" s="419"/>
      <c r="E194" s="419"/>
      <c r="F194" s="419"/>
      <c r="G194" s="419"/>
      <c r="H194" s="419"/>
      <c r="I194" s="419"/>
      <c r="J194" s="419"/>
      <c r="K194" s="419"/>
      <c r="L194" s="419"/>
    </row>
    <row r="195" spans="1:20" ht="15.75" thickBot="1" x14ac:dyDescent="0.3">
      <c r="B195" s="91"/>
      <c r="C195" s="91"/>
      <c r="D195" s="91"/>
      <c r="E195" s="433" t="str">
        <f>IF(YilDonem&lt;&gt;"",CONCATENATE(IF(Dönem=1,"NİSAN",IF(Dönem=2,"EKİM","")),"  ayına aittir."),"")</f>
        <v/>
      </c>
      <c r="F195" s="433"/>
      <c r="G195" s="433"/>
      <c r="H195" s="433"/>
      <c r="I195" s="91"/>
      <c r="J195" s="91"/>
      <c r="K195" s="91"/>
      <c r="L195" s="92" t="s">
        <v>41</v>
      </c>
    </row>
    <row r="196" spans="1:20" ht="31.7" customHeight="1" thickBot="1" x14ac:dyDescent="0.3">
      <c r="A196" s="93" t="s">
        <v>1</v>
      </c>
      <c r="B196" s="420" t="str">
        <f>IF(ProjeNo&gt;0,ProjeNo,"")</f>
        <v/>
      </c>
      <c r="C196" s="421"/>
      <c r="D196" s="421"/>
      <c r="E196" s="421"/>
      <c r="F196" s="421"/>
      <c r="G196" s="421"/>
      <c r="H196" s="421"/>
      <c r="I196" s="421"/>
      <c r="J196" s="421"/>
      <c r="K196" s="421"/>
      <c r="L196" s="422"/>
    </row>
    <row r="197" spans="1:20" ht="31.7" customHeight="1" thickBot="1" x14ac:dyDescent="0.3">
      <c r="A197" s="94" t="s">
        <v>11</v>
      </c>
      <c r="B197" s="423" t="str">
        <f>IF(ProjeAdi&gt;0,ProjeAdi,"")</f>
        <v/>
      </c>
      <c r="C197" s="424"/>
      <c r="D197" s="424"/>
      <c r="E197" s="424"/>
      <c r="F197" s="424"/>
      <c r="G197" s="424"/>
      <c r="H197" s="424"/>
      <c r="I197" s="424"/>
      <c r="J197" s="424"/>
      <c r="K197" s="424"/>
      <c r="L197" s="425"/>
    </row>
    <row r="198" spans="1:20" ht="31.7" customHeight="1" thickBot="1" x14ac:dyDescent="0.3">
      <c r="A198" s="426" t="s">
        <v>7</v>
      </c>
      <c r="B198" s="426" t="s">
        <v>8</v>
      </c>
      <c r="C198" s="426" t="s">
        <v>34</v>
      </c>
      <c r="D198" s="426" t="s">
        <v>143</v>
      </c>
      <c r="E198" s="426" t="s">
        <v>35</v>
      </c>
      <c r="F198" s="426" t="s">
        <v>38</v>
      </c>
      <c r="G198" s="428" t="s">
        <v>36</v>
      </c>
      <c r="H198" s="430" t="s">
        <v>172</v>
      </c>
      <c r="I198" s="431"/>
      <c r="J198" s="431"/>
      <c r="K198" s="432"/>
      <c r="L198" s="426" t="s">
        <v>37</v>
      </c>
      <c r="O198" s="416" t="s">
        <v>42</v>
      </c>
      <c r="P198" s="416"/>
      <c r="Q198" s="416" t="s">
        <v>48</v>
      </c>
      <c r="R198" s="416"/>
      <c r="S198" s="416" t="s">
        <v>49</v>
      </c>
      <c r="T198" s="416"/>
    </row>
    <row r="199" spans="1:20" s="172" customFormat="1" ht="90.75" thickBot="1" x14ac:dyDescent="0.3">
      <c r="A199" s="427"/>
      <c r="B199" s="427"/>
      <c r="C199" s="427"/>
      <c r="D199" s="427"/>
      <c r="E199" s="427"/>
      <c r="F199" s="427"/>
      <c r="G199" s="429"/>
      <c r="H199" s="95" t="s">
        <v>140</v>
      </c>
      <c r="I199" s="95" t="s">
        <v>174</v>
      </c>
      <c r="J199" s="95" t="s">
        <v>182</v>
      </c>
      <c r="K199" s="95" t="s">
        <v>183</v>
      </c>
      <c r="L199" s="427"/>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IFERROR(IF(N200="EVET",VLOOKUP(YilDonem,SGKTAVAN,2,0)*0.2475,VLOOKUP(YilDonem,SGKTAVAN,2,0)*0.2175),0)</f>
        <v>0</v>
      </c>
      <c r="P200" s="255">
        <f t="shared" ref="P200:P219" si="50">IFERROR(IF(N200="EVET",0,VLOOKUP(YilDonem,SGKTAVAN,2,0)*0.02),0)</f>
        <v>0</v>
      </c>
      <c r="Q200" s="255">
        <f t="shared" ref="Q200:Q219" si="51">IF(N200="EVET",(D200+E200)*0.2475,(D200+E200)*0.2175)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17" t="s">
        <v>46</v>
      </c>
      <c r="B220" s="418"/>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46091</v>
      </c>
      <c r="C223" s="413" t="s">
        <v>44</v>
      </c>
      <c r="D223" s="413"/>
      <c r="E223" s="342" t="s">
        <v>180</v>
      </c>
      <c r="F223" s="344" t="str">
        <f>IF(kurulusyetkilisi&gt;0,kurulusyetkilisi,"")</f>
        <v/>
      </c>
      <c r="G223" s="342"/>
      <c r="H223" s="131"/>
      <c r="I223" s="131"/>
      <c r="J223" s="131"/>
    </row>
    <row r="224" spans="1:21" ht="19.5" x14ac:dyDescent="0.3">
      <c r="A224" s="346"/>
      <c r="B224" s="346"/>
      <c r="C224" s="413" t="s">
        <v>45</v>
      </c>
      <c r="D224" s="413"/>
      <c r="E224" s="414"/>
      <c r="F224" s="414"/>
      <c r="G224" s="414"/>
      <c r="H224" s="107"/>
      <c r="I224" s="107"/>
      <c r="J224" s="107"/>
    </row>
    <row r="225" spans="1:20" ht="15.75" x14ac:dyDescent="0.25">
      <c r="A225" s="415" t="s">
        <v>33</v>
      </c>
      <c r="B225" s="415"/>
      <c r="C225" s="415"/>
      <c r="D225" s="415"/>
      <c r="E225" s="415"/>
      <c r="F225" s="415"/>
      <c r="G225" s="415"/>
      <c r="H225" s="415"/>
      <c r="I225" s="415"/>
      <c r="J225" s="415"/>
      <c r="K225" s="415"/>
      <c r="L225" s="415"/>
      <c r="M225" s="170"/>
      <c r="N225" s="140"/>
      <c r="O225" s="270"/>
    </row>
    <row r="226" spans="1:20" x14ac:dyDescent="0.25">
      <c r="A226" s="419" t="str">
        <f>IF(YilDonem&lt;&gt;"",CONCATENATE(YilDonem," dönemi"),"")</f>
        <v/>
      </c>
      <c r="B226" s="419"/>
      <c r="C226" s="419"/>
      <c r="D226" s="419"/>
      <c r="E226" s="419"/>
      <c r="F226" s="419"/>
      <c r="G226" s="419"/>
      <c r="H226" s="419"/>
      <c r="I226" s="419"/>
      <c r="J226" s="419"/>
      <c r="K226" s="419"/>
      <c r="L226" s="419"/>
    </row>
    <row r="227" spans="1:20" ht="15.75" thickBot="1" x14ac:dyDescent="0.3">
      <c r="B227" s="91"/>
      <c r="C227" s="91"/>
      <c r="D227" s="91"/>
      <c r="E227" s="433" t="str">
        <f>IF(YilDonem&lt;&gt;"",CONCATENATE(IF(Dönem=1,"NİSAN",IF(Dönem=2,"EKİM","")),"  ayına aittir."),"")</f>
        <v/>
      </c>
      <c r="F227" s="433"/>
      <c r="G227" s="433"/>
      <c r="H227" s="433"/>
      <c r="I227" s="91"/>
      <c r="J227" s="91"/>
      <c r="K227" s="91"/>
      <c r="L227" s="92" t="s">
        <v>41</v>
      </c>
    </row>
    <row r="228" spans="1:20" ht="31.7" customHeight="1" thickBot="1" x14ac:dyDescent="0.3">
      <c r="A228" s="93" t="s">
        <v>1</v>
      </c>
      <c r="B228" s="420" t="str">
        <f>IF(ProjeNo&gt;0,ProjeNo,"")</f>
        <v/>
      </c>
      <c r="C228" s="421"/>
      <c r="D228" s="421"/>
      <c r="E228" s="421"/>
      <c r="F228" s="421"/>
      <c r="G228" s="421"/>
      <c r="H228" s="421"/>
      <c r="I228" s="421"/>
      <c r="J228" s="421"/>
      <c r="K228" s="421"/>
      <c r="L228" s="422"/>
    </row>
    <row r="229" spans="1:20" ht="31.7" customHeight="1" thickBot="1" x14ac:dyDescent="0.3">
      <c r="A229" s="94" t="s">
        <v>11</v>
      </c>
      <c r="B229" s="423" t="str">
        <f>IF(ProjeAdi&gt;0,ProjeAdi,"")</f>
        <v/>
      </c>
      <c r="C229" s="424"/>
      <c r="D229" s="424"/>
      <c r="E229" s="424"/>
      <c r="F229" s="424"/>
      <c r="G229" s="424"/>
      <c r="H229" s="424"/>
      <c r="I229" s="424"/>
      <c r="J229" s="424"/>
      <c r="K229" s="424"/>
      <c r="L229" s="425"/>
    </row>
    <row r="230" spans="1:20" ht="31.7" customHeight="1" thickBot="1" x14ac:dyDescent="0.3">
      <c r="A230" s="426" t="s">
        <v>7</v>
      </c>
      <c r="B230" s="426" t="s">
        <v>8</v>
      </c>
      <c r="C230" s="426" t="s">
        <v>34</v>
      </c>
      <c r="D230" s="426" t="s">
        <v>143</v>
      </c>
      <c r="E230" s="426" t="s">
        <v>35</v>
      </c>
      <c r="F230" s="426" t="s">
        <v>38</v>
      </c>
      <c r="G230" s="428" t="s">
        <v>36</v>
      </c>
      <c r="H230" s="430" t="s">
        <v>172</v>
      </c>
      <c r="I230" s="431"/>
      <c r="J230" s="431"/>
      <c r="K230" s="432"/>
      <c r="L230" s="426" t="s">
        <v>37</v>
      </c>
      <c r="O230" s="416" t="s">
        <v>42</v>
      </c>
      <c r="P230" s="416"/>
      <c r="Q230" s="416" t="s">
        <v>48</v>
      </c>
      <c r="R230" s="416"/>
      <c r="S230" s="416" t="s">
        <v>49</v>
      </c>
      <c r="T230" s="416"/>
    </row>
    <row r="231" spans="1:20" s="172" customFormat="1" ht="90.75" thickBot="1" x14ac:dyDescent="0.3">
      <c r="A231" s="427"/>
      <c r="B231" s="427"/>
      <c r="C231" s="427"/>
      <c r="D231" s="427"/>
      <c r="E231" s="427"/>
      <c r="F231" s="427"/>
      <c r="G231" s="429"/>
      <c r="H231" s="95" t="s">
        <v>140</v>
      </c>
      <c r="I231" s="95" t="s">
        <v>174</v>
      </c>
      <c r="J231" s="95" t="s">
        <v>182</v>
      </c>
      <c r="K231" s="95" t="s">
        <v>183</v>
      </c>
      <c r="L231" s="427"/>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IFERROR(IF(N232="EVET",VLOOKUP(YilDonem,SGKTAVAN,2,0)*0.2475,VLOOKUP(YilDonem,SGKTAVAN,2,0)*0.2175),0)</f>
        <v>0</v>
      </c>
      <c r="P232" s="255">
        <f t="shared" ref="P232:P251" si="58">IFERROR(IF(N232="EVET",0,VLOOKUP(YilDonem,SGKTAVAN,2,0)*0.02),0)</f>
        <v>0</v>
      </c>
      <c r="Q232" s="255">
        <f t="shared" ref="Q232:Q251" si="59">IF(N232="EVET",(D232+E232)*0.2475,(D232+E232)*0.2175)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17" t="s">
        <v>46</v>
      </c>
      <c r="B252" s="418"/>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46091</v>
      </c>
      <c r="C255" s="413" t="s">
        <v>44</v>
      </c>
      <c r="D255" s="413"/>
      <c r="E255" s="342" t="s">
        <v>180</v>
      </c>
      <c r="F255" s="344" t="str">
        <f>IF(kurulusyetkilisi&gt;0,kurulusyetkilisi,"")</f>
        <v/>
      </c>
      <c r="G255" s="342"/>
      <c r="H255" s="131"/>
      <c r="I255" s="131"/>
      <c r="J255" s="131"/>
    </row>
    <row r="256" spans="1:21" ht="19.5" x14ac:dyDescent="0.3">
      <c r="A256" s="346"/>
      <c r="B256" s="346"/>
      <c r="C256" s="413" t="s">
        <v>45</v>
      </c>
      <c r="D256" s="413"/>
      <c r="E256" s="414"/>
      <c r="F256" s="414"/>
      <c r="G256" s="414"/>
      <c r="H256" s="107"/>
      <c r="I256" s="107"/>
      <c r="J256" s="107"/>
    </row>
    <row r="257" spans="1:20" ht="15.75" x14ac:dyDescent="0.25">
      <c r="A257" s="415" t="s">
        <v>33</v>
      </c>
      <c r="B257" s="415"/>
      <c r="C257" s="415"/>
      <c r="D257" s="415"/>
      <c r="E257" s="415"/>
      <c r="F257" s="415"/>
      <c r="G257" s="415"/>
      <c r="H257" s="415"/>
      <c r="I257" s="415"/>
      <c r="J257" s="415"/>
      <c r="K257" s="415"/>
      <c r="L257" s="415"/>
      <c r="M257" s="170"/>
      <c r="N257" s="140"/>
      <c r="O257" s="270"/>
    </row>
    <row r="258" spans="1:20" x14ac:dyDescent="0.25">
      <c r="A258" s="419" t="str">
        <f>IF(YilDonem&lt;&gt;"",CONCATENATE(YilDonem," dönemi"),"")</f>
        <v/>
      </c>
      <c r="B258" s="419"/>
      <c r="C258" s="419"/>
      <c r="D258" s="419"/>
      <c r="E258" s="419"/>
      <c r="F258" s="419"/>
      <c r="G258" s="419"/>
      <c r="H258" s="419"/>
      <c r="I258" s="419"/>
      <c r="J258" s="419"/>
      <c r="K258" s="419"/>
      <c r="L258" s="419"/>
    </row>
    <row r="259" spans="1:20" ht="15.75" thickBot="1" x14ac:dyDescent="0.3">
      <c r="B259" s="91"/>
      <c r="C259" s="91"/>
      <c r="D259" s="91"/>
      <c r="E259" s="433" t="str">
        <f>IF(YilDonem&lt;&gt;"",CONCATENATE(IF(Dönem=1,"NİSAN",IF(Dönem=2,"EKİM","")),"  ayına aittir."),"")</f>
        <v/>
      </c>
      <c r="F259" s="433"/>
      <c r="G259" s="433"/>
      <c r="H259" s="433"/>
      <c r="I259" s="91"/>
      <c r="J259" s="91"/>
      <c r="K259" s="91"/>
      <c r="L259" s="92" t="s">
        <v>41</v>
      </c>
    </row>
    <row r="260" spans="1:20" ht="31.7" customHeight="1" thickBot="1" x14ac:dyDescent="0.3">
      <c r="A260" s="93" t="s">
        <v>1</v>
      </c>
      <c r="B260" s="420" t="str">
        <f>IF(ProjeNo&gt;0,ProjeNo,"")</f>
        <v/>
      </c>
      <c r="C260" s="421"/>
      <c r="D260" s="421"/>
      <c r="E260" s="421"/>
      <c r="F260" s="421"/>
      <c r="G260" s="421"/>
      <c r="H260" s="421"/>
      <c r="I260" s="421"/>
      <c r="J260" s="421"/>
      <c r="K260" s="421"/>
      <c r="L260" s="422"/>
    </row>
    <row r="261" spans="1:20" ht="31.7" customHeight="1" thickBot="1" x14ac:dyDescent="0.3">
      <c r="A261" s="94" t="s">
        <v>11</v>
      </c>
      <c r="B261" s="423" t="str">
        <f>IF(ProjeAdi&gt;0,ProjeAdi,"")</f>
        <v/>
      </c>
      <c r="C261" s="424"/>
      <c r="D261" s="424"/>
      <c r="E261" s="424"/>
      <c r="F261" s="424"/>
      <c r="G261" s="424"/>
      <c r="H261" s="424"/>
      <c r="I261" s="424"/>
      <c r="J261" s="424"/>
      <c r="K261" s="424"/>
      <c r="L261" s="425"/>
    </row>
    <row r="262" spans="1:20" ht="31.7" customHeight="1" thickBot="1" x14ac:dyDescent="0.3">
      <c r="A262" s="426" t="s">
        <v>7</v>
      </c>
      <c r="B262" s="426" t="s">
        <v>8</v>
      </c>
      <c r="C262" s="426" t="s">
        <v>34</v>
      </c>
      <c r="D262" s="426" t="s">
        <v>143</v>
      </c>
      <c r="E262" s="426" t="s">
        <v>35</v>
      </c>
      <c r="F262" s="426" t="s">
        <v>38</v>
      </c>
      <c r="G262" s="428" t="s">
        <v>36</v>
      </c>
      <c r="H262" s="430" t="s">
        <v>172</v>
      </c>
      <c r="I262" s="431"/>
      <c r="J262" s="431"/>
      <c r="K262" s="432"/>
      <c r="L262" s="426" t="s">
        <v>37</v>
      </c>
      <c r="O262" s="416" t="s">
        <v>42</v>
      </c>
      <c r="P262" s="416"/>
      <c r="Q262" s="416" t="s">
        <v>48</v>
      </c>
      <c r="R262" s="416"/>
      <c r="S262" s="416" t="s">
        <v>49</v>
      </c>
      <c r="T262" s="416"/>
    </row>
    <row r="263" spans="1:20" s="172" customFormat="1" ht="90.75" thickBot="1" x14ac:dyDescent="0.3">
      <c r="A263" s="427"/>
      <c r="B263" s="427"/>
      <c r="C263" s="427"/>
      <c r="D263" s="427"/>
      <c r="E263" s="427"/>
      <c r="F263" s="427"/>
      <c r="G263" s="429"/>
      <c r="H263" s="95" t="s">
        <v>140</v>
      </c>
      <c r="I263" s="95" t="s">
        <v>174</v>
      </c>
      <c r="J263" s="95" t="s">
        <v>182</v>
      </c>
      <c r="K263" s="95" t="s">
        <v>183</v>
      </c>
      <c r="L263" s="427"/>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IFERROR(IF(N264="EVET",VLOOKUP(YilDonem,SGKTAVAN,2,0)*0.2475,VLOOKUP(YilDonem,SGKTAVAN,2,0)*0.2175),0)</f>
        <v>0</v>
      </c>
      <c r="P264" s="255">
        <f t="shared" ref="P264:P283" si="66">IFERROR(IF(N264="EVET",0,VLOOKUP(YilDonem,SGKTAVAN,2,0)*0.02),0)</f>
        <v>0</v>
      </c>
      <c r="Q264" s="255">
        <f t="shared" ref="Q264:Q283" si="67">IF(N264="EVET",(D264+E264)*0.2475,(D264+E264)*0.2175)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17" t="s">
        <v>46</v>
      </c>
      <c r="B284" s="418"/>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46091</v>
      </c>
      <c r="C287" s="413" t="s">
        <v>44</v>
      </c>
      <c r="D287" s="413"/>
      <c r="E287" s="342" t="s">
        <v>180</v>
      </c>
      <c r="F287" s="344" t="str">
        <f>IF(kurulusyetkilisi&gt;0,kurulusyetkilisi,"")</f>
        <v/>
      </c>
      <c r="G287" s="342"/>
      <c r="H287" s="131"/>
      <c r="I287" s="131"/>
      <c r="J287" s="131"/>
    </row>
    <row r="288" spans="1:21" ht="19.5" x14ac:dyDescent="0.3">
      <c r="A288" s="346"/>
      <c r="B288" s="346"/>
      <c r="C288" s="413" t="s">
        <v>45</v>
      </c>
      <c r="D288" s="413"/>
      <c r="E288" s="414"/>
      <c r="F288" s="414"/>
      <c r="G288" s="414"/>
      <c r="H288" s="107"/>
      <c r="I288" s="107"/>
      <c r="J288" s="107"/>
    </row>
    <row r="289" spans="1:20" ht="15.75" x14ac:dyDescent="0.25">
      <c r="A289" s="415" t="s">
        <v>33</v>
      </c>
      <c r="B289" s="415"/>
      <c r="C289" s="415"/>
      <c r="D289" s="415"/>
      <c r="E289" s="415"/>
      <c r="F289" s="415"/>
      <c r="G289" s="415"/>
      <c r="H289" s="415"/>
      <c r="I289" s="415"/>
      <c r="J289" s="415"/>
      <c r="K289" s="415"/>
      <c r="L289" s="415"/>
      <c r="M289" s="170"/>
      <c r="N289" s="140"/>
      <c r="O289" s="270"/>
    </row>
    <row r="290" spans="1:20" x14ac:dyDescent="0.25">
      <c r="A290" s="419" t="str">
        <f>IF(YilDonem&lt;&gt;"",CONCATENATE(YilDonem," dönemi"),"")</f>
        <v/>
      </c>
      <c r="B290" s="419"/>
      <c r="C290" s="419"/>
      <c r="D290" s="419"/>
      <c r="E290" s="419"/>
      <c r="F290" s="419"/>
      <c r="G290" s="419"/>
      <c r="H290" s="419"/>
      <c r="I290" s="419"/>
      <c r="J290" s="419"/>
      <c r="K290" s="419"/>
      <c r="L290" s="419"/>
    </row>
    <row r="291" spans="1:20" ht="15.75" thickBot="1" x14ac:dyDescent="0.3">
      <c r="B291" s="91"/>
      <c r="C291" s="91"/>
      <c r="D291" s="91"/>
      <c r="E291" s="433" t="str">
        <f>IF(YilDonem&lt;&gt;"",CONCATENATE(IF(Dönem=1,"NİSAN",IF(Dönem=2,"EKİM","")),"  ayına aittir."),"")</f>
        <v/>
      </c>
      <c r="F291" s="433"/>
      <c r="G291" s="433"/>
      <c r="H291" s="433"/>
      <c r="I291" s="91"/>
      <c r="J291" s="91"/>
      <c r="K291" s="91"/>
      <c r="L291" s="92" t="s">
        <v>41</v>
      </c>
    </row>
    <row r="292" spans="1:20" ht="31.7" customHeight="1" thickBot="1" x14ac:dyDescent="0.3">
      <c r="A292" s="93" t="s">
        <v>1</v>
      </c>
      <c r="B292" s="420" t="str">
        <f>IF(ProjeNo&gt;0,ProjeNo,"")</f>
        <v/>
      </c>
      <c r="C292" s="421"/>
      <c r="D292" s="421"/>
      <c r="E292" s="421"/>
      <c r="F292" s="421"/>
      <c r="G292" s="421"/>
      <c r="H292" s="421"/>
      <c r="I292" s="421"/>
      <c r="J292" s="421"/>
      <c r="K292" s="421"/>
      <c r="L292" s="422"/>
    </row>
    <row r="293" spans="1:20" ht="31.7" customHeight="1" thickBot="1" x14ac:dyDescent="0.3">
      <c r="A293" s="94" t="s">
        <v>11</v>
      </c>
      <c r="B293" s="423" t="str">
        <f>IF(ProjeAdi&gt;0,ProjeAdi,"")</f>
        <v/>
      </c>
      <c r="C293" s="424"/>
      <c r="D293" s="424"/>
      <c r="E293" s="424"/>
      <c r="F293" s="424"/>
      <c r="G293" s="424"/>
      <c r="H293" s="424"/>
      <c r="I293" s="424"/>
      <c r="J293" s="424"/>
      <c r="K293" s="424"/>
      <c r="L293" s="425"/>
    </row>
    <row r="294" spans="1:20" ht="31.7" customHeight="1" thickBot="1" x14ac:dyDescent="0.3">
      <c r="A294" s="426" t="s">
        <v>7</v>
      </c>
      <c r="B294" s="426" t="s">
        <v>8</v>
      </c>
      <c r="C294" s="426" t="s">
        <v>34</v>
      </c>
      <c r="D294" s="426" t="s">
        <v>143</v>
      </c>
      <c r="E294" s="426" t="s">
        <v>35</v>
      </c>
      <c r="F294" s="426" t="s">
        <v>38</v>
      </c>
      <c r="G294" s="428" t="s">
        <v>36</v>
      </c>
      <c r="H294" s="430" t="s">
        <v>172</v>
      </c>
      <c r="I294" s="431"/>
      <c r="J294" s="431"/>
      <c r="K294" s="432"/>
      <c r="L294" s="426" t="s">
        <v>37</v>
      </c>
      <c r="O294" s="416" t="s">
        <v>42</v>
      </c>
      <c r="P294" s="416"/>
      <c r="Q294" s="416" t="s">
        <v>48</v>
      </c>
      <c r="R294" s="416"/>
      <c r="S294" s="416" t="s">
        <v>49</v>
      </c>
      <c r="T294" s="416"/>
    </row>
    <row r="295" spans="1:20" s="172" customFormat="1" ht="90.75" thickBot="1" x14ac:dyDescent="0.3">
      <c r="A295" s="427"/>
      <c r="B295" s="427"/>
      <c r="C295" s="427"/>
      <c r="D295" s="427"/>
      <c r="E295" s="427"/>
      <c r="F295" s="427"/>
      <c r="G295" s="429"/>
      <c r="H295" s="95" t="s">
        <v>140</v>
      </c>
      <c r="I295" s="95" t="s">
        <v>174</v>
      </c>
      <c r="J295" s="95" t="s">
        <v>182</v>
      </c>
      <c r="K295" s="95" t="s">
        <v>183</v>
      </c>
      <c r="L295" s="427"/>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IFERROR(IF(N296="EVET",VLOOKUP(YilDonem,SGKTAVAN,2,0)*0.2475,VLOOKUP(YilDonem,SGKTAVAN,2,0)*0.2175),0)</f>
        <v>0</v>
      </c>
      <c r="P296" s="255">
        <f t="shared" ref="P296:P315" si="74">IFERROR(IF(N296="EVET",0,VLOOKUP(YilDonem,SGKTAVAN,2,0)*0.02),0)</f>
        <v>0</v>
      </c>
      <c r="Q296" s="255">
        <f t="shared" ref="Q296:Q315" si="75">IF(N296="EVET",(D296+E296)*0.2475,(D296+E296)*0.2175)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17" t="s">
        <v>46</v>
      </c>
      <c r="B316" s="418"/>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46091</v>
      </c>
      <c r="C319" s="413" t="s">
        <v>44</v>
      </c>
      <c r="D319" s="413"/>
      <c r="E319" s="342" t="s">
        <v>180</v>
      </c>
      <c r="F319" s="344" t="str">
        <f>IF(kurulusyetkilisi&gt;0,kurulusyetkilisi,"")</f>
        <v/>
      </c>
      <c r="G319" s="342"/>
      <c r="H319" s="131"/>
      <c r="I319" s="131"/>
      <c r="J319" s="131"/>
    </row>
    <row r="320" spans="1:21" ht="19.5" x14ac:dyDescent="0.3">
      <c r="A320" s="346"/>
      <c r="B320" s="346"/>
      <c r="C320" s="413" t="s">
        <v>45</v>
      </c>
      <c r="D320" s="413"/>
      <c r="E320" s="414"/>
      <c r="F320" s="414"/>
      <c r="G320" s="414"/>
      <c r="H320" s="107"/>
      <c r="I320" s="107"/>
      <c r="J320" s="107"/>
    </row>
  </sheetData>
  <sheetProtection algorithmName="SHA-512" hashValue="AJW8xAAhXPyracZnNxoYA9lqWSeYrJXlfFcltZ3LUSjdzUQgLCNAaVIzVljOMWkeniZrVD9PPZb22DPqhW7RQg==" saltValue="O8eqOCHgEHh8CWv5FGb1rQ=="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whole" allowBlank="1" showInputMessage="1" showErrorMessage="1" error="Prim Gün Sayısı en fazla 30 olabilir." sqref="C8:C27 C40:C59 C72:C91 C104:C123 C136:C155 C168:C187 C200:C219 C232:C251 C264:C283 C296:C315" xr:uid="{00000000-0002-0000-08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8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8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9"/>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5" t="s">
        <v>33</v>
      </c>
      <c r="B1" s="415"/>
      <c r="C1" s="415"/>
      <c r="D1" s="415"/>
      <c r="E1" s="415"/>
      <c r="F1" s="415"/>
      <c r="G1" s="415"/>
      <c r="H1" s="415"/>
      <c r="I1" s="415"/>
      <c r="J1" s="415"/>
      <c r="K1" s="415"/>
      <c r="L1" s="415"/>
      <c r="M1" s="170"/>
      <c r="N1" s="140"/>
      <c r="O1" s="270"/>
      <c r="V1" s="203" t="str">
        <f>CONCATENATE("A1:L",SUM(U:U)*32)</f>
        <v>A1:L32</v>
      </c>
    </row>
    <row r="2" spans="1:27" x14ac:dyDescent="0.25">
      <c r="A2" s="419" t="str">
        <f>IF(YilDonem&lt;&gt;"",CONCATENATE(YilDonem," dönemi"),"")</f>
        <v/>
      </c>
      <c r="B2" s="419"/>
      <c r="C2" s="419"/>
      <c r="D2" s="419"/>
      <c r="E2" s="419"/>
      <c r="F2" s="419"/>
      <c r="G2" s="419"/>
      <c r="H2" s="419"/>
      <c r="I2" s="419"/>
      <c r="J2" s="419"/>
      <c r="K2" s="419"/>
      <c r="L2" s="419"/>
    </row>
    <row r="3" spans="1:27" ht="15.75" thickBot="1" x14ac:dyDescent="0.3">
      <c r="B3" s="91"/>
      <c r="C3" s="91"/>
      <c r="D3" s="91"/>
      <c r="E3" s="433" t="str">
        <f>IF(YilDonem&lt;&gt;"",CONCATENATE(IF(Dönem=1,"MAYIS",IF(Dönem=2,"KASIM","")),"  ayına aittir."),"")</f>
        <v/>
      </c>
      <c r="F3" s="433"/>
      <c r="G3" s="433"/>
      <c r="H3" s="433"/>
      <c r="I3" s="91"/>
      <c r="J3" s="91"/>
      <c r="K3" s="91"/>
      <c r="L3" s="92" t="s">
        <v>41</v>
      </c>
    </row>
    <row r="4" spans="1:27" ht="31.7" customHeight="1" thickBot="1" x14ac:dyDescent="0.3">
      <c r="A4" s="93" t="s">
        <v>1</v>
      </c>
      <c r="B4" s="420" t="str">
        <f>IF(ProjeNo&gt;0,ProjeNo,"")</f>
        <v/>
      </c>
      <c r="C4" s="421"/>
      <c r="D4" s="421"/>
      <c r="E4" s="421"/>
      <c r="F4" s="421"/>
      <c r="G4" s="421"/>
      <c r="H4" s="421"/>
      <c r="I4" s="421"/>
      <c r="J4" s="421"/>
      <c r="K4" s="421"/>
      <c r="L4" s="422"/>
    </row>
    <row r="5" spans="1:27" ht="31.7" customHeight="1" thickBot="1" x14ac:dyDescent="0.3">
      <c r="A5" s="94" t="s">
        <v>11</v>
      </c>
      <c r="B5" s="423" t="str">
        <f>IF(ProjeAdi&gt;0,ProjeAdi,"")</f>
        <v/>
      </c>
      <c r="C5" s="424"/>
      <c r="D5" s="424"/>
      <c r="E5" s="424"/>
      <c r="F5" s="424"/>
      <c r="G5" s="424"/>
      <c r="H5" s="424"/>
      <c r="I5" s="424"/>
      <c r="J5" s="424"/>
      <c r="K5" s="424"/>
      <c r="L5" s="425"/>
    </row>
    <row r="6" spans="1:27" ht="31.7" customHeight="1" thickBot="1" x14ac:dyDescent="0.3">
      <c r="A6" s="426" t="s">
        <v>7</v>
      </c>
      <c r="B6" s="426" t="s">
        <v>8</v>
      </c>
      <c r="C6" s="426" t="s">
        <v>34</v>
      </c>
      <c r="D6" s="426" t="s">
        <v>143</v>
      </c>
      <c r="E6" s="426" t="s">
        <v>35</v>
      </c>
      <c r="F6" s="426" t="s">
        <v>38</v>
      </c>
      <c r="G6" s="436" t="s">
        <v>36</v>
      </c>
      <c r="H6" s="435" t="s">
        <v>172</v>
      </c>
      <c r="I6" s="436"/>
      <c r="J6" s="436"/>
      <c r="K6" s="437"/>
      <c r="L6" s="426" t="s">
        <v>37</v>
      </c>
      <c r="O6" s="416" t="s">
        <v>42</v>
      </c>
      <c r="P6" s="416"/>
      <c r="Q6" s="416" t="s">
        <v>48</v>
      </c>
      <c r="R6" s="416"/>
      <c r="S6" s="416" t="s">
        <v>49</v>
      </c>
      <c r="T6" s="416"/>
    </row>
    <row r="7" spans="1:27" s="172" customFormat="1" ht="90.75" thickBot="1" x14ac:dyDescent="0.3">
      <c r="A7" s="427"/>
      <c r="B7" s="427"/>
      <c r="C7" s="427"/>
      <c r="D7" s="427"/>
      <c r="E7" s="427"/>
      <c r="F7" s="427"/>
      <c r="G7" s="438"/>
      <c r="H7" s="95" t="s">
        <v>140</v>
      </c>
      <c r="I7" s="95" t="s">
        <v>174</v>
      </c>
      <c r="J7" s="95" t="s">
        <v>182</v>
      </c>
      <c r="K7" s="95" t="s">
        <v>183</v>
      </c>
      <c r="L7" s="434"/>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17" t="s">
        <v>46</v>
      </c>
      <c r="B28" s="418"/>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46091</v>
      </c>
      <c r="C31" s="413" t="s">
        <v>44</v>
      </c>
      <c r="D31" s="413"/>
      <c r="E31" s="342" t="s">
        <v>180</v>
      </c>
      <c r="F31" s="344" t="str">
        <f>IF(kurulusyetkilisi&gt;0,kurulusyetkilisi,"")</f>
        <v/>
      </c>
      <c r="G31" s="342"/>
      <c r="H31" s="345"/>
      <c r="I31" s="131"/>
      <c r="J31" s="131"/>
    </row>
    <row r="32" spans="1:21" ht="19.5" x14ac:dyDescent="0.3">
      <c r="A32" s="346"/>
      <c r="B32" s="346"/>
      <c r="C32" s="413" t="s">
        <v>45</v>
      </c>
      <c r="D32" s="413"/>
      <c r="E32" s="414"/>
      <c r="F32" s="414"/>
      <c r="G32" s="414"/>
      <c r="H32" s="347"/>
      <c r="I32" s="107"/>
      <c r="J32" s="107"/>
    </row>
    <row r="33" spans="1:20" ht="15.75" x14ac:dyDescent="0.25">
      <c r="A33" s="415" t="s">
        <v>33</v>
      </c>
      <c r="B33" s="415"/>
      <c r="C33" s="415"/>
      <c r="D33" s="415"/>
      <c r="E33" s="415"/>
      <c r="F33" s="415"/>
      <c r="G33" s="415"/>
      <c r="H33" s="415"/>
      <c r="I33" s="415"/>
      <c r="J33" s="415"/>
      <c r="K33" s="415"/>
      <c r="L33" s="415"/>
      <c r="M33" s="170"/>
      <c r="N33" s="140"/>
      <c r="O33" s="270"/>
    </row>
    <row r="34" spans="1:20" x14ac:dyDescent="0.25">
      <c r="A34" s="419" t="str">
        <f>IF(YilDonem&lt;&gt;"",CONCATENATE(YilDonem," dönemi"),"")</f>
        <v/>
      </c>
      <c r="B34" s="419"/>
      <c r="C34" s="419"/>
      <c r="D34" s="419"/>
      <c r="E34" s="419"/>
      <c r="F34" s="419"/>
      <c r="G34" s="419"/>
      <c r="H34" s="419"/>
      <c r="I34" s="419"/>
      <c r="J34" s="419"/>
      <c r="K34" s="419"/>
      <c r="L34" s="419"/>
    </row>
    <row r="35" spans="1:20" ht="15.75" thickBot="1" x14ac:dyDescent="0.3">
      <c r="B35" s="91"/>
      <c r="C35" s="91"/>
      <c r="D35" s="91"/>
      <c r="E35" s="433" t="str">
        <f>IF(YilDonem&lt;&gt;"",CONCATENATE(IF(Dönem=1,"MAYIS",IF(Dönem=2,"KASIM","")),"  ayına aittir."),"")</f>
        <v/>
      </c>
      <c r="F35" s="433"/>
      <c r="G35" s="433"/>
      <c r="H35" s="433"/>
      <c r="I35" s="91"/>
      <c r="J35" s="91"/>
      <c r="K35" s="91"/>
      <c r="L35" s="92" t="s">
        <v>41</v>
      </c>
    </row>
    <row r="36" spans="1:20" ht="31.7" customHeight="1" thickBot="1" x14ac:dyDescent="0.3">
      <c r="A36" s="93" t="s">
        <v>1</v>
      </c>
      <c r="B36" s="420" t="str">
        <f>IF(ProjeNo&gt;0,ProjeNo,"")</f>
        <v/>
      </c>
      <c r="C36" s="421"/>
      <c r="D36" s="421"/>
      <c r="E36" s="421"/>
      <c r="F36" s="421"/>
      <c r="G36" s="421"/>
      <c r="H36" s="421"/>
      <c r="I36" s="421"/>
      <c r="J36" s="421"/>
      <c r="K36" s="421"/>
      <c r="L36" s="422"/>
    </row>
    <row r="37" spans="1:20" ht="31.7" customHeight="1" thickBot="1" x14ac:dyDescent="0.3">
      <c r="A37" s="94" t="s">
        <v>11</v>
      </c>
      <c r="B37" s="423" t="str">
        <f>IF(ProjeAdi&gt;0,ProjeAdi,"")</f>
        <v/>
      </c>
      <c r="C37" s="424"/>
      <c r="D37" s="424"/>
      <c r="E37" s="424"/>
      <c r="F37" s="424"/>
      <c r="G37" s="424"/>
      <c r="H37" s="424"/>
      <c r="I37" s="424"/>
      <c r="J37" s="424"/>
      <c r="K37" s="424"/>
      <c r="L37" s="425"/>
    </row>
    <row r="38" spans="1:20" ht="31.7" customHeight="1" thickBot="1" x14ac:dyDescent="0.3">
      <c r="A38" s="426" t="s">
        <v>7</v>
      </c>
      <c r="B38" s="426" t="s">
        <v>8</v>
      </c>
      <c r="C38" s="426" t="s">
        <v>34</v>
      </c>
      <c r="D38" s="426" t="s">
        <v>143</v>
      </c>
      <c r="E38" s="426" t="s">
        <v>35</v>
      </c>
      <c r="F38" s="426" t="s">
        <v>38</v>
      </c>
      <c r="G38" s="428" t="s">
        <v>36</v>
      </c>
      <c r="H38" s="430" t="s">
        <v>172</v>
      </c>
      <c r="I38" s="431"/>
      <c r="J38" s="431"/>
      <c r="K38" s="432"/>
      <c r="L38" s="426" t="s">
        <v>37</v>
      </c>
      <c r="O38" s="416" t="s">
        <v>42</v>
      </c>
      <c r="P38" s="416"/>
      <c r="Q38" s="416" t="s">
        <v>48</v>
      </c>
      <c r="R38" s="416"/>
      <c r="S38" s="416" t="s">
        <v>49</v>
      </c>
      <c r="T38" s="416"/>
    </row>
    <row r="39" spans="1:20" s="172" customFormat="1" ht="90.75" thickBot="1" x14ac:dyDescent="0.3">
      <c r="A39" s="427"/>
      <c r="B39" s="427"/>
      <c r="C39" s="427"/>
      <c r="D39" s="427"/>
      <c r="E39" s="427"/>
      <c r="F39" s="427"/>
      <c r="G39" s="429"/>
      <c r="H39" s="95" t="s">
        <v>140</v>
      </c>
      <c r="I39" s="95" t="s">
        <v>174</v>
      </c>
      <c r="J39" s="95" t="s">
        <v>182</v>
      </c>
      <c r="K39" s="95" t="s">
        <v>183</v>
      </c>
      <c r="L39" s="427"/>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IFERROR(IF(N40="EVET",VLOOKUP(YilDonem,SGKTAVAN,2,0)*0.2475,VLOOKUP(YilDonem,SGKTAVAN,2,0)*0.2175),0)</f>
        <v>0</v>
      </c>
      <c r="P40" s="255">
        <f t="shared" ref="P40:P59" si="10">IFERROR(IF(N40="EVET",0,VLOOKUP(YilDonem,SGKTAVAN,2,0)*0.02),0)</f>
        <v>0</v>
      </c>
      <c r="Q40" s="255">
        <f t="shared" ref="Q40:Q59" si="11">IF(N40="EVET",(D40+E40)*0.2475,(D40+E40)*0.2175)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17" t="s">
        <v>46</v>
      </c>
      <c r="B60" s="418"/>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46091</v>
      </c>
      <c r="C63" s="413" t="s">
        <v>44</v>
      </c>
      <c r="D63" s="413"/>
      <c r="E63" s="342" t="s">
        <v>180</v>
      </c>
      <c r="F63" s="344" t="str">
        <f>IF(kurulusyetkilisi&gt;0,kurulusyetkilisi,"")</f>
        <v/>
      </c>
      <c r="G63" s="342"/>
      <c r="H63" s="131"/>
      <c r="I63" s="131"/>
      <c r="J63" s="131"/>
    </row>
    <row r="64" spans="1:21" ht="19.5" x14ac:dyDescent="0.3">
      <c r="A64" s="346"/>
      <c r="B64" s="346"/>
      <c r="C64" s="413" t="s">
        <v>45</v>
      </c>
      <c r="D64" s="413"/>
      <c r="E64" s="414"/>
      <c r="F64" s="414"/>
      <c r="G64" s="414"/>
      <c r="H64" s="107"/>
      <c r="I64" s="107"/>
      <c r="J64" s="107"/>
    </row>
    <row r="65" spans="1:20" ht="15.75" x14ac:dyDescent="0.25">
      <c r="A65" s="415" t="s">
        <v>33</v>
      </c>
      <c r="B65" s="415"/>
      <c r="C65" s="415"/>
      <c r="D65" s="415"/>
      <c r="E65" s="415"/>
      <c r="F65" s="415"/>
      <c r="G65" s="415"/>
      <c r="H65" s="415"/>
      <c r="I65" s="415"/>
      <c r="J65" s="415"/>
      <c r="K65" s="415"/>
      <c r="L65" s="415"/>
      <c r="M65" s="170"/>
      <c r="N65" s="140"/>
      <c r="O65" s="270"/>
    </row>
    <row r="66" spans="1:20" x14ac:dyDescent="0.25">
      <c r="A66" s="419" t="str">
        <f>IF(YilDonem&lt;&gt;"",CONCATENATE(YilDonem," dönemi"),"")</f>
        <v/>
      </c>
      <c r="B66" s="419"/>
      <c r="C66" s="419"/>
      <c r="D66" s="419"/>
      <c r="E66" s="419"/>
      <c r="F66" s="419"/>
      <c r="G66" s="419"/>
      <c r="H66" s="419"/>
      <c r="I66" s="419"/>
      <c r="J66" s="419"/>
      <c r="K66" s="419"/>
      <c r="L66" s="419"/>
    </row>
    <row r="67" spans="1:20" ht="15.75" thickBot="1" x14ac:dyDescent="0.3">
      <c r="B67" s="91"/>
      <c r="C67" s="91"/>
      <c r="D67" s="91"/>
      <c r="E67" s="433" t="str">
        <f>IF(YilDonem&lt;&gt;"",CONCATENATE(IF(Dönem=1,"MAYIS",IF(Dönem=2,"KASIM","")),"  ayına aittir."),"")</f>
        <v/>
      </c>
      <c r="F67" s="433"/>
      <c r="G67" s="433"/>
      <c r="H67" s="433"/>
      <c r="I67" s="91"/>
      <c r="J67" s="91"/>
      <c r="K67" s="91"/>
      <c r="L67" s="92" t="s">
        <v>41</v>
      </c>
    </row>
    <row r="68" spans="1:20" ht="31.7" customHeight="1" thickBot="1" x14ac:dyDescent="0.3">
      <c r="A68" s="93" t="s">
        <v>1</v>
      </c>
      <c r="B68" s="420" t="str">
        <f>IF(ProjeNo&gt;0,ProjeNo,"")</f>
        <v/>
      </c>
      <c r="C68" s="421"/>
      <c r="D68" s="421"/>
      <c r="E68" s="421"/>
      <c r="F68" s="421"/>
      <c r="G68" s="421"/>
      <c r="H68" s="421"/>
      <c r="I68" s="421"/>
      <c r="J68" s="421"/>
      <c r="K68" s="421"/>
      <c r="L68" s="422"/>
    </row>
    <row r="69" spans="1:20" ht="31.7" customHeight="1" thickBot="1" x14ac:dyDescent="0.3">
      <c r="A69" s="94" t="s">
        <v>11</v>
      </c>
      <c r="B69" s="423" t="str">
        <f>IF(ProjeAdi&gt;0,ProjeAdi,"")</f>
        <v/>
      </c>
      <c r="C69" s="424"/>
      <c r="D69" s="424"/>
      <c r="E69" s="424"/>
      <c r="F69" s="424"/>
      <c r="G69" s="424"/>
      <c r="H69" s="424"/>
      <c r="I69" s="424"/>
      <c r="J69" s="424"/>
      <c r="K69" s="424"/>
      <c r="L69" s="425"/>
    </row>
    <row r="70" spans="1:20" ht="31.7" customHeight="1" thickBot="1" x14ac:dyDescent="0.3">
      <c r="A70" s="426" t="s">
        <v>7</v>
      </c>
      <c r="B70" s="426" t="s">
        <v>8</v>
      </c>
      <c r="C70" s="426" t="s">
        <v>34</v>
      </c>
      <c r="D70" s="426" t="s">
        <v>143</v>
      </c>
      <c r="E70" s="426" t="s">
        <v>35</v>
      </c>
      <c r="F70" s="426" t="s">
        <v>38</v>
      </c>
      <c r="G70" s="428" t="s">
        <v>36</v>
      </c>
      <c r="H70" s="430" t="s">
        <v>172</v>
      </c>
      <c r="I70" s="431"/>
      <c r="J70" s="431"/>
      <c r="K70" s="432"/>
      <c r="L70" s="426" t="s">
        <v>37</v>
      </c>
      <c r="O70" s="416" t="s">
        <v>42</v>
      </c>
      <c r="P70" s="416"/>
      <c r="Q70" s="416" t="s">
        <v>48</v>
      </c>
      <c r="R70" s="416"/>
      <c r="S70" s="416" t="s">
        <v>49</v>
      </c>
      <c r="T70" s="416"/>
    </row>
    <row r="71" spans="1:20" s="172" customFormat="1" ht="90.75" thickBot="1" x14ac:dyDescent="0.3">
      <c r="A71" s="427"/>
      <c r="B71" s="427"/>
      <c r="C71" s="427"/>
      <c r="D71" s="427"/>
      <c r="E71" s="427"/>
      <c r="F71" s="427"/>
      <c r="G71" s="429"/>
      <c r="H71" s="95" t="s">
        <v>140</v>
      </c>
      <c r="I71" s="95" t="s">
        <v>174</v>
      </c>
      <c r="J71" s="95" t="s">
        <v>182</v>
      </c>
      <c r="K71" s="95" t="s">
        <v>183</v>
      </c>
      <c r="L71" s="427"/>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IFERROR(IF(N72="EVET",VLOOKUP(YilDonem,SGKTAVAN,2,0)*0.2475,VLOOKUP(YilDonem,SGKTAVAN,2,0)*0.2175),0)</f>
        <v>0</v>
      </c>
      <c r="P72" s="255">
        <f t="shared" ref="P72:P91" si="18">IFERROR(IF(N72="EVET",0,VLOOKUP(YilDonem,SGKTAVAN,2,0)*0.02),0)</f>
        <v>0</v>
      </c>
      <c r="Q72" s="255">
        <f t="shared" ref="Q72:Q91" si="19">IF(N72="EVET",(D72+E72)*0.2475,(D72+E72)*0.2175)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17" t="s">
        <v>46</v>
      </c>
      <c r="B92" s="418"/>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46091</v>
      </c>
      <c r="C95" s="413" t="s">
        <v>44</v>
      </c>
      <c r="D95" s="413"/>
      <c r="E95" s="342" t="s">
        <v>180</v>
      </c>
      <c r="F95" s="344" t="str">
        <f>IF(kurulusyetkilisi&gt;0,kurulusyetkilisi,"")</f>
        <v/>
      </c>
      <c r="G95" s="342"/>
      <c r="H95" s="131"/>
      <c r="I95" s="131"/>
      <c r="J95" s="131"/>
    </row>
    <row r="96" spans="1:21" ht="19.5" x14ac:dyDescent="0.3">
      <c r="A96" s="346"/>
      <c r="B96" s="346"/>
      <c r="C96" s="413" t="s">
        <v>45</v>
      </c>
      <c r="D96" s="413"/>
      <c r="E96" s="414"/>
      <c r="F96" s="414"/>
      <c r="G96" s="414"/>
      <c r="H96" s="107"/>
      <c r="I96" s="107"/>
      <c r="J96" s="107"/>
    </row>
    <row r="97" spans="1:20" ht="15.75" x14ac:dyDescent="0.25">
      <c r="A97" s="415" t="s">
        <v>33</v>
      </c>
      <c r="B97" s="415"/>
      <c r="C97" s="415"/>
      <c r="D97" s="415"/>
      <c r="E97" s="415"/>
      <c r="F97" s="415"/>
      <c r="G97" s="415"/>
      <c r="H97" s="415"/>
      <c r="I97" s="415"/>
      <c r="J97" s="415"/>
      <c r="K97" s="415"/>
      <c r="L97" s="415"/>
      <c r="M97" s="170"/>
      <c r="N97" s="140"/>
      <c r="O97" s="270"/>
    </row>
    <row r="98" spans="1:20" x14ac:dyDescent="0.25">
      <c r="A98" s="419" t="str">
        <f>IF(YilDonem&lt;&gt;"",CONCATENATE(YilDonem," dönemi"),"")</f>
        <v/>
      </c>
      <c r="B98" s="419"/>
      <c r="C98" s="419"/>
      <c r="D98" s="419"/>
      <c r="E98" s="419"/>
      <c r="F98" s="419"/>
      <c r="G98" s="419"/>
      <c r="H98" s="419"/>
      <c r="I98" s="419"/>
      <c r="J98" s="419"/>
      <c r="K98" s="419"/>
      <c r="L98" s="419"/>
    </row>
    <row r="99" spans="1:20" ht="15.75" thickBot="1" x14ac:dyDescent="0.3">
      <c r="B99" s="91"/>
      <c r="C99" s="91"/>
      <c r="D99" s="91"/>
      <c r="E99" s="433" t="str">
        <f>IF(YilDonem&lt;&gt;"",CONCATENATE(IF(Dönem=1,"MAYIS",IF(Dönem=2,"KASIM","")),"  ayına aittir."),"")</f>
        <v/>
      </c>
      <c r="F99" s="433"/>
      <c r="G99" s="433"/>
      <c r="H99" s="433"/>
      <c r="I99" s="91"/>
      <c r="J99" s="91"/>
      <c r="K99" s="91"/>
      <c r="L99" s="92" t="s">
        <v>41</v>
      </c>
    </row>
    <row r="100" spans="1:20" ht="31.7" customHeight="1" thickBot="1" x14ac:dyDescent="0.3">
      <c r="A100" s="93" t="s">
        <v>1</v>
      </c>
      <c r="B100" s="420" t="str">
        <f>IF(ProjeNo&gt;0,ProjeNo,"")</f>
        <v/>
      </c>
      <c r="C100" s="421"/>
      <c r="D100" s="421"/>
      <c r="E100" s="421"/>
      <c r="F100" s="421"/>
      <c r="G100" s="421"/>
      <c r="H100" s="421"/>
      <c r="I100" s="421"/>
      <c r="J100" s="421"/>
      <c r="K100" s="421"/>
      <c r="L100" s="422"/>
    </row>
    <row r="101" spans="1:20" ht="31.7" customHeight="1" thickBot="1" x14ac:dyDescent="0.3">
      <c r="A101" s="94" t="s">
        <v>11</v>
      </c>
      <c r="B101" s="423" t="str">
        <f>IF(ProjeAdi&gt;0,ProjeAdi,"")</f>
        <v/>
      </c>
      <c r="C101" s="424"/>
      <c r="D101" s="424"/>
      <c r="E101" s="424"/>
      <c r="F101" s="424"/>
      <c r="G101" s="424"/>
      <c r="H101" s="424"/>
      <c r="I101" s="424"/>
      <c r="J101" s="424"/>
      <c r="K101" s="424"/>
      <c r="L101" s="425"/>
    </row>
    <row r="102" spans="1:20" ht="31.7" customHeight="1" thickBot="1" x14ac:dyDescent="0.3">
      <c r="A102" s="426" t="s">
        <v>7</v>
      </c>
      <c r="B102" s="426" t="s">
        <v>8</v>
      </c>
      <c r="C102" s="426" t="s">
        <v>34</v>
      </c>
      <c r="D102" s="426" t="s">
        <v>143</v>
      </c>
      <c r="E102" s="426" t="s">
        <v>35</v>
      </c>
      <c r="F102" s="426" t="s">
        <v>38</v>
      </c>
      <c r="G102" s="428" t="s">
        <v>36</v>
      </c>
      <c r="H102" s="430" t="s">
        <v>172</v>
      </c>
      <c r="I102" s="431"/>
      <c r="J102" s="431"/>
      <c r="K102" s="432"/>
      <c r="L102" s="426" t="s">
        <v>37</v>
      </c>
      <c r="O102" s="416" t="s">
        <v>42</v>
      </c>
      <c r="P102" s="416"/>
      <c r="Q102" s="416" t="s">
        <v>48</v>
      </c>
      <c r="R102" s="416"/>
      <c r="S102" s="416" t="s">
        <v>49</v>
      </c>
      <c r="T102" s="416"/>
    </row>
    <row r="103" spans="1:20" s="172" customFormat="1" ht="90.75" thickBot="1" x14ac:dyDescent="0.3">
      <c r="A103" s="427"/>
      <c r="B103" s="427"/>
      <c r="C103" s="427"/>
      <c r="D103" s="427"/>
      <c r="E103" s="427"/>
      <c r="F103" s="427"/>
      <c r="G103" s="429"/>
      <c r="H103" s="95" t="s">
        <v>140</v>
      </c>
      <c r="I103" s="95" t="s">
        <v>174</v>
      </c>
      <c r="J103" s="95" t="s">
        <v>182</v>
      </c>
      <c r="K103" s="95" t="s">
        <v>183</v>
      </c>
      <c r="L103" s="427"/>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IFERROR(IF(N104="EVET",VLOOKUP(YilDonem,SGKTAVAN,2,0)*0.2475,VLOOKUP(YilDonem,SGKTAVAN,2,0)*0.2175),0)</f>
        <v>0</v>
      </c>
      <c r="P104" s="255">
        <f t="shared" ref="P104:P123" si="26">IFERROR(IF(N104="EVET",0,VLOOKUP(YilDonem,SGKTAVAN,2,0)*0.02),0)</f>
        <v>0</v>
      </c>
      <c r="Q104" s="255">
        <f t="shared" ref="Q104:Q123" si="27">IF(N104="EVET",(D104+E104)*0.2475,(D104+E104)*0.2175)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17" t="s">
        <v>46</v>
      </c>
      <c r="B124" s="418"/>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46091</v>
      </c>
      <c r="C127" s="413" t="s">
        <v>44</v>
      </c>
      <c r="D127" s="413"/>
      <c r="E127" s="342" t="s">
        <v>180</v>
      </c>
      <c r="F127" s="344" t="str">
        <f>IF(kurulusyetkilisi&gt;0,kurulusyetkilisi,"")</f>
        <v/>
      </c>
      <c r="G127" s="342"/>
      <c r="H127" s="131"/>
      <c r="I127" s="131"/>
      <c r="J127" s="131"/>
    </row>
    <row r="128" spans="1:21" ht="19.5" x14ac:dyDescent="0.3">
      <c r="A128" s="346"/>
      <c r="B128" s="346"/>
      <c r="C128" s="413" t="s">
        <v>45</v>
      </c>
      <c r="D128" s="413"/>
      <c r="E128" s="414"/>
      <c r="F128" s="414"/>
      <c r="G128" s="414"/>
      <c r="H128" s="107"/>
      <c r="I128" s="107"/>
      <c r="J128" s="107"/>
    </row>
    <row r="129" spans="1:20" ht="15.75" x14ac:dyDescent="0.25">
      <c r="A129" s="415" t="s">
        <v>33</v>
      </c>
      <c r="B129" s="415"/>
      <c r="C129" s="415"/>
      <c r="D129" s="415"/>
      <c r="E129" s="415"/>
      <c r="F129" s="415"/>
      <c r="G129" s="415"/>
      <c r="H129" s="415"/>
      <c r="I129" s="415"/>
      <c r="J129" s="415"/>
      <c r="K129" s="415"/>
      <c r="L129" s="415"/>
      <c r="M129" s="170"/>
      <c r="N129" s="140"/>
      <c r="O129" s="270"/>
    </row>
    <row r="130" spans="1:20" x14ac:dyDescent="0.25">
      <c r="A130" s="419" t="str">
        <f>IF(YilDonem&lt;&gt;"",CONCATENATE(YilDonem," dönemi"),"")</f>
        <v/>
      </c>
      <c r="B130" s="419"/>
      <c r="C130" s="419"/>
      <c r="D130" s="419"/>
      <c r="E130" s="419"/>
      <c r="F130" s="419"/>
      <c r="G130" s="419"/>
      <c r="H130" s="419"/>
      <c r="I130" s="419"/>
      <c r="J130" s="419"/>
      <c r="K130" s="419"/>
      <c r="L130" s="419"/>
    </row>
    <row r="131" spans="1:20" ht="15.75" thickBot="1" x14ac:dyDescent="0.3">
      <c r="B131" s="91"/>
      <c r="C131" s="91"/>
      <c r="D131" s="91"/>
      <c r="E131" s="433" t="str">
        <f>IF(YilDonem&lt;&gt;"",CONCATENATE(IF(Dönem=1,"MAYIS",IF(Dönem=2,"KASIM","")),"  ayına aittir."),"")</f>
        <v/>
      </c>
      <c r="F131" s="433"/>
      <c r="G131" s="433"/>
      <c r="H131" s="433"/>
      <c r="I131" s="91"/>
      <c r="J131" s="91"/>
      <c r="K131" s="91"/>
      <c r="L131" s="92" t="s">
        <v>41</v>
      </c>
    </row>
    <row r="132" spans="1:20" ht="31.7" customHeight="1" thickBot="1" x14ac:dyDescent="0.3">
      <c r="A132" s="93" t="s">
        <v>1</v>
      </c>
      <c r="B132" s="420" t="str">
        <f>IF(ProjeNo&gt;0,ProjeNo,"")</f>
        <v/>
      </c>
      <c r="C132" s="421"/>
      <c r="D132" s="421"/>
      <c r="E132" s="421"/>
      <c r="F132" s="421"/>
      <c r="G132" s="421"/>
      <c r="H132" s="421"/>
      <c r="I132" s="421"/>
      <c r="J132" s="421"/>
      <c r="K132" s="421"/>
      <c r="L132" s="422"/>
    </row>
    <row r="133" spans="1:20" ht="31.7" customHeight="1" thickBot="1" x14ac:dyDescent="0.3">
      <c r="A133" s="94" t="s">
        <v>11</v>
      </c>
      <c r="B133" s="423" t="str">
        <f>IF(ProjeAdi&gt;0,ProjeAdi,"")</f>
        <v/>
      </c>
      <c r="C133" s="424"/>
      <c r="D133" s="424"/>
      <c r="E133" s="424"/>
      <c r="F133" s="424"/>
      <c r="G133" s="424"/>
      <c r="H133" s="424"/>
      <c r="I133" s="424"/>
      <c r="J133" s="424"/>
      <c r="K133" s="424"/>
      <c r="L133" s="425"/>
    </row>
    <row r="134" spans="1:20" ht="31.7" customHeight="1" thickBot="1" x14ac:dyDescent="0.3">
      <c r="A134" s="426" t="s">
        <v>7</v>
      </c>
      <c r="B134" s="426" t="s">
        <v>8</v>
      </c>
      <c r="C134" s="426" t="s">
        <v>34</v>
      </c>
      <c r="D134" s="426" t="s">
        <v>143</v>
      </c>
      <c r="E134" s="426" t="s">
        <v>35</v>
      </c>
      <c r="F134" s="426" t="s">
        <v>38</v>
      </c>
      <c r="G134" s="428" t="s">
        <v>36</v>
      </c>
      <c r="H134" s="430" t="s">
        <v>172</v>
      </c>
      <c r="I134" s="431"/>
      <c r="J134" s="431"/>
      <c r="K134" s="432"/>
      <c r="L134" s="426" t="s">
        <v>37</v>
      </c>
      <c r="O134" s="416" t="s">
        <v>42</v>
      </c>
      <c r="P134" s="416"/>
      <c r="Q134" s="416" t="s">
        <v>48</v>
      </c>
      <c r="R134" s="416"/>
      <c r="S134" s="416" t="s">
        <v>49</v>
      </c>
      <c r="T134" s="416"/>
    </row>
    <row r="135" spans="1:20" s="172" customFormat="1" ht="90.75" thickBot="1" x14ac:dyDescent="0.3">
      <c r="A135" s="427"/>
      <c r="B135" s="427"/>
      <c r="C135" s="427"/>
      <c r="D135" s="427"/>
      <c r="E135" s="427"/>
      <c r="F135" s="427"/>
      <c r="G135" s="429"/>
      <c r="H135" s="95" t="s">
        <v>140</v>
      </c>
      <c r="I135" s="95" t="s">
        <v>174</v>
      </c>
      <c r="J135" s="95" t="s">
        <v>182</v>
      </c>
      <c r="K135" s="95" t="s">
        <v>183</v>
      </c>
      <c r="L135" s="427"/>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IFERROR(IF(N136="EVET",VLOOKUP(YilDonem,SGKTAVAN,2,0)*0.2475,VLOOKUP(YilDonem,SGKTAVAN,2,0)*0.2175),0)</f>
        <v>0</v>
      </c>
      <c r="P136" s="255">
        <f t="shared" ref="P136:P155" si="34">IFERROR(IF(N136="EVET",0,VLOOKUP(YilDonem,SGKTAVAN,2,0)*0.02),0)</f>
        <v>0</v>
      </c>
      <c r="Q136" s="255">
        <f t="shared" ref="Q136:Q155" si="35">IF(N136="EVET",(D136+E136)*0.2475,(D136+E136)*0.2175)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17" t="s">
        <v>46</v>
      </c>
      <c r="B156" s="418"/>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46091</v>
      </c>
      <c r="C159" s="413" t="s">
        <v>44</v>
      </c>
      <c r="D159" s="413"/>
      <c r="E159" s="342" t="s">
        <v>180</v>
      </c>
      <c r="F159" s="344" t="str">
        <f>IF(kurulusyetkilisi&gt;0,kurulusyetkilisi,"")</f>
        <v/>
      </c>
      <c r="G159" s="342"/>
      <c r="H159" s="131"/>
      <c r="I159" s="131"/>
      <c r="J159" s="131"/>
    </row>
    <row r="160" spans="1:21" ht="19.5" x14ac:dyDescent="0.3">
      <c r="A160" s="346"/>
      <c r="B160" s="346"/>
      <c r="C160" s="413" t="s">
        <v>45</v>
      </c>
      <c r="D160" s="413"/>
      <c r="E160" s="414"/>
      <c r="F160" s="414"/>
      <c r="G160" s="414"/>
      <c r="H160" s="107"/>
      <c r="I160" s="107"/>
      <c r="J160" s="107"/>
    </row>
    <row r="161" spans="1:20" ht="15.75" x14ac:dyDescent="0.25">
      <c r="A161" s="415" t="s">
        <v>33</v>
      </c>
      <c r="B161" s="415"/>
      <c r="C161" s="415"/>
      <c r="D161" s="415"/>
      <c r="E161" s="415"/>
      <c r="F161" s="415"/>
      <c r="G161" s="415"/>
      <c r="H161" s="415"/>
      <c r="I161" s="415"/>
      <c r="J161" s="415"/>
      <c r="K161" s="415"/>
      <c r="L161" s="415"/>
      <c r="M161" s="170"/>
      <c r="N161" s="140"/>
      <c r="O161" s="270"/>
    </row>
    <row r="162" spans="1:20" x14ac:dyDescent="0.25">
      <c r="A162" s="419" t="str">
        <f>IF(YilDonem&lt;&gt;"",CONCATENATE(YilDonem," dönemi"),"")</f>
        <v/>
      </c>
      <c r="B162" s="419"/>
      <c r="C162" s="419"/>
      <c r="D162" s="419"/>
      <c r="E162" s="419"/>
      <c r="F162" s="419"/>
      <c r="G162" s="419"/>
      <c r="H162" s="419"/>
      <c r="I162" s="419"/>
      <c r="J162" s="419"/>
      <c r="K162" s="419"/>
      <c r="L162" s="419"/>
    </row>
    <row r="163" spans="1:20" ht="15.75" thickBot="1" x14ac:dyDescent="0.3">
      <c r="B163" s="91"/>
      <c r="C163" s="91"/>
      <c r="D163" s="91"/>
      <c r="E163" s="433" t="str">
        <f>IF(YilDonem&lt;&gt;"",CONCATENATE(IF(Dönem=1,"MAYIS",IF(Dönem=2,"KASIM","")),"  ayına aittir."),"")</f>
        <v/>
      </c>
      <c r="F163" s="433"/>
      <c r="G163" s="433"/>
      <c r="H163" s="433"/>
      <c r="I163" s="91"/>
      <c r="J163" s="91"/>
      <c r="K163" s="91"/>
      <c r="L163" s="92" t="s">
        <v>41</v>
      </c>
    </row>
    <row r="164" spans="1:20" ht="31.7" customHeight="1" thickBot="1" x14ac:dyDescent="0.3">
      <c r="A164" s="93" t="s">
        <v>1</v>
      </c>
      <c r="B164" s="420" t="str">
        <f>IF(ProjeNo&gt;0,ProjeNo,"")</f>
        <v/>
      </c>
      <c r="C164" s="421"/>
      <c r="D164" s="421"/>
      <c r="E164" s="421"/>
      <c r="F164" s="421"/>
      <c r="G164" s="421"/>
      <c r="H164" s="421"/>
      <c r="I164" s="421"/>
      <c r="J164" s="421"/>
      <c r="K164" s="421"/>
      <c r="L164" s="422"/>
    </row>
    <row r="165" spans="1:20" ht="31.7" customHeight="1" thickBot="1" x14ac:dyDescent="0.3">
      <c r="A165" s="94" t="s">
        <v>11</v>
      </c>
      <c r="B165" s="423" t="str">
        <f>IF(ProjeAdi&gt;0,ProjeAdi,"")</f>
        <v/>
      </c>
      <c r="C165" s="424"/>
      <c r="D165" s="424"/>
      <c r="E165" s="424"/>
      <c r="F165" s="424"/>
      <c r="G165" s="424"/>
      <c r="H165" s="424"/>
      <c r="I165" s="424"/>
      <c r="J165" s="424"/>
      <c r="K165" s="424"/>
      <c r="L165" s="425"/>
    </row>
    <row r="166" spans="1:20" ht="31.7" customHeight="1" thickBot="1" x14ac:dyDescent="0.3">
      <c r="A166" s="426" t="s">
        <v>7</v>
      </c>
      <c r="B166" s="426" t="s">
        <v>8</v>
      </c>
      <c r="C166" s="426" t="s">
        <v>34</v>
      </c>
      <c r="D166" s="426" t="s">
        <v>143</v>
      </c>
      <c r="E166" s="426" t="s">
        <v>35</v>
      </c>
      <c r="F166" s="426" t="s">
        <v>38</v>
      </c>
      <c r="G166" s="428" t="s">
        <v>36</v>
      </c>
      <c r="H166" s="430" t="s">
        <v>172</v>
      </c>
      <c r="I166" s="431"/>
      <c r="J166" s="431"/>
      <c r="K166" s="432"/>
      <c r="L166" s="426" t="s">
        <v>37</v>
      </c>
      <c r="O166" s="416" t="s">
        <v>42</v>
      </c>
      <c r="P166" s="416"/>
      <c r="Q166" s="416" t="s">
        <v>48</v>
      </c>
      <c r="R166" s="416"/>
      <c r="S166" s="416" t="s">
        <v>49</v>
      </c>
      <c r="T166" s="416"/>
    </row>
    <row r="167" spans="1:20" s="172" customFormat="1" ht="90.75" thickBot="1" x14ac:dyDescent="0.3">
      <c r="A167" s="427"/>
      <c r="B167" s="427"/>
      <c r="C167" s="427"/>
      <c r="D167" s="427"/>
      <c r="E167" s="427"/>
      <c r="F167" s="427"/>
      <c r="G167" s="429"/>
      <c r="H167" s="95" t="s">
        <v>140</v>
      </c>
      <c r="I167" s="95" t="s">
        <v>174</v>
      </c>
      <c r="J167" s="95" t="s">
        <v>182</v>
      </c>
      <c r="K167" s="95" t="s">
        <v>183</v>
      </c>
      <c r="L167" s="427"/>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IFERROR(IF(N168="EVET",VLOOKUP(YilDonem,SGKTAVAN,2,0)*0.2475,VLOOKUP(YilDonem,SGKTAVAN,2,0)*0.2175),0)</f>
        <v>0</v>
      </c>
      <c r="P168" s="255">
        <f t="shared" ref="P168:P187" si="42">IFERROR(IF(N168="EVET",0,VLOOKUP(YilDonem,SGKTAVAN,2,0)*0.02),0)</f>
        <v>0</v>
      </c>
      <c r="Q168" s="255">
        <f t="shared" ref="Q168:Q187" si="43">IF(N168="EVET",(D168+E168)*0.2475,(D168+E168)*0.2175)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17" t="s">
        <v>46</v>
      </c>
      <c r="B188" s="418"/>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46091</v>
      </c>
      <c r="C191" s="413" t="s">
        <v>44</v>
      </c>
      <c r="D191" s="413"/>
      <c r="E191" s="342" t="s">
        <v>180</v>
      </c>
      <c r="F191" s="344" t="str">
        <f>IF(kurulusyetkilisi&gt;0,kurulusyetkilisi,"")</f>
        <v/>
      </c>
      <c r="G191" s="342"/>
      <c r="H191" s="131"/>
      <c r="I191" s="131"/>
      <c r="J191" s="131"/>
    </row>
    <row r="192" spans="1:21" ht="19.5" x14ac:dyDescent="0.3">
      <c r="A192" s="346"/>
      <c r="B192" s="346"/>
      <c r="C192" s="413" t="s">
        <v>45</v>
      </c>
      <c r="D192" s="413"/>
      <c r="E192" s="414"/>
      <c r="F192" s="414"/>
      <c r="G192" s="414"/>
      <c r="H192" s="107"/>
      <c r="I192" s="107"/>
      <c r="J192" s="107"/>
    </row>
    <row r="193" spans="1:20" ht="15.75" x14ac:dyDescent="0.25">
      <c r="A193" s="415" t="s">
        <v>33</v>
      </c>
      <c r="B193" s="415"/>
      <c r="C193" s="415"/>
      <c r="D193" s="415"/>
      <c r="E193" s="415"/>
      <c r="F193" s="415"/>
      <c r="G193" s="415"/>
      <c r="H193" s="415"/>
      <c r="I193" s="415"/>
      <c r="J193" s="415"/>
      <c r="K193" s="415"/>
      <c r="L193" s="415"/>
      <c r="M193" s="170"/>
      <c r="N193" s="140"/>
      <c r="O193" s="270"/>
    </row>
    <row r="194" spans="1:20" x14ac:dyDescent="0.25">
      <c r="A194" s="419" t="str">
        <f>IF(YilDonem&lt;&gt;"",CONCATENATE(YilDonem," dönemi"),"")</f>
        <v/>
      </c>
      <c r="B194" s="419"/>
      <c r="C194" s="419"/>
      <c r="D194" s="419"/>
      <c r="E194" s="419"/>
      <c r="F194" s="419"/>
      <c r="G194" s="419"/>
      <c r="H194" s="419"/>
      <c r="I194" s="419"/>
      <c r="J194" s="419"/>
      <c r="K194" s="419"/>
      <c r="L194" s="419"/>
    </row>
    <row r="195" spans="1:20" ht="15.75" thickBot="1" x14ac:dyDescent="0.3">
      <c r="B195" s="91"/>
      <c r="C195" s="91"/>
      <c r="D195" s="91"/>
      <c r="E195" s="433" t="str">
        <f>IF(YilDonem&lt;&gt;"",CONCATENATE(IF(Dönem=1,"MAYIS",IF(Dönem=2,"KASIM","")),"  ayına aittir."),"")</f>
        <v/>
      </c>
      <c r="F195" s="433"/>
      <c r="G195" s="433"/>
      <c r="H195" s="433"/>
      <c r="I195" s="91"/>
      <c r="J195" s="91"/>
      <c r="K195" s="91"/>
      <c r="L195" s="92" t="s">
        <v>41</v>
      </c>
    </row>
    <row r="196" spans="1:20" ht="31.7" customHeight="1" thickBot="1" x14ac:dyDescent="0.3">
      <c r="A196" s="93" t="s">
        <v>1</v>
      </c>
      <c r="B196" s="420" t="str">
        <f>IF(ProjeNo&gt;0,ProjeNo,"")</f>
        <v/>
      </c>
      <c r="C196" s="421"/>
      <c r="D196" s="421"/>
      <c r="E196" s="421"/>
      <c r="F196" s="421"/>
      <c r="G196" s="421"/>
      <c r="H196" s="421"/>
      <c r="I196" s="421"/>
      <c r="J196" s="421"/>
      <c r="K196" s="421"/>
      <c r="L196" s="422"/>
    </row>
    <row r="197" spans="1:20" ht="31.7" customHeight="1" thickBot="1" x14ac:dyDescent="0.3">
      <c r="A197" s="94" t="s">
        <v>11</v>
      </c>
      <c r="B197" s="423" t="str">
        <f>IF(ProjeAdi&gt;0,ProjeAdi,"")</f>
        <v/>
      </c>
      <c r="C197" s="424"/>
      <c r="D197" s="424"/>
      <c r="E197" s="424"/>
      <c r="F197" s="424"/>
      <c r="G197" s="424"/>
      <c r="H197" s="424"/>
      <c r="I197" s="424"/>
      <c r="J197" s="424"/>
      <c r="K197" s="424"/>
      <c r="L197" s="425"/>
    </row>
    <row r="198" spans="1:20" ht="31.7" customHeight="1" thickBot="1" x14ac:dyDescent="0.3">
      <c r="A198" s="426" t="s">
        <v>7</v>
      </c>
      <c r="B198" s="426" t="s">
        <v>8</v>
      </c>
      <c r="C198" s="426" t="s">
        <v>34</v>
      </c>
      <c r="D198" s="426" t="s">
        <v>143</v>
      </c>
      <c r="E198" s="426" t="s">
        <v>35</v>
      </c>
      <c r="F198" s="426" t="s">
        <v>38</v>
      </c>
      <c r="G198" s="428" t="s">
        <v>36</v>
      </c>
      <c r="H198" s="430" t="s">
        <v>172</v>
      </c>
      <c r="I198" s="431"/>
      <c r="J198" s="431"/>
      <c r="K198" s="432"/>
      <c r="L198" s="426" t="s">
        <v>37</v>
      </c>
      <c r="O198" s="416" t="s">
        <v>42</v>
      </c>
      <c r="P198" s="416"/>
      <c r="Q198" s="416" t="s">
        <v>48</v>
      </c>
      <c r="R198" s="416"/>
      <c r="S198" s="416" t="s">
        <v>49</v>
      </c>
      <c r="T198" s="416"/>
    </row>
    <row r="199" spans="1:20" s="172" customFormat="1" ht="90.75" thickBot="1" x14ac:dyDescent="0.3">
      <c r="A199" s="427"/>
      <c r="B199" s="427"/>
      <c r="C199" s="427"/>
      <c r="D199" s="427"/>
      <c r="E199" s="427"/>
      <c r="F199" s="427"/>
      <c r="G199" s="429"/>
      <c r="H199" s="95" t="s">
        <v>140</v>
      </c>
      <c r="I199" s="95" t="s">
        <v>174</v>
      </c>
      <c r="J199" s="95" t="s">
        <v>182</v>
      </c>
      <c r="K199" s="95" t="s">
        <v>183</v>
      </c>
      <c r="L199" s="427"/>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IFERROR(IF(N200="EVET",VLOOKUP(YilDonem,SGKTAVAN,2,0)*0.2475,VLOOKUP(YilDonem,SGKTAVAN,2,0)*0.2175),0)</f>
        <v>0</v>
      </c>
      <c r="P200" s="255">
        <f t="shared" ref="P200:P219" si="50">IFERROR(IF(N200="EVET",0,VLOOKUP(YilDonem,SGKTAVAN,2,0)*0.02),0)</f>
        <v>0</v>
      </c>
      <c r="Q200" s="255">
        <f t="shared" ref="Q200:Q219" si="51">IF(N200="EVET",(D200+E200)*0.2475,(D200+E200)*0.2175)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17" t="s">
        <v>46</v>
      </c>
      <c r="B220" s="418"/>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46091</v>
      </c>
      <c r="C223" s="413" t="s">
        <v>44</v>
      </c>
      <c r="D223" s="413"/>
      <c r="E223" s="342" t="s">
        <v>180</v>
      </c>
      <c r="F223" s="344" t="str">
        <f>IF(kurulusyetkilisi&gt;0,kurulusyetkilisi,"")</f>
        <v/>
      </c>
      <c r="G223" s="342"/>
      <c r="H223" s="131"/>
      <c r="I223" s="131"/>
      <c r="J223" s="131"/>
    </row>
    <row r="224" spans="1:21" ht="19.5" x14ac:dyDescent="0.3">
      <c r="A224" s="346"/>
      <c r="B224" s="346"/>
      <c r="C224" s="413" t="s">
        <v>45</v>
      </c>
      <c r="D224" s="413"/>
      <c r="E224" s="414"/>
      <c r="F224" s="414"/>
      <c r="G224" s="414"/>
      <c r="H224" s="107"/>
      <c r="I224" s="107"/>
      <c r="J224" s="107"/>
    </row>
    <row r="225" spans="1:20" ht="15.75" x14ac:dyDescent="0.25">
      <c r="A225" s="415" t="s">
        <v>33</v>
      </c>
      <c r="B225" s="415"/>
      <c r="C225" s="415"/>
      <c r="D225" s="415"/>
      <c r="E225" s="415"/>
      <c r="F225" s="415"/>
      <c r="G225" s="415"/>
      <c r="H225" s="415"/>
      <c r="I225" s="415"/>
      <c r="J225" s="415"/>
      <c r="K225" s="415"/>
      <c r="L225" s="415"/>
      <c r="M225" s="170"/>
      <c r="N225" s="140"/>
      <c r="O225" s="270"/>
    </row>
    <row r="226" spans="1:20" x14ac:dyDescent="0.25">
      <c r="A226" s="419" t="str">
        <f>IF(YilDonem&lt;&gt;"",CONCATENATE(YilDonem," dönemi"),"")</f>
        <v/>
      </c>
      <c r="B226" s="419"/>
      <c r="C226" s="419"/>
      <c r="D226" s="419"/>
      <c r="E226" s="419"/>
      <c r="F226" s="419"/>
      <c r="G226" s="419"/>
      <c r="H226" s="419"/>
      <c r="I226" s="419"/>
      <c r="J226" s="419"/>
      <c r="K226" s="419"/>
      <c r="L226" s="419"/>
    </row>
    <row r="227" spans="1:20" ht="15.75" thickBot="1" x14ac:dyDescent="0.3">
      <c r="B227" s="91"/>
      <c r="C227" s="91"/>
      <c r="D227" s="91"/>
      <c r="E227" s="433" t="str">
        <f>IF(YilDonem&lt;&gt;"",CONCATENATE(IF(Dönem=1,"MAYIS",IF(Dönem=2,"KASIM","")),"  ayına aittir."),"")</f>
        <v/>
      </c>
      <c r="F227" s="433"/>
      <c r="G227" s="433"/>
      <c r="H227" s="433"/>
      <c r="I227" s="91"/>
      <c r="J227" s="91"/>
      <c r="K227" s="91"/>
      <c r="L227" s="92" t="s">
        <v>41</v>
      </c>
    </row>
    <row r="228" spans="1:20" ht="31.7" customHeight="1" thickBot="1" x14ac:dyDescent="0.3">
      <c r="A228" s="93" t="s">
        <v>1</v>
      </c>
      <c r="B228" s="420" t="str">
        <f>IF(ProjeNo&gt;0,ProjeNo,"")</f>
        <v/>
      </c>
      <c r="C228" s="421"/>
      <c r="D228" s="421"/>
      <c r="E228" s="421"/>
      <c r="F228" s="421"/>
      <c r="G228" s="421"/>
      <c r="H228" s="421"/>
      <c r="I228" s="421"/>
      <c r="J228" s="421"/>
      <c r="K228" s="421"/>
      <c r="L228" s="422"/>
    </row>
    <row r="229" spans="1:20" ht="31.7" customHeight="1" thickBot="1" x14ac:dyDescent="0.3">
      <c r="A229" s="94" t="s">
        <v>11</v>
      </c>
      <c r="B229" s="423" t="str">
        <f>IF(ProjeAdi&gt;0,ProjeAdi,"")</f>
        <v/>
      </c>
      <c r="C229" s="424"/>
      <c r="D229" s="424"/>
      <c r="E229" s="424"/>
      <c r="F229" s="424"/>
      <c r="G229" s="424"/>
      <c r="H229" s="424"/>
      <c r="I229" s="424"/>
      <c r="J229" s="424"/>
      <c r="K229" s="424"/>
      <c r="L229" s="425"/>
    </row>
    <row r="230" spans="1:20" ht="31.7" customHeight="1" thickBot="1" x14ac:dyDescent="0.3">
      <c r="A230" s="426" t="s">
        <v>7</v>
      </c>
      <c r="B230" s="426" t="s">
        <v>8</v>
      </c>
      <c r="C230" s="426" t="s">
        <v>34</v>
      </c>
      <c r="D230" s="426" t="s">
        <v>143</v>
      </c>
      <c r="E230" s="426" t="s">
        <v>35</v>
      </c>
      <c r="F230" s="426" t="s">
        <v>38</v>
      </c>
      <c r="G230" s="428" t="s">
        <v>36</v>
      </c>
      <c r="H230" s="430" t="s">
        <v>172</v>
      </c>
      <c r="I230" s="431"/>
      <c r="J230" s="431"/>
      <c r="K230" s="432"/>
      <c r="L230" s="426" t="s">
        <v>37</v>
      </c>
      <c r="O230" s="416" t="s">
        <v>42</v>
      </c>
      <c r="P230" s="416"/>
      <c r="Q230" s="416" t="s">
        <v>48</v>
      </c>
      <c r="R230" s="416"/>
      <c r="S230" s="416" t="s">
        <v>49</v>
      </c>
      <c r="T230" s="416"/>
    </row>
    <row r="231" spans="1:20" s="172" customFormat="1" ht="90.75" thickBot="1" x14ac:dyDescent="0.3">
      <c r="A231" s="427"/>
      <c r="B231" s="427"/>
      <c r="C231" s="427"/>
      <c r="D231" s="427"/>
      <c r="E231" s="427"/>
      <c r="F231" s="427"/>
      <c r="G231" s="429"/>
      <c r="H231" s="95" t="s">
        <v>140</v>
      </c>
      <c r="I231" s="95" t="s">
        <v>174</v>
      </c>
      <c r="J231" s="95" t="s">
        <v>182</v>
      </c>
      <c r="K231" s="95" t="s">
        <v>183</v>
      </c>
      <c r="L231" s="427"/>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IFERROR(IF(N232="EVET",VLOOKUP(YilDonem,SGKTAVAN,2,0)*0.2475,VLOOKUP(YilDonem,SGKTAVAN,2,0)*0.2175),0)</f>
        <v>0</v>
      </c>
      <c r="P232" s="255">
        <f t="shared" ref="P232:P251" si="58">IFERROR(IF(N232="EVET",0,VLOOKUP(YilDonem,SGKTAVAN,2,0)*0.02),0)</f>
        <v>0</v>
      </c>
      <c r="Q232" s="255">
        <f t="shared" ref="Q232:Q251" si="59">IF(N232="EVET",(D232+E232)*0.2475,(D232+E232)*0.2175)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17" t="s">
        <v>46</v>
      </c>
      <c r="B252" s="418"/>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46091</v>
      </c>
      <c r="C255" s="413" t="s">
        <v>44</v>
      </c>
      <c r="D255" s="413"/>
      <c r="E255" s="342" t="s">
        <v>180</v>
      </c>
      <c r="F255" s="344" t="str">
        <f>IF(kurulusyetkilisi&gt;0,kurulusyetkilisi,"")</f>
        <v/>
      </c>
      <c r="G255" s="342"/>
      <c r="H255" s="131"/>
      <c r="I255" s="131"/>
      <c r="J255" s="131"/>
    </row>
    <row r="256" spans="1:21" ht="19.5" x14ac:dyDescent="0.3">
      <c r="A256" s="346"/>
      <c r="B256" s="346"/>
      <c r="C256" s="413" t="s">
        <v>45</v>
      </c>
      <c r="D256" s="413"/>
      <c r="E256" s="414"/>
      <c r="F256" s="414"/>
      <c r="G256" s="414"/>
      <c r="H256" s="107"/>
      <c r="I256" s="107"/>
      <c r="J256" s="107"/>
    </row>
    <row r="257" spans="1:20" ht="15.75" x14ac:dyDescent="0.25">
      <c r="A257" s="415" t="s">
        <v>33</v>
      </c>
      <c r="B257" s="415"/>
      <c r="C257" s="415"/>
      <c r="D257" s="415"/>
      <c r="E257" s="415"/>
      <c r="F257" s="415"/>
      <c r="G257" s="415"/>
      <c r="H257" s="415"/>
      <c r="I257" s="415"/>
      <c r="J257" s="415"/>
      <c r="K257" s="415"/>
      <c r="L257" s="415"/>
      <c r="M257" s="170"/>
      <c r="N257" s="140"/>
      <c r="O257" s="270"/>
    </row>
    <row r="258" spans="1:20" x14ac:dyDescent="0.25">
      <c r="A258" s="419" t="str">
        <f>IF(YilDonem&lt;&gt;"",CONCATENATE(YilDonem," dönemi"),"")</f>
        <v/>
      </c>
      <c r="B258" s="419"/>
      <c r="C258" s="419"/>
      <c r="D258" s="419"/>
      <c r="E258" s="419"/>
      <c r="F258" s="419"/>
      <c r="G258" s="419"/>
      <c r="H258" s="419"/>
      <c r="I258" s="419"/>
      <c r="J258" s="419"/>
      <c r="K258" s="419"/>
      <c r="L258" s="419"/>
    </row>
    <row r="259" spans="1:20" ht="15.75" thickBot="1" x14ac:dyDescent="0.3">
      <c r="B259" s="91"/>
      <c r="C259" s="91"/>
      <c r="D259" s="91"/>
      <c r="E259" s="433" t="str">
        <f>IF(YilDonem&lt;&gt;"",CONCATENATE(IF(Dönem=1,"MAYIS",IF(Dönem=2,"KASIM","")),"  ayına aittir."),"")</f>
        <v/>
      </c>
      <c r="F259" s="433"/>
      <c r="G259" s="433"/>
      <c r="H259" s="433"/>
      <c r="I259" s="91"/>
      <c r="J259" s="91"/>
      <c r="K259" s="91"/>
      <c r="L259" s="92" t="s">
        <v>41</v>
      </c>
    </row>
    <row r="260" spans="1:20" ht="31.7" customHeight="1" thickBot="1" x14ac:dyDescent="0.3">
      <c r="A260" s="93" t="s">
        <v>1</v>
      </c>
      <c r="B260" s="420" t="str">
        <f>IF(ProjeNo&gt;0,ProjeNo,"")</f>
        <v/>
      </c>
      <c r="C260" s="421"/>
      <c r="D260" s="421"/>
      <c r="E260" s="421"/>
      <c r="F260" s="421"/>
      <c r="G260" s="421"/>
      <c r="H260" s="421"/>
      <c r="I260" s="421"/>
      <c r="J260" s="421"/>
      <c r="K260" s="421"/>
      <c r="L260" s="422"/>
    </row>
    <row r="261" spans="1:20" ht="31.7" customHeight="1" thickBot="1" x14ac:dyDescent="0.3">
      <c r="A261" s="94" t="s">
        <v>11</v>
      </c>
      <c r="B261" s="423" t="str">
        <f>IF(ProjeAdi&gt;0,ProjeAdi,"")</f>
        <v/>
      </c>
      <c r="C261" s="424"/>
      <c r="D261" s="424"/>
      <c r="E261" s="424"/>
      <c r="F261" s="424"/>
      <c r="G261" s="424"/>
      <c r="H261" s="424"/>
      <c r="I261" s="424"/>
      <c r="J261" s="424"/>
      <c r="K261" s="424"/>
      <c r="L261" s="425"/>
    </row>
    <row r="262" spans="1:20" ht="31.7" customHeight="1" thickBot="1" x14ac:dyDescent="0.3">
      <c r="A262" s="426" t="s">
        <v>7</v>
      </c>
      <c r="B262" s="426" t="s">
        <v>8</v>
      </c>
      <c r="C262" s="426" t="s">
        <v>34</v>
      </c>
      <c r="D262" s="426" t="s">
        <v>143</v>
      </c>
      <c r="E262" s="426" t="s">
        <v>35</v>
      </c>
      <c r="F262" s="426" t="s">
        <v>38</v>
      </c>
      <c r="G262" s="428" t="s">
        <v>36</v>
      </c>
      <c r="H262" s="430" t="s">
        <v>172</v>
      </c>
      <c r="I262" s="431"/>
      <c r="J262" s="431"/>
      <c r="K262" s="432"/>
      <c r="L262" s="426" t="s">
        <v>37</v>
      </c>
      <c r="O262" s="416" t="s">
        <v>42</v>
      </c>
      <c r="P262" s="416"/>
      <c r="Q262" s="416" t="s">
        <v>48</v>
      </c>
      <c r="R262" s="416"/>
      <c r="S262" s="416" t="s">
        <v>49</v>
      </c>
      <c r="T262" s="416"/>
    </row>
    <row r="263" spans="1:20" s="172" customFormat="1" ht="90.75" thickBot="1" x14ac:dyDescent="0.3">
      <c r="A263" s="427"/>
      <c r="B263" s="427"/>
      <c r="C263" s="427"/>
      <c r="D263" s="427"/>
      <c r="E263" s="427"/>
      <c r="F263" s="427"/>
      <c r="G263" s="429"/>
      <c r="H263" s="95" t="s">
        <v>140</v>
      </c>
      <c r="I263" s="95" t="s">
        <v>174</v>
      </c>
      <c r="J263" s="95" t="s">
        <v>182</v>
      </c>
      <c r="K263" s="95" t="s">
        <v>183</v>
      </c>
      <c r="L263" s="427"/>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IFERROR(IF(N264="EVET",VLOOKUP(YilDonem,SGKTAVAN,2,0)*0.2475,VLOOKUP(YilDonem,SGKTAVAN,2,0)*0.2175),0)</f>
        <v>0</v>
      </c>
      <c r="P264" s="255">
        <f t="shared" ref="P264:P283" si="66">IFERROR(IF(N264="EVET",0,VLOOKUP(YilDonem,SGKTAVAN,2,0)*0.02),0)</f>
        <v>0</v>
      </c>
      <c r="Q264" s="255">
        <f t="shared" ref="Q264:Q283" si="67">IF(N264="EVET",(D264+E264)*0.2475,(D264+E264)*0.2175)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17" t="s">
        <v>46</v>
      </c>
      <c r="B284" s="418"/>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46091</v>
      </c>
      <c r="C287" s="413" t="s">
        <v>44</v>
      </c>
      <c r="D287" s="413"/>
      <c r="E287" s="342" t="s">
        <v>180</v>
      </c>
      <c r="F287" s="344" t="str">
        <f>IF(kurulusyetkilisi&gt;0,kurulusyetkilisi,"")</f>
        <v/>
      </c>
      <c r="G287" s="342"/>
      <c r="H287" s="131"/>
      <c r="I287" s="131"/>
      <c r="J287" s="131"/>
    </row>
    <row r="288" spans="1:21" ht="19.5" x14ac:dyDescent="0.3">
      <c r="A288" s="346"/>
      <c r="B288" s="346"/>
      <c r="C288" s="413" t="s">
        <v>45</v>
      </c>
      <c r="D288" s="413"/>
      <c r="E288" s="414"/>
      <c r="F288" s="414"/>
      <c r="G288" s="414"/>
      <c r="H288" s="107"/>
      <c r="I288" s="107"/>
      <c r="J288" s="107"/>
    </row>
    <row r="289" spans="1:20" ht="15.75" x14ac:dyDescent="0.25">
      <c r="A289" s="415" t="s">
        <v>33</v>
      </c>
      <c r="B289" s="415"/>
      <c r="C289" s="415"/>
      <c r="D289" s="415"/>
      <c r="E289" s="415"/>
      <c r="F289" s="415"/>
      <c r="G289" s="415"/>
      <c r="H289" s="415"/>
      <c r="I289" s="415"/>
      <c r="J289" s="415"/>
      <c r="K289" s="415"/>
      <c r="L289" s="415"/>
      <c r="M289" s="170"/>
      <c r="N289" s="140"/>
      <c r="O289" s="270"/>
    </row>
    <row r="290" spans="1:20" x14ac:dyDescent="0.25">
      <c r="A290" s="419" t="str">
        <f>IF(YilDonem&lt;&gt;"",CONCATENATE(YilDonem," dönemi"),"")</f>
        <v/>
      </c>
      <c r="B290" s="419"/>
      <c r="C290" s="419"/>
      <c r="D290" s="419"/>
      <c r="E290" s="419"/>
      <c r="F290" s="419"/>
      <c r="G290" s="419"/>
      <c r="H290" s="419"/>
      <c r="I290" s="419"/>
      <c r="J290" s="419"/>
      <c r="K290" s="419"/>
      <c r="L290" s="419"/>
    </row>
    <row r="291" spans="1:20" ht="15.75" thickBot="1" x14ac:dyDescent="0.3">
      <c r="B291" s="91"/>
      <c r="C291" s="91"/>
      <c r="D291" s="91"/>
      <c r="E291" s="433" t="str">
        <f>IF(YilDonem&lt;&gt;"",CONCATENATE(IF(Dönem=1,"MAYIS",IF(Dönem=2,"KASIM","")),"  ayına aittir."),"")</f>
        <v/>
      </c>
      <c r="F291" s="433"/>
      <c r="G291" s="433"/>
      <c r="H291" s="433"/>
      <c r="I291" s="91"/>
      <c r="J291" s="91"/>
      <c r="K291" s="91"/>
      <c r="L291" s="92" t="s">
        <v>41</v>
      </c>
    </row>
    <row r="292" spans="1:20" ht="31.7" customHeight="1" thickBot="1" x14ac:dyDescent="0.3">
      <c r="A292" s="93" t="s">
        <v>1</v>
      </c>
      <c r="B292" s="420" t="str">
        <f>IF(ProjeNo&gt;0,ProjeNo,"")</f>
        <v/>
      </c>
      <c r="C292" s="421"/>
      <c r="D292" s="421"/>
      <c r="E292" s="421"/>
      <c r="F292" s="421"/>
      <c r="G292" s="421"/>
      <c r="H292" s="421"/>
      <c r="I292" s="421"/>
      <c r="J292" s="421"/>
      <c r="K292" s="421"/>
      <c r="L292" s="422"/>
    </row>
    <row r="293" spans="1:20" ht="31.7" customHeight="1" thickBot="1" x14ac:dyDescent="0.3">
      <c r="A293" s="94" t="s">
        <v>11</v>
      </c>
      <c r="B293" s="423" t="str">
        <f>IF(ProjeAdi&gt;0,ProjeAdi,"")</f>
        <v/>
      </c>
      <c r="C293" s="424"/>
      <c r="D293" s="424"/>
      <c r="E293" s="424"/>
      <c r="F293" s="424"/>
      <c r="G293" s="424"/>
      <c r="H293" s="424"/>
      <c r="I293" s="424"/>
      <c r="J293" s="424"/>
      <c r="K293" s="424"/>
      <c r="L293" s="425"/>
    </row>
    <row r="294" spans="1:20" ht="31.7" customHeight="1" thickBot="1" x14ac:dyDescent="0.3">
      <c r="A294" s="426" t="s">
        <v>7</v>
      </c>
      <c r="B294" s="426" t="s">
        <v>8</v>
      </c>
      <c r="C294" s="426" t="s">
        <v>34</v>
      </c>
      <c r="D294" s="426" t="s">
        <v>143</v>
      </c>
      <c r="E294" s="426" t="s">
        <v>35</v>
      </c>
      <c r="F294" s="426" t="s">
        <v>38</v>
      </c>
      <c r="G294" s="428" t="s">
        <v>36</v>
      </c>
      <c r="H294" s="430" t="s">
        <v>172</v>
      </c>
      <c r="I294" s="431"/>
      <c r="J294" s="431"/>
      <c r="K294" s="432"/>
      <c r="L294" s="426" t="s">
        <v>37</v>
      </c>
      <c r="O294" s="416" t="s">
        <v>42</v>
      </c>
      <c r="P294" s="416"/>
      <c r="Q294" s="416" t="s">
        <v>48</v>
      </c>
      <c r="R294" s="416"/>
      <c r="S294" s="416" t="s">
        <v>49</v>
      </c>
      <c r="T294" s="416"/>
    </row>
    <row r="295" spans="1:20" s="172" customFormat="1" ht="90.75" thickBot="1" x14ac:dyDescent="0.3">
      <c r="A295" s="427"/>
      <c r="B295" s="427"/>
      <c r="C295" s="427"/>
      <c r="D295" s="427"/>
      <c r="E295" s="427"/>
      <c r="F295" s="427"/>
      <c r="G295" s="429"/>
      <c r="H295" s="95" t="s">
        <v>140</v>
      </c>
      <c r="I295" s="95" t="s">
        <v>174</v>
      </c>
      <c r="J295" s="95" t="s">
        <v>182</v>
      </c>
      <c r="K295" s="95" t="s">
        <v>183</v>
      </c>
      <c r="L295" s="427"/>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IFERROR(IF(N296="EVET",VLOOKUP(YilDonem,SGKTAVAN,2,0)*0.2475,VLOOKUP(YilDonem,SGKTAVAN,2,0)*0.2175),0)</f>
        <v>0</v>
      </c>
      <c r="P296" s="255">
        <f t="shared" ref="P296:P315" si="74">IFERROR(IF(N296="EVET",0,VLOOKUP(YilDonem,SGKTAVAN,2,0)*0.02),0)</f>
        <v>0</v>
      </c>
      <c r="Q296" s="255">
        <f t="shared" ref="Q296:Q315" si="75">IF(N296="EVET",(D296+E296)*0.2475,(D296+E296)*0.2175)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17" t="s">
        <v>46</v>
      </c>
      <c r="B316" s="418"/>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46091</v>
      </c>
      <c r="C319" s="413" t="s">
        <v>44</v>
      </c>
      <c r="D319" s="413"/>
      <c r="E319" s="342" t="s">
        <v>180</v>
      </c>
      <c r="F319" s="344" t="str">
        <f>IF(kurulusyetkilisi&gt;0,kurulusyetkilisi,"")</f>
        <v/>
      </c>
      <c r="G319" s="342"/>
      <c r="H319" s="131"/>
      <c r="I319" s="131"/>
      <c r="J319" s="131"/>
    </row>
    <row r="320" spans="1:21" ht="19.5" x14ac:dyDescent="0.3">
      <c r="A320" s="346"/>
      <c r="B320" s="346"/>
      <c r="C320" s="413" t="s">
        <v>45</v>
      </c>
      <c r="D320" s="413"/>
      <c r="E320" s="414"/>
      <c r="F320" s="414"/>
      <c r="G320" s="414"/>
      <c r="H320" s="107"/>
      <c r="I320" s="107"/>
      <c r="J320" s="107"/>
    </row>
  </sheetData>
  <sheetProtection algorithmName="SHA-512" hashValue="HeWokqwOeweHq6hZWZcdhzQYCW+YFJo+Ys3V7w94x0cyUjlp2Nkg5qZG9d2ZPwzmJj91uJvxDFfWruszMAIE/w==" saltValue="loWtjDkFwFGOTDjWKXhG/w=="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whole" allowBlank="1" showInputMessage="1" showErrorMessage="1" error="Prim Gün Sayısı en fazla 30 olabilir." sqref="C8:C27 C40:C59 C72:C91 C104:C123 C136:C155 C168:C187 C200:C219 C232:C251 C264:C283 C296:C315" xr:uid="{00000000-0002-0000-09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9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9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22</vt:i4>
      </vt:variant>
      <vt:variant>
        <vt:lpstr>Adlandırılmış Aralıklar</vt:lpstr>
      </vt:variant>
      <vt:variant>
        <vt:i4>21</vt:i4>
      </vt:variant>
    </vt:vector>
  </HeadingPairs>
  <TitlesOfParts>
    <vt:vector size="43" baseType="lpstr">
      <vt:lpstr>Proje ve Personel Bilgileri</vt:lpstr>
      <vt:lpstr>KAPAK</vt:lpstr>
      <vt:lpstr>İÇİNDEKİLER</vt:lpstr>
      <vt:lpstr>TAAHHÜTNAME</vt:lpstr>
      <vt:lpstr>G011A (Ocak-Temmuz)</vt:lpstr>
      <vt:lpstr>G011A (Şubat-Ağustos)</vt:lpstr>
      <vt:lpstr>G011A (Mart-Eylül)</vt:lpstr>
      <vt:lpstr>G011A (Nisan-Ekim)</vt:lpstr>
      <vt:lpstr>G011A (Mayıs-Kasım)</vt:lpstr>
      <vt:lpstr>G011A (Haziran-Aralık)</vt:lpstr>
      <vt:lpstr>G011B</vt:lpstr>
      <vt:lpstr>G011C</vt:lpstr>
      <vt:lpstr>G011</vt:lpstr>
      <vt:lpstr>G012</vt:lpstr>
      <vt:lpstr>G013</vt:lpstr>
      <vt:lpstr>G014A</vt:lpstr>
      <vt:lpstr>G014B</vt:lpstr>
      <vt:lpstr>G015A</vt:lpstr>
      <vt:lpstr>G015B</vt:lpstr>
      <vt:lpstr>G016</vt:lpstr>
      <vt:lpstr>G016A</vt:lpstr>
      <vt:lpstr>G020</vt:lpstr>
      <vt:lpstr>AsgariUcret</vt:lpstr>
      <vt:lpstr>AUcret</vt:lpstr>
      <vt:lpstr>BasvuruTarihi</vt:lpstr>
      <vt:lpstr>Dönem</vt:lpstr>
      <vt:lpstr>G011CTablo</vt:lpstr>
      <vt:lpstr>imzatarihi</vt:lpstr>
      <vt:lpstr>kurulusyetkilisi</vt:lpstr>
      <vt:lpstr>olcek</vt:lpstr>
      <vt:lpstr>Personel</vt:lpstr>
      <vt:lpstr>PersonelTablo</vt:lpstr>
      <vt:lpstr>PKodu</vt:lpstr>
      <vt:lpstr>ProjeAdi</vt:lpstr>
      <vt:lpstr>ProjeNo</vt:lpstr>
      <vt:lpstr>SGKTAVAN</vt:lpstr>
      <vt:lpstr>stok</vt:lpstr>
      <vt:lpstr>stoktoplam</vt:lpstr>
      <vt:lpstr>'G020'!Yazdırma_Alanı</vt:lpstr>
      <vt:lpstr>KAPAK!Yazdırma_Alanı</vt:lpstr>
      <vt:lpstr>TAAHHÜTNAME!Yazdırma_Alanı</vt:lpstr>
      <vt:lpstr>Yıl</vt:lpstr>
      <vt:lpstr>YilDonem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Murat Bozlağan</dc:creator>
  <cp:lastModifiedBy>Murat Bozlağan</cp:lastModifiedBy>
  <cp:lastPrinted>2022-12-22T06:24:00Z</cp:lastPrinted>
  <dcterms:created xsi:type="dcterms:W3CDTF">2019-01-30T11:52:38Z</dcterms:created>
  <dcterms:modified xsi:type="dcterms:W3CDTF">2026-03-10T12:56:51Z</dcterms:modified>
</cp:coreProperties>
</file>